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'市町村分担金内訳'!$A$7:$DU$16</definedName>
    <definedName name="_xlnm.Print_Area" localSheetId="4">'組合分担金内訳'!$A$7:$BE$27</definedName>
    <definedName name="_xlnm.Print_Area" localSheetId="3">'廃棄物事業経費（歳出）'!$A$7:$CI$36</definedName>
    <definedName name="_xlnm.Print_Area" localSheetId="2">'廃棄物事業経費（歳入）'!$A$7:$AD$36</definedName>
    <definedName name="_xlnm.Print_Area" localSheetId="0">'廃棄物事業経費（市町村）'!$A$7:$DJ$27</definedName>
    <definedName name="_xlnm.Print_Area" localSheetId="1">'廃棄物事業経費（組合）'!$A$7:$DJ$16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<sst xmlns="http://schemas.openxmlformats.org/spreadsheetml/2006/main" count="2105" uniqueCount="497">
  <si>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</si>
  <si>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</si>
  <si>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</si>
  <si>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</si>
  <si>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</si>
  <si>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</si>
  <si>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</si>
  <si>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</si>
  <si>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</si>
  <si>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</si>
  <si>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</si>
  <si>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</si>
  <si>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</si>
  <si>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</si>
  <si>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</si>
  <si>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</si>
  <si>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</si>
  <si>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</si>
  <si>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</si>
  <si>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</si>
  <si>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</si>
  <si>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</si>
  <si>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</si>
  <si>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</si>
  <si>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</si>
  <si>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</si>
  <si>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</si>
  <si>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</si>
  <si>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</si>
  <si>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</si>
  <si>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</si>
  <si>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</si>
  <si>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</si>
  <si>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</si>
  <si>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</si>
  <si>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</si>
  <si>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</si>
  <si>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</si>
  <si>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</si>
  <si>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</si>
  <si>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</si>
  <si>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</si>
  <si>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</si>
  <si>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</si>
  <si>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</si>
  <si>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</si>
  <si>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</si>
  <si>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</si>
  <si>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</si>
  <si>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</si>
  <si>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</si>
  <si>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</si>
  <si>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</si>
  <si>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</si>
  <si>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</si>
  <si>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</si>
  <si>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</si>
  <si>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</si>
  <si>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</si>
  <si>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</si>
  <si>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</si>
  <si>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</si>
  <si>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</si>
  <si>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</si>
  <si>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</si>
  <si>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</si>
  <si>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</si>
  <si>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</si>
  <si>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</si>
  <si>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</si>
  <si>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</si>
  <si>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</si>
  <si>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</si>
  <si>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</si>
  <si>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</si>
  <si>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</si>
  <si>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</si>
  <si>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</si>
  <si>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</si>
  <si>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</si>
  <si>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</si>
  <si>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</si>
  <si>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</si>
  <si>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</si>
  <si>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</si>
  <si>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</si>
  <si>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</si>
  <si>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</si>
  <si>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</si>
  <si>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</si>
  <si>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</si>
  <si>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</si>
  <si>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</si>
  <si>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</si>
  <si>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</si>
  <si>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</si>
  <si>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</si>
  <si>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</si>
  <si>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</si>
  <si>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</si>
  <si>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</si>
  <si>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</si>
  <si>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</si>
  <si>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</si>
  <si>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</si>
  <si>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</si>
  <si>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</si>
  <si>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</si>
  <si>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</si>
  <si>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</si>
  <si>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</si>
  <si>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</si>
  <si>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</si>
  <si>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</si>
  <si>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</si>
  <si>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</si>
  <si>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</si>
  <si>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</si>
  <si>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</si>
  <si>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</si>
  <si>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</si>
  <si>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</si>
  <si>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</si>
  <si>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</si>
  <si>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</si>
  <si>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</si>
  <si>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</si>
  <si>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</si>
  <si>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</si>
  <si>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</si>
  <si>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</si>
  <si>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</si>
  <si>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</si>
  <si>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</si>
  <si>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</si>
  <si>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</si>
  <si>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</si>
  <si>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</si>
  <si>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</si>
  <si>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</si>
  <si>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</si>
  <si>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</si>
  <si>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</si>
  <si>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</si>
  <si>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</si>
  <si>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</si>
  <si>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</si>
  <si>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</si>
  <si>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</si>
  <si>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</si>
  <si>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</si>
  <si>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</si>
  <si>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</si>
  <si>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</si>
  <si>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</si>
  <si>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</si>
  <si>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</si>
  <si>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</si>
  <si>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</si>
  <si>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</si>
  <si>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</si>
  <si>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</si>
  <si>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</si>
  <si>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</si>
  <si>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</si>
  <si>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</si>
  <si>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</si>
  <si>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</si>
  <si>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</si>
  <si>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</si>
  <si>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</si>
  <si>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</si>
  <si>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</si>
  <si>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</si>
  <si>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</si>
  <si>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</si>
  <si>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</si>
  <si>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</si>
  <si>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</si>
  <si>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</si>
  <si>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</si>
  <si>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</si>
  <si>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</si>
  <si>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</si>
  <si>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</si>
  <si>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</si>
  <si>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</si>
  <si>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</si>
  <si>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</si>
  <si>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</si>
  <si>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</si>
  <si>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</si>
  <si>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</si>
  <si>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</si>
  <si>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</si>
  <si>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</si>
  <si>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</si>
  <si>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</si>
  <si>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</si>
  <si>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</si>
  <si>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</si>
  <si>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</si>
  <si>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</si>
  <si>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</si>
  <si>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</si>
  <si>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</si>
  <si>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40937</t>
  </si>
  <si>
    <t>筑紫野・小郡・基山清掃施設組合</t>
  </si>
  <si>
    <t>41341</t>
  </si>
  <si>
    <t>基山町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</si>
  <si>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</si>
  <si>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</si>
  <si>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</si>
  <si>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</si>
  <si>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</si>
  <si>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</si>
  <si>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</si>
  <si>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</si>
  <si>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</si>
  <si>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</si>
  <si>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</si>
  <si>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</si>
  <si>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</si>
  <si>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</si>
  <si>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</si>
  <si>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</si>
  <si>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</si>
  <si>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</si>
  <si>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</si>
  <si>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</si>
  <si>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</si>
  <si>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</si>
  <si>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</si>
  <si>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</si>
  <si>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</si>
  <si>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</si>
  <si>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</si>
  <si>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</si>
  <si>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</si>
  <si>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</si>
  <si>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</si>
  <si>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</si>
  <si>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</si>
  <si>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</si>
  <si>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</si>
  <si>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</si>
  <si>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</si>
  <si>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</si>
  <si>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</si>
  <si>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</si>
  <si>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</si>
  <si>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</si>
  <si>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</si>
  <si>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</si>
  <si>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</si>
  <si>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</si>
  <si>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</si>
  <si>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</si>
  <si>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</si>
  <si>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</si>
  <si>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</si>
  <si>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</si>
  <si>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</si>
  <si>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</si>
  <si>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</si>
  <si>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</si>
  <si>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</si>
  <si>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</si>
  <si>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</si>
  <si>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</si>
  <si>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佐賀県</t>
  </si>
  <si>
    <t>41201</t>
  </si>
  <si>
    <t>佐賀市</t>
  </si>
  <si>
    <t>41812</t>
  </si>
  <si>
    <t>天山地区共同衛生処理場組合</t>
  </si>
  <si>
    <t>41840</t>
  </si>
  <si>
    <t>脊振共同塵芥処理組合</t>
  </si>
  <si>
    <t>41857</t>
  </si>
  <si>
    <t>三神地区環境事務組合</t>
  </si>
  <si>
    <t>唐津市</t>
  </si>
  <si>
    <t>41203</t>
  </si>
  <si>
    <t>鳥栖市</t>
  </si>
  <si>
    <t>41858</t>
  </si>
  <si>
    <t>鳥栖・三養基西部環境施設組合</t>
  </si>
  <si>
    <t>41204</t>
  </si>
  <si>
    <t>多久市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</si>
  <si>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</si>
  <si>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</si>
  <si>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</si>
  <si>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</si>
  <si>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</si>
  <si>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</si>
  <si>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</si>
  <si>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</si>
  <si>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41813</t>
  </si>
  <si>
    <t>杵東地区衛生処理場組合</t>
  </si>
  <si>
    <t>41830</t>
  </si>
  <si>
    <t>杵藤地区広域市町村圏組合</t>
  </si>
  <si>
    <t>41207</t>
  </si>
  <si>
    <t>鹿島市</t>
  </si>
  <si>
    <t>41814</t>
  </si>
  <si>
    <t>鹿島・藤津地区衛生施設組合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</si>
  <si>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</si>
  <si>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</si>
  <si>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</si>
  <si>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</si>
  <si>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</si>
  <si>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</si>
  <si>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</si>
  <si>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</si>
  <si>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41345</t>
  </si>
  <si>
    <t>上峰町</t>
  </si>
  <si>
    <t>41346</t>
  </si>
  <si>
    <t>みやき町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</si>
  <si>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</si>
  <si>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</si>
  <si>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</si>
  <si>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</si>
  <si>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</si>
  <si>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</si>
  <si>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</si>
  <si>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</si>
  <si>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</si>
  <si>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</si>
  <si>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</si>
  <si>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41202</t>
  </si>
  <si>
    <t>41387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</si>
  <si>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</si>
  <si>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</si>
  <si>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</si>
  <si>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</si>
  <si>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</si>
  <si>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</si>
  <si>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</si>
  <si>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</si>
  <si>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</si>
  <si>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</si>
  <si>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</si>
  <si>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</si>
  <si>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</si>
  <si>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</si>
  <si>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</si>
  <si>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</si>
  <si>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</si>
  <si>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</si>
  <si>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</si>
  <si>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</si>
  <si>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</si>
  <si>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</si>
  <si>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</si>
  <si>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</si>
  <si>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</si>
  <si>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</si>
  <si>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</si>
  <si>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</si>
  <si>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</si>
  <si>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</si>
  <si>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</si>
  <si>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</si>
  <si>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</si>
  <si>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</si>
  <si>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</si>
  <si>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</si>
  <si>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</si>
  <si>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</si>
  <si>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</si>
  <si>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</si>
  <si>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</si>
  <si>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</si>
  <si>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</si>
  <si>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</si>
  <si>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</si>
  <si>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</si>
  <si>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</si>
  <si>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</si>
  <si>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</si>
  <si>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</si>
  <si>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</si>
  <si>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</si>
  <si>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</si>
  <si>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</si>
  <si>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</si>
  <si>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</si>
  <si>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</si>
  <si>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</si>
  <si>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</si>
  <si>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</si>
  <si>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</si>
  <si>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</si>
  <si>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</si>
  <si>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</si>
  <si>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</si>
  <si>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</si>
  <si>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</si>
  <si>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</si>
  <si>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</si>
  <si>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</si>
  <si>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</si>
  <si>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</si>
  <si>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</si>
  <si>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</si>
  <si>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</si>
  <si>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</si>
  <si>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</si>
  <si>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</si>
  <si>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</si>
  <si>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</si>
  <si>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</si>
  <si>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</si>
  <si>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</si>
  <si>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</si>
  <si>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</si>
  <si>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</si>
  <si>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</si>
  <si>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</si>
  <si>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</si>
  <si>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</si>
  <si>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</si>
  <si>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</si>
  <si>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</si>
  <si>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</si>
  <si>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</si>
  <si>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</si>
  <si>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</si>
  <si>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</si>
  <si>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</si>
  <si>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</si>
  <si>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</si>
  <si>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</si>
  <si>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</si>
  <si>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</si>
  <si>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</si>
  <si>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</si>
  <si>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</si>
  <si>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</si>
  <si>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</si>
  <si>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</si>
  <si>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</si>
  <si>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</si>
  <si>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</si>
  <si>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</si>
  <si>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</si>
  <si>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</si>
  <si>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</si>
  <si>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</si>
  <si>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</si>
  <si>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</si>
  <si>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</si>
  <si>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</si>
  <si>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</si>
  <si>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</si>
  <si>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</si>
  <si>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</si>
  <si>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</si>
  <si>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</si>
  <si>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</si>
  <si>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</si>
  <si>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</si>
  <si>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</si>
  <si>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</si>
  <si>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</si>
  <si>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</si>
  <si>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</si>
  <si>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</si>
  <si>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</si>
  <si>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</si>
  <si>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</si>
  <si>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</si>
  <si>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</si>
  <si>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</si>
  <si>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</si>
  <si>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</si>
  <si>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</si>
  <si>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</si>
  <si>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</si>
  <si>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</si>
  <si>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</si>
  <si>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</si>
  <si>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</si>
  <si>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</si>
  <si>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</si>
  <si>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</si>
  <si>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</si>
  <si>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</si>
  <si>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</si>
  <si>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</si>
  <si>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</si>
  <si>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</si>
  <si>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</si>
  <si>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</si>
  <si>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</si>
  <si>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</si>
  <si>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</si>
  <si>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</si>
  <si>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</si>
  <si>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</si>
  <si>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41000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</si>
</sst>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210</v>
      </c>
      <c r="B7" s="121" t="s">
        <v>211</v>
      </c>
      <c r="C7" s="120" t="s">
        <v>46</v>
      </c>
      <c r="D7" s="122">
        <f aca="true" t="shared" si="0" ref="D7:I7">SUM(D8:D27)</f>
        <v>10742561</v>
      </c>
      <c r="E7" s="122">
        <f t="shared" si="0"/>
        <v>2189523</v>
      </c>
      <c r="F7" s="122">
        <f t="shared" si="0"/>
        <v>0</v>
      </c>
      <c r="G7" s="122">
        <f t="shared" si="0"/>
        <v>177713</v>
      </c>
      <c r="H7" s="122">
        <f t="shared" si="0"/>
        <v>69300</v>
      </c>
      <c r="I7" s="122">
        <f t="shared" si="0"/>
        <v>1689604</v>
      </c>
      <c r="J7" s="122" t="s">
        <v>199</v>
      </c>
      <c r="K7" s="122">
        <f aca="true" t="shared" si="1" ref="K7:R7">SUM(K8:K27)</f>
        <v>252906</v>
      </c>
      <c r="L7" s="122">
        <f t="shared" si="1"/>
        <v>8553038</v>
      </c>
      <c r="M7" s="122">
        <f t="shared" si="1"/>
        <v>2930647</v>
      </c>
      <c r="N7" s="122">
        <f t="shared" si="1"/>
        <v>286393</v>
      </c>
      <c r="O7" s="122">
        <f t="shared" si="1"/>
        <v>0</v>
      </c>
      <c r="P7" s="122">
        <f t="shared" si="1"/>
        <v>40000</v>
      </c>
      <c r="Q7" s="122">
        <f t="shared" si="1"/>
        <v>0</v>
      </c>
      <c r="R7" s="122">
        <f t="shared" si="1"/>
        <v>246100</v>
      </c>
      <c r="S7" s="122" t="s">
        <v>199</v>
      </c>
      <c r="T7" s="122">
        <f aca="true" t="shared" si="2" ref="T7:AA7">SUM(T8:T27)</f>
        <v>293</v>
      </c>
      <c r="U7" s="122">
        <f t="shared" si="2"/>
        <v>2644254</v>
      </c>
      <c r="V7" s="122">
        <f t="shared" si="2"/>
        <v>13673208</v>
      </c>
      <c r="W7" s="122">
        <f t="shared" si="2"/>
        <v>2475916</v>
      </c>
      <c r="X7" s="122">
        <f t="shared" si="2"/>
        <v>0</v>
      </c>
      <c r="Y7" s="122">
        <f t="shared" si="2"/>
        <v>217713</v>
      </c>
      <c r="Z7" s="122">
        <f t="shared" si="2"/>
        <v>69300</v>
      </c>
      <c r="AA7" s="122">
        <f t="shared" si="2"/>
        <v>1935704</v>
      </c>
      <c r="AB7" s="122" t="s">
        <v>199</v>
      </c>
      <c r="AC7" s="122">
        <f aca="true" t="shared" si="3" ref="AC7:BH7">SUM(AC8:AC27)</f>
        <v>253199</v>
      </c>
      <c r="AD7" s="122">
        <f t="shared" si="3"/>
        <v>11197292</v>
      </c>
      <c r="AE7" s="122">
        <f t="shared" si="3"/>
        <v>75797</v>
      </c>
      <c r="AF7" s="122">
        <f t="shared" si="3"/>
        <v>75797</v>
      </c>
      <c r="AG7" s="122">
        <f t="shared" si="3"/>
        <v>0</v>
      </c>
      <c r="AH7" s="122">
        <f t="shared" si="3"/>
        <v>1158</v>
      </c>
      <c r="AI7" s="122">
        <f t="shared" si="3"/>
        <v>74639</v>
      </c>
      <c r="AJ7" s="122">
        <f t="shared" si="3"/>
        <v>0</v>
      </c>
      <c r="AK7" s="122">
        <f t="shared" si="3"/>
        <v>0</v>
      </c>
      <c r="AL7" s="122">
        <f t="shared" si="3"/>
        <v>413964</v>
      </c>
      <c r="AM7" s="122">
        <f t="shared" si="3"/>
        <v>7496792</v>
      </c>
      <c r="AN7" s="122">
        <f t="shared" si="3"/>
        <v>1491403</v>
      </c>
      <c r="AO7" s="122">
        <f t="shared" si="3"/>
        <v>631795</v>
      </c>
      <c r="AP7" s="122">
        <f t="shared" si="3"/>
        <v>685025</v>
      </c>
      <c r="AQ7" s="122">
        <f t="shared" si="3"/>
        <v>174583</v>
      </c>
      <c r="AR7" s="122">
        <f t="shared" si="3"/>
        <v>0</v>
      </c>
      <c r="AS7" s="122">
        <f t="shared" si="3"/>
        <v>1484318</v>
      </c>
      <c r="AT7" s="122">
        <f t="shared" si="3"/>
        <v>84299</v>
      </c>
      <c r="AU7" s="122">
        <f t="shared" si="3"/>
        <v>1237431</v>
      </c>
      <c r="AV7" s="122">
        <f t="shared" si="3"/>
        <v>162588</v>
      </c>
      <c r="AW7" s="122">
        <f t="shared" si="3"/>
        <v>14135</v>
      </c>
      <c r="AX7" s="122">
        <f t="shared" si="3"/>
        <v>4502803</v>
      </c>
      <c r="AY7" s="122">
        <f t="shared" si="3"/>
        <v>2265409</v>
      </c>
      <c r="AZ7" s="122">
        <f t="shared" si="3"/>
        <v>2042455</v>
      </c>
      <c r="BA7" s="122">
        <f t="shared" si="3"/>
        <v>87049</v>
      </c>
      <c r="BB7" s="122">
        <f t="shared" si="3"/>
        <v>107890</v>
      </c>
      <c r="BC7" s="122">
        <f t="shared" si="3"/>
        <v>2349414</v>
      </c>
      <c r="BD7" s="122">
        <f t="shared" si="3"/>
        <v>4133</v>
      </c>
      <c r="BE7" s="122">
        <f t="shared" si="3"/>
        <v>406594</v>
      </c>
      <c r="BF7" s="122">
        <f t="shared" si="3"/>
        <v>7979183</v>
      </c>
      <c r="BG7" s="122">
        <f t="shared" si="3"/>
        <v>1737</v>
      </c>
      <c r="BH7" s="122">
        <f t="shared" si="3"/>
        <v>1737</v>
      </c>
      <c r="BI7" s="122">
        <f aca="true" t="shared" si="4" ref="BI7:CN7">SUM(BI8:BI27)</f>
        <v>1737</v>
      </c>
      <c r="BJ7" s="122">
        <f t="shared" si="4"/>
        <v>0</v>
      </c>
      <c r="BK7" s="122">
        <f t="shared" si="4"/>
        <v>0</v>
      </c>
      <c r="BL7" s="122">
        <f t="shared" si="4"/>
        <v>0</v>
      </c>
      <c r="BM7" s="122">
        <f t="shared" si="4"/>
        <v>0</v>
      </c>
      <c r="BN7" s="122">
        <f t="shared" si="4"/>
        <v>0</v>
      </c>
      <c r="BO7" s="122">
        <f t="shared" si="4"/>
        <v>1389622</v>
      </c>
      <c r="BP7" s="122">
        <f t="shared" si="4"/>
        <v>194332</v>
      </c>
      <c r="BQ7" s="122">
        <f t="shared" si="4"/>
        <v>121136</v>
      </c>
      <c r="BR7" s="122">
        <f t="shared" si="4"/>
        <v>0</v>
      </c>
      <c r="BS7" s="122">
        <f t="shared" si="4"/>
        <v>73196</v>
      </c>
      <c r="BT7" s="122">
        <f t="shared" si="4"/>
        <v>0</v>
      </c>
      <c r="BU7" s="122">
        <f t="shared" si="4"/>
        <v>467954</v>
      </c>
      <c r="BV7" s="122">
        <f t="shared" si="4"/>
        <v>3710</v>
      </c>
      <c r="BW7" s="122">
        <f t="shared" si="4"/>
        <v>463721</v>
      </c>
      <c r="BX7" s="122">
        <f t="shared" si="4"/>
        <v>523</v>
      </c>
      <c r="BY7" s="122">
        <f t="shared" si="4"/>
        <v>0</v>
      </c>
      <c r="BZ7" s="122">
        <f t="shared" si="4"/>
        <v>727336</v>
      </c>
      <c r="CA7" s="122">
        <f t="shared" si="4"/>
        <v>410627</v>
      </c>
      <c r="CB7" s="122">
        <f t="shared" si="4"/>
        <v>304692</v>
      </c>
      <c r="CC7" s="122">
        <f t="shared" si="4"/>
        <v>0</v>
      </c>
      <c r="CD7" s="122">
        <f t="shared" si="4"/>
        <v>12017</v>
      </c>
      <c r="CE7" s="122">
        <f t="shared" si="4"/>
        <v>1453642</v>
      </c>
      <c r="CF7" s="122">
        <f t="shared" si="4"/>
        <v>0</v>
      </c>
      <c r="CG7" s="122">
        <f t="shared" si="4"/>
        <v>85646</v>
      </c>
      <c r="CH7" s="122">
        <f t="shared" si="4"/>
        <v>1477005</v>
      </c>
      <c r="CI7" s="122">
        <f t="shared" si="4"/>
        <v>77534</v>
      </c>
      <c r="CJ7" s="122">
        <f t="shared" si="4"/>
        <v>77534</v>
      </c>
      <c r="CK7" s="122">
        <f t="shared" si="4"/>
        <v>1737</v>
      </c>
      <c r="CL7" s="122">
        <f t="shared" si="4"/>
        <v>1158</v>
      </c>
      <c r="CM7" s="122">
        <f t="shared" si="4"/>
        <v>74639</v>
      </c>
      <c r="CN7" s="122">
        <f t="shared" si="4"/>
        <v>0</v>
      </c>
      <c r="CO7" s="122">
        <f aca="true" t="shared" si="5" ref="CO7:DJ7">SUM(CO8:CO27)</f>
        <v>0</v>
      </c>
      <c r="CP7" s="122">
        <f t="shared" si="5"/>
        <v>413964</v>
      </c>
      <c r="CQ7" s="122">
        <f t="shared" si="5"/>
        <v>8886414</v>
      </c>
      <c r="CR7" s="122">
        <f t="shared" si="5"/>
        <v>1685735</v>
      </c>
      <c r="CS7" s="122">
        <f t="shared" si="5"/>
        <v>752931</v>
      </c>
      <c r="CT7" s="122">
        <f t="shared" si="5"/>
        <v>685025</v>
      </c>
      <c r="CU7" s="122">
        <f t="shared" si="5"/>
        <v>247779</v>
      </c>
      <c r="CV7" s="122">
        <f t="shared" si="5"/>
        <v>0</v>
      </c>
      <c r="CW7" s="122">
        <f t="shared" si="5"/>
        <v>1952272</v>
      </c>
      <c r="CX7" s="122">
        <f t="shared" si="5"/>
        <v>88009</v>
      </c>
      <c r="CY7" s="122">
        <f t="shared" si="5"/>
        <v>1701152</v>
      </c>
      <c r="CZ7" s="122">
        <f t="shared" si="5"/>
        <v>163111</v>
      </c>
      <c r="DA7" s="122">
        <f t="shared" si="5"/>
        <v>14135</v>
      </c>
      <c r="DB7" s="122">
        <f t="shared" si="5"/>
        <v>5230139</v>
      </c>
      <c r="DC7" s="122">
        <f t="shared" si="5"/>
        <v>2676036</v>
      </c>
      <c r="DD7" s="122">
        <f t="shared" si="5"/>
        <v>2347147</v>
      </c>
      <c r="DE7" s="122">
        <f t="shared" si="5"/>
        <v>87049</v>
      </c>
      <c r="DF7" s="122">
        <f t="shared" si="5"/>
        <v>119907</v>
      </c>
      <c r="DG7" s="122">
        <f t="shared" si="5"/>
        <v>3803056</v>
      </c>
      <c r="DH7" s="122">
        <f t="shared" si="5"/>
        <v>4133</v>
      </c>
      <c r="DI7" s="122">
        <f t="shared" si="5"/>
        <v>492240</v>
      </c>
      <c r="DJ7" s="122">
        <f t="shared" si="5"/>
        <v>9456188</v>
      </c>
    </row>
    <row r="8" spans="1:114" s="123" customFormat="1" ht="12" customHeight="1">
      <c r="A8" s="124" t="s">
        <v>210</v>
      </c>
      <c r="B8" s="125" t="s">
        <v>212</v>
      </c>
      <c r="C8" s="124" t="s">
        <v>213</v>
      </c>
      <c r="D8" s="126">
        <f aca="true" t="shared" si="6" ref="D8:D27">SUM(E8,+L8)</f>
        <v>3338174</v>
      </c>
      <c r="E8" s="126">
        <f aca="true" t="shared" si="7" ref="E8:E27">SUM(F8:I8)+K8</f>
        <v>726692</v>
      </c>
      <c r="F8" s="126">
        <v>0</v>
      </c>
      <c r="G8" s="126">
        <v>6362</v>
      </c>
      <c r="H8" s="126">
        <v>69300</v>
      </c>
      <c r="I8" s="126">
        <v>567268</v>
      </c>
      <c r="J8" s="127" t="s">
        <v>199</v>
      </c>
      <c r="K8" s="126">
        <v>83762</v>
      </c>
      <c r="L8" s="126">
        <v>2611482</v>
      </c>
      <c r="M8" s="126">
        <f aca="true" t="shared" si="8" ref="M8:M27">SUM(N8,+U8)</f>
        <v>465447</v>
      </c>
      <c r="N8" s="126">
        <f aca="true" t="shared" si="9" ref="N8:N27">SUM(O8:R8)+T8</f>
        <v>4467</v>
      </c>
      <c r="O8" s="126">
        <v>0</v>
      </c>
      <c r="P8" s="126">
        <v>0</v>
      </c>
      <c r="Q8" s="126">
        <v>0</v>
      </c>
      <c r="R8" s="126">
        <v>4296</v>
      </c>
      <c r="S8" s="127" t="s">
        <v>199</v>
      </c>
      <c r="T8" s="126">
        <v>171</v>
      </c>
      <c r="U8" s="126">
        <v>460980</v>
      </c>
      <c r="V8" s="126">
        <f aca="true" t="shared" si="10" ref="V8:V27">+SUM(D8,M8)</f>
        <v>3803621</v>
      </c>
      <c r="W8" s="126">
        <f aca="true" t="shared" si="11" ref="W8:W27">+SUM(E8,N8)</f>
        <v>731159</v>
      </c>
      <c r="X8" s="126">
        <f aca="true" t="shared" si="12" ref="X8:X27">+SUM(F8,O8)</f>
        <v>0</v>
      </c>
      <c r="Y8" s="126">
        <f aca="true" t="shared" si="13" ref="Y8:Y27">+SUM(G8,P8)</f>
        <v>6362</v>
      </c>
      <c r="Z8" s="126">
        <f aca="true" t="shared" si="14" ref="Z8:Z27">+SUM(H8,Q8)</f>
        <v>69300</v>
      </c>
      <c r="AA8" s="126">
        <f aca="true" t="shared" si="15" ref="AA8:AA27">+SUM(I8,R8)</f>
        <v>571564</v>
      </c>
      <c r="AB8" s="127" t="s">
        <v>199</v>
      </c>
      <c r="AC8" s="126">
        <f aca="true" t="shared" si="16" ref="AC8:AC27">+SUM(K8,T8)</f>
        <v>83933</v>
      </c>
      <c r="AD8" s="126">
        <f aca="true" t="shared" si="17" ref="AD8:AD27">+SUM(L8,U8)</f>
        <v>3072462</v>
      </c>
      <c r="AE8" s="126">
        <f aca="true" t="shared" si="18" ref="AE8:AE27">SUM(AF8,+AK8)</f>
        <v>74639</v>
      </c>
      <c r="AF8" s="126">
        <f aca="true" t="shared" si="19" ref="AF8:AF27">SUM(AG8:AJ8)</f>
        <v>74639</v>
      </c>
      <c r="AG8" s="126">
        <v>0</v>
      </c>
      <c r="AH8" s="126">
        <v>0</v>
      </c>
      <c r="AI8" s="126">
        <v>74639</v>
      </c>
      <c r="AJ8" s="126">
        <v>0</v>
      </c>
      <c r="AK8" s="126">
        <v>0</v>
      </c>
      <c r="AL8" s="126">
        <v>0</v>
      </c>
      <c r="AM8" s="126">
        <f aca="true" t="shared" si="20" ref="AM8:AM27">SUM(AN8,AS8,AW8,AX8,BD8)</f>
        <v>3053712</v>
      </c>
      <c r="AN8" s="126">
        <f aca="true" t="shared" si="21" ref="AN8:AN27">SUM(AO8:AR8)</f>
        <v>898553</v>
      </c>
      <c r="AO8" s="126">
        <v>270705</v>
      </c>
      <c r="AP8" s="126">
        <v>483208</v>
      </c>
      <c r="AQ8" s="126">
        <v>144640</v>
      </c>
      <c r="AR8" s="126">
        <v>0</v>
      </c>
      <c r="AS8" s="126">
        <f aca="true" t="shared" si="22" ref="AS8:AS27">SUM(AT8:AV8)</f>
        <v>660997</v>
      </c>
      <c r="AT8" s="126">
        <v>28468</v>
      </c>
      <c r="AU8" s="126">
        <v>608873</v>
      </c>
      <c r="AV8" s="126">
        <v>23656</v>
      </c>
      <c r="AW8" s="126">
        <v>0</v>
      </c>
      <c r="AX8" s="126">
        <f aca="true" t="shared" si="23" ref="AX8:AX27">SUM(AY8:BB8)</f>
        <v>1494162</v>
      </c>
      <c r="AY8" s="126">
        <v>307832</v>
      </c>
      <c r="AZ8" s="126">
        <v>1167506</v>
      </c>
      <c r="BA8" s="126">
        <v>18824</v>
      </c>
      <c r="BB8" s="126">
        <v>0</v>
      </c>
      <c r="BC8" s="126">
        <v>117974</v>
      </c>
      <c r="BD8" s="126">
        <v>0</v>
      </c>
      <c r="BE8" s="126">
        <v>91849</v>
      </c>
      <c r="BF8" s="126">
        <f aca="true" t="shared" si="24" ref="BF8:BF27">SUM(AE8,+AM8,+BE8)</f>
        <v>3220200</v>
      </c>
      <c r="BG8" s="126">
        <f aca="true" t="shared" si="25" ref="BG8:BG27">SUM(BH8,+BM8)</f>
        <v>0</v>
      </c>
      <c r="BH8" s="126">
        <f aca="true" t="shared" si="26" ref="BH8:BH27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27">SUM(BP8,BU8,BY8,BZ8,CF8)</f>
        <v>330697</v>
      </c>
      <c r="BP8" s="126">
        <f aca="true" t="shared" si="28" ref="BP8:BP27">SUM(BQ8:BT8)</f>
        <v>110849</v>
      </c>
      <c r="BQ8" s="126">
        <v>37653</v>
      </c>
      <c r="BR8" s="126">
        <v>0</v>
      </c>
      <c r="BS8" s="126">
        <v>73196</v>
      </c>
      <c r="BT8" s="126">
        <v>0</v>
      </c>
      <c r="BU8" s="126">
        <f aca="true" t="shared" si="29" ref="BU8:BU27">SUM(BV8:BX8)</f>
        <v>159407</v>
      </c>
      <c r="BV8" s="126">
        <v>0</v>
      </c>
      <c r="BW8" s="126">
        <v>158884</v>
      </c>
      <c r="BX8" s="126">
        <v>523</v>
      </c>
      <c r="BY8" s="126">
        <v>0</v>
      </c>
      <c r="BZ8" s="126">
        <f aca="true" t="shared" si="30" ref="BZ8:BZ27">SUM(CA8:CD8)</f>
        <v>60441</v>
      </c>
      <c r="CA8" s="126">
        <v>54386</v>
      </c>
      <c r="CB8" s="126">
        <v>6055</v>
      </c>
      <c r="CC8" s="126">
        <v>0</v>
      </c>
      <c r="CD8" s="126">
        <v>0</v>
      </c>
      <c r="CE8" s="126">
        <v>134750</v>
      </c>
      <c r="CF8" s="126">
        <v>0</v>
      </c>
      <c r="CG8" s="126">
        <v>0</v>
      </c>
      <c r="CH8" s="126">
        <f aca="true" t="shared" si="31" ref="CH8:CH27">SUM(BG8,+BO8,+CG8)</f>
        <v>330697</v>
      </c>
      <c r="CI8" s="126">
        <f aca="true" t="shared" si="32" ref="CI8:CX23">SUM(AE8,+BG8)</f>
        <v>74639</v>
      </c>
      <c r="CJ8" s="126">
        <f t="shared" si="32"/>
        <v>74639</v>
      </c>
      <c r="CK8" s="126">
        <f t="shared" si="32"/>
        <v>0</v>
      </c>
      <c r="CL8" s="126">
        <f t="shared" si="32"/>
        <v>0</v>
      </c>
      <c r="CM8" s="126">
        <f t="shared" si="32"/>
        <v>74639</v>
      </c>
      <c r="CN8" s="126">
        <f t="shared" si="32"/>
        <v>0</v>
      </c>
      <c r="CO8" s="126">
        <f t="shared" si="32"/>
        <v>0</v>
      </c>
      <c r="CP8" s="126">
        <f t="shared" si="32"/>
        <v>0</v>
      </c>
      <c r="CQ8" s="126">
        <f t="shared" si="32"/>
        <v>3384409</v>
      </c>
      <c r="CR8" s="126">
        <f t="shared" si="32"/>
        <v>1009402</v>
      </c>
      <c r="CS8" s="126">
        <f t="shared" si="32"/>
        <v>308358</v>
      </c>
      <c r="CT8" s="126">
        <f t="shared" si="32"/>
        <v>483208</v>
      </c>
      <c r="CU8" s="126">
        <f t="shared" si="32"/>
        <v>217836</v>
      </c>
      <c r="CV8" s="126">
        <f t="shared" si="32"/>
        <v>0</v>
      </c>
      <c r="CW8" s="126">
        <f t="shared" si="32"/>
        <v>820404</v>
      </c>
      <c r="CX8" s="126">
        <f t="shared" si="32"/>
        <v>28468</v>
      </c>
      <c r="CY8" s="126">
        <f aca="true" t="shared" si="33" ref="CY8:CY27">SUM(AU8,+BW8)</f>
        <v>767757</v>
      </c>
      <c r="CZ8" s="126">
        <f aca="true" t="shared" si="34" ref="CZ8:CZ27">SUM(AV8,+BX8)</f>
        <v>24179</v>
      </c>
      <c r="DA8" s="126">
        <f aca="true" t="shared" si="35" ref="DA8:DA27">SUM(AW8,+BY8)</f>
        <v>0</v>
      </c>
      <c r="DB8" s="126">
        <f aca="true" t="shared" si="36" ref="DB8:DB27">SUM(AX8,+BZ8)</f>
        <v>1554603</v>
      </c>
      <c r="DC8" s="126">
        <f aca="true" t="shared" si="37" ref="DC8:DC27">SUM(AY8,+CA8)</f>
        <v>362218</v>
      </c>
      <c r="DD8" s="126">
        <f aca="true" t="shared" si="38" ref="DD8:DD27">SUM(AZ8,+CB8)</f>
        <v>1173561</v>
      </c>
      <c r="DE8" s="126">
        <f aca="true" t="shared" si="39" ref="DE8:DE27">SUM(BA8,+CC8)</f>
        <v>18824</v>
      </c>
      <c r="DF8" s="126">
        <f aca="true" t="shared" si="40" ref="DF8:DF27">SUM(BB8,+CD8)</f>
        <v>0</v>
      </c>
      <c r="DG8" s="126">
        <f aca="true" t="shared" si="41" ref="DG8:DG27">SUM(BC8,+CE8)</f>
        <v>252724</v>
      </c>
      <c r="DH8" s="126">
        <f aca="true" t="shared" si="42" ref="DH8:DH27">SUM(BD8,+CF8)</f>
        <v>0</v>
      </c>
      <c r="DI8" s="126">
        <f aca="true" t="shared" si="43" ref="DI8:DI27">SUM(BE8,+CG8)</f>
        <v>91849</v>
      </c>
      <c r="DJ8" s="126">
        <f aca="true" t="shared" si="44" ref="DJ8:DJ27">SUM(BF8,+CH8)</f>
        <v>3550897</v>
      </c>
    </row>
    <row r="9" spans="1:114" s="123" customFormat="1" ht="12" customHeight="1">
      <c r="A9" s="124" t="s">
        <v>210</v>
      </c>
      <c r="B9" s="132" t="s">
        <v>214</v>
      </c>
      <c r="C9" s="124" t="s">
        <v>215</v>
      </c>
      <c r="D9" s="126">
        <f t="shared" si="6"/>
        <v>1359200</v>
      </c>
      <c r="E9" s="126">
        <f t="shared" si="7"/>
        <v>524753</v>
      </c>
      <c r="F9" s="126">
        <v>0</v>
      </c>
      <c r="G9" s="126">
        <v>168478</v>
      </c>
      <c r="H9" s="126">
        <v>0</v>
      </c>
      <c r="I9" s="126">
        <v>328605</v>
      </c>
      <c r="J9" s="127" t="s">
        <v>199</v>
      </c>
      <c r="K9" s="126">
        <v>27670</v>
      </c>
      <c r="L9" s="126">
        <v>834447</v>
      </c>
      <c r="M9" s="126">
        <f t="shared" si="8"/>
        <v>501504</v>
      </c>
      <c r="N9" s="126">
        <f t="shared" si="9"/>
        <v>95529</v>
      </c>
      <c r="O9" s="126">
        <v>0</v>
      </c>
      <c r="P9" s="126">
        <v>40000</v>
      </c>
      <c r="Q9" s="126">
        <v>0</v>
      </c>
      <c r="R9" s="126">
        <v>55471</v>
      </c>
      <c r="S9" s="127" t="s">
        <v>199</v>
      </c>
      <c r="T9" s="126">
        <v>58</v>
      </c>
      <c r="U9" s="126">
        <v>405975</v>
      </c>
      <c r="V9" s="126">
        <f t="shared" si="10"/>
        <v>1860704</v>
      </c>
      <c r="W9" s="126">
        <f t="shared" si="11"/>
        <v>620282</v>
      </c>
      <c r="X9" s="126">
        <f t="shared" si="12"/>
        <v>0</v>
      </c>
      <c r="Y9" s="126">
        <f t="shared" si="13"/>
        <v>208478</v>
      </c>
      <c r="Z9" s="126">
        <f t="shared" si="14"/>
        <v>0</v>
      </c>
      <c r="AA9" s="126">
        <f t="shared" si="15"/>
        <v>384076</v>
      </c>
      <c r="AB9" s="127" t="s">
        <v>199</v>
      </c>
      <c r="AC9" s="126">
        <f t="shared" si="16"/>
        <v>27728</v>
      </c>
      <c r="AD9" s="126">
        <f t="shared" si="17"/>
        <v>1240422</v>
      </c>
      <c r="AE9" s="126">
        <f t="shared" si="18"/>
        <v>1158</v>
      </c>
      <c r="AF9" s="126">
        <f t="shared" si="19"/>
        <v>1158</v>
      </c>
      <c r="AG9" s="126">
        <v>0</v>
      </c>
      <c r="AH9" s="126">
        <v>1158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20"/>
        <v>1285295</v>
      </c>
      <c r="AN9" s="126">
        <f t="shared" si="21"/>
        <v>110931</v>
      </c>
      <c r="AO9" s="126">
        <v>21656</v>
      </c>
      <c r="AP9" s="126">
        <v>81046</v>
      </c>
      <c r="AQ9" s="126">
        <v>8229</v>
      </c>
      <c r="AR9" s="126">
        <v>0</v>
      </c>
      <c r="AS9" s="126">
        <f t="shared" si="22"/>
        <v>472316</v>
      </c>
      <c r="AT9" s="126">
        <v>21780</v>
      </c>
      <c r="AU9" s="126">
        <v>327400</v>
      </c>
      <c r="AV9" s="126">
        <v>123136</v>
      </c>
      <c r="AW9" s="126">
        <v>7191</v>
      </c>
      <c r="AX9" s="126">
        <f t="shared" si="23"/>
        <v>694857</v>
      </c>
      <c r="AY9" s="126">
        <v>470863</v>
      </c>
      <c r="AZ9" s="126">
        <v>219119</v>
      </c>
      <c r="BA9" s="126">
        <v>4343</v>
      </c>
      <c r="BB9" s="126">
        <v>532</v>
      </c>
      <c r="BC9" s="126">
        <v>0</v>
      </c>
      <c r="BD9" s="126">
        <v>0</v>
      </c>
      <c r="BE9" s="126">
        <v>72747</v>
      </c>
      <c r="BF9" s="126">
        <f t="shared" si="24"/>
        <v>1359200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501504</v>
      </c>
      <c r="BP9" s="126">
        <f t="shared" si="28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29"/>
        <v>136095</v>
      </c>
      <c r="BV9" s="126">
        <v>230</v>
      </c>
      <c r="BW9" s="126">
        <v>135865</v>
      </c>
      <c r="BX9" s="126">
        <v>0</v>
      </c>
      <c r="BY9" s="126">
        <v>0</v>
      </c>
      <c r="BZ9" s="126">
        <f t="shared" si="30"/>
        <v>365409</v>
      </c>
      <c r="CA9" s="126">
        <v>169075</v>
      </c>
      <c r="CB9" s="126">
        <v>196334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31"/>
        <v>501504</v>
      </c>
      <c r="CI9" s="126">
        <f t="shared" si="32"/>
        <v>1158</v>
      </c>
      <c r="CJ9" s="126">
        <f t="shared" si="32"/>
        <v>1158</v>
      </c>
      <c r="CK9" s="126">
        <f t="shared" si="32"/>
        <v>0</v>
      </c>
      <c r="CL9" s="126">
        <f t="shared" si="32"/>
        <v>1158</v>
      </c>
      <c r="CM9" s="126">
        <f t="shared" si="32"/>
        <v>0</v>
      </c>
      <c r="CN9" s="126">
        <f t="shared" si="32"/>
        <v>0</v>
      </c>
      <c r="CO9" s="126">
        <f t="shared" si="32"/>
        <v>0</v>
      </c>
      <c r="CP9" s="126">
        <f t="shared" si="32"/>
        <v>0</v>
      </c>
      <c r="CQ9" s="126">
        <f t="shared" si="32"/>
        <v>1786799</v>
      </c>
      <c r="CR9" s="126">
        <f t="shared" si="32"/>
        <v>110931</v>
      </c>
      <c r="CS9" s="126">
        <f t="shared" si="32"/>
        <v>21656</v>
      </c>
      <c r="CT9" s="126">
        <f t="shared" si="32"/>
        <v>81046</v>
      </c>
      <c r="CU9" s="126">
        <f t="shared" si="32"/>
        <v>8229</v>
      </c>
      <c r="CV9" s="126">
        <f t="shared" si="32"/>
        <v>0</v>
      </c>
      <c r="CW9" s="126">
        <f t="shared" si="32"/>
        <v>608411</v>
      </c>
      <c r="CX9" s="126">
        <f t="shared" si="32"/>
        <v>22010</v>
      </c>
      <c r="CY9" s="126">
        <f t="shared" si="33"/>
        <v>463265</v>
      </c>
      <c r="CZ9" s="126">
        <f t="shared" si="34"/>
        <v>123136</v>
      </c>
      <c r="DA9" s="126">
        <f t="shared" si="35"/>
        <v>7191</v>
      </c>
      <c r="DB9" s="126">
        <f t="shared" si="36"/>
        <v>1060266</v>
      </c>
      <c r="DC9" s="126">
        <f t="shared" si="37"/>
        <v>639938</v>
      </c>
      <c r="DD9" s="126">
        <f t="shared" si="38"/>
        <v>415453</v>
      </c>
      <c r="DE9" s="126">
        <f t="shared" si="39"/>
        <v>4343</v>
      </c>
      <c r="DF9" s="126">
        <f t="shared" si="40"/>
        <v>532</v>
      </c>
      <c r="DG9" s="126">
        <f t="shared" si="41"/>
        <v>0</v>
      </c>
      <c r="DH9" s="126">
        <f t="shared" si="42"/>
        <v>0</v>
      </c>
      <c r="DI9" s="126">
        <f t="shared" si="43"/>
        <v>72747</v>
      </c>
      <c r="DJ9" s="126">
        <f t="shared" si="44"/>
        <v>1860704</v>
      </c>
    </row>
    <row r="10" spans="1:114" s="123" customFormat="1" ht="12" customHeight="1">
      <c r="A10" s="124" t="s">
        <v>210</v>
      </c>
      <c r="B10" s="132" t="s">
        <v>216</v>
      </c>
      <c r="C10" s="124" t="s">
        <v>217</v>
      </c>
      <c r="D10" s="126">
        <f t="shared" si="6"/>
        <v>1201752</v>
      </c>
      <c r="E10" s="126">
        <f t="shared" si="7"/>
        <v>115586</v>
      </c>
      <c r="F10" s="126">
        <v>0</v>
      </c>
      <c r="G10" s="126">
        <v>0</v>
      </c>
      <c r="H10" s="126">
        <v>0</v>
      </c>
      <c r="I10" s="126">
        <v>115097</v>
      </c>
      <c r="J10" s="127" t="s">
        <v>199</v>
      </c>
      <c r="K10" s="126">
        <v>489</v>
      </c>
      <c r="L10" s="126">
        <v>1086166</v>
      </c>
      <c r="M10" s="126">
        <f t="shared" si="8"/>
        <v>65635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65635</v>
      </c>
      <c r="V10" s="126">
        <f t="shared" si="10"/>
        <v>1267387</v>
      </c>
      <c r="W10" s="126">
        <f t="shared" si="11"/>
        <v>115586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115097</v>
      </c>
      <c r="AB10" s="127" t="s">
        <v>199</v>
      </c>
      <c r="AC10" s="126">
        <f t="shared" si="16"/>
        <v>489</v>
      </c>
      <c r="AD10" s="126">
        <f t="shared" si="17"/>
        <v>1151801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377270</v>
      </c>
      <c r="AN10" s="126">
        <f t="shared" si="21"/>
        <v>76700</v>
      </c>
      <c r="AO10" s="126">
        <v>76700</v>
      </c>
      <c r="AP10" s="126">
        <v>0</v>
      </c>
      <c r="AQ10" s="126">
        <v>0</v>
      </c>
      <c r="AR10" s="126">
        <v>0</v>
      </c>
      <c r="AS10" s="126">
        <f t="shared" si="22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3"/>
        <v>300570</v>
      </c>
      <c r="AY10" s="126">
        <v>292374</v>
      </c>
      <c r="AZ10" s="126">
        <v>0</v>
      </c>
      <c r="BA10" s="126">
        <v>0</v>
      </c>
      <c r="BB10" s="126">
        <v>8196</v>
      </c>
      <c r="BC10" s="126">
        <v>755603</v>
      </c>
      <c r="BD10" s="126">
        <v>0</v>
      </c>
      <c r="BE10" s="126">
        <v>68879</v>
      </c>
      <c r="BF10" s="126">
        <f t="shared" si="24"/>
        <v>446149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62417</v>
      </c>
      <c r="BP10" s="126">
        <f t="shared" si="28"/>
        <v>33765</v>
      </c>
      <c r="BQ10" s="126">
        <v>33765</v>
      </c>
      <c r="BR10" s="126">
        <v>0</v>
      </c>
      <c r="BS10" s="126">
        <v>0</v>
      </c>
      <c r="BT10" s="126">
        <v>0</v>
      </c>
      <c r="BU10" s="126">
        <f t="shared" si="29"/>
        <v>23831</v>
      </c>
      <c r="BV10" s="126">
        <v>0</v>
      </c>
      <c r="BW10" s="126">
        <v>23831</v>
      </c>
      <c r="BX10" s="126">
        <v>0</v>
      </c>
      <c r="BY10" s="126">
        <v>0</v>
      </c>
      <c r="BZ10" s="126">
        <f t="shared" si="30"/>
        <v>4821</v>
      </c>
      <c r="CA10" s="126">
        <v>0</v>
      </c>
      <c r="CB10" s="126">
        <v>4821</v>
      </c>
      <c r="CC10" s="126">
        <v>0</v>
      </c>
      <c r="CD10" s="126">
        <v>0</v>
      </c>
      <c r="CE10" s="126">
        <v>0</v>
      </c>
      <c r="CF10" s="126">
        <v>0</v>
      </c>
      <c r="CG10" s="126">
        <v>3218</v>
      </c>
      <c r="CH10" s="126">
        <f t="shared" si="31"/>
        <v>65635</v>
      </c>
      <c r="CI10" s="126">
        <f t="shared" si="32"/>
        <v>0</v>
      </c>
      <c r="CJ10" s="126">
        <f t="shared" si="32"/>
        <v>0</v>
      </c>
      <c r="CK10" s="126">
        <f t="shared" si="32"/>
        <v>0</v>
      </c>
      <c r="CL10" s="126">
        <f t="shared" si="32"/>
        <v>0</v>
      </c>
      <c r="CM10" s="126">
        <f t="shared" si="32"/>
        <v>0</v>
      </c>
      <c r="CN10" s="126">
        <f t="shared" si="32"/>
        <v>0</v>
      </c>
      <c r="CO10" s="126">
        <f t="shared" si="32"/>
        <v>0</v>
      </c>
      <c r="CP10" s="126">
        <f t="shared" si="32"/>
        <v>0</v>
      </c>
      <c r="CQ10" s="126">
        <f t="shared" si="32"/>
        <v>439687</v>
      </c>
      <c r="CR10" s="126">
        <f t="shared" si="32"/>
        <v>110465</v>
      </c>
      <c r="CS10" s="126">
        <f t="shared" si="32"/>
        <v>110465</v>
      </c>
      <c r="CT10" s="126">
        <f t="shared" si="32"/>
        <v>0</v>
      </c>
      <c r="CU10" s="126">
        <f t="shared" si="32"/>
        <v>0</v>
      </c>
      <c r="CV10" s="126">
        <f t="shared" si="32"/>
        <v>0</v>
      </c>
      <c r="CW10" s="126">
        <f t="shared" si="32"/>
        <v>23831</v>
      </c>
      <c r="CX10" s="126">
        <f t="shared" si="32"/>
        <v>0</v>
      </c>
      <c r="CY10" s="126">
        <f t="shared" si="33"/>
        <v>23831</v>
      </c>
      <c r="CZ10" s="126">
        <f t="shared" si="34"/>
        <v>0</v>
      </c>
      <c r="DA10" s="126">
        <f t="shared" si="35"/>
        <v>0</v>
      </c>
      <c r="DB10" s="126">
        <f t="shared" si="36"/>
        <v>305391</v>
      </c>
      <c r="DC10" s="126">
        <f t="shared" si="37"/>
        <v>292374</v>
      </c>
      <c r="DD10" s="126">
        <f t="shared" si="38"/>
        <v>4821</v>
      </c>
      <c r="DE10" s="126">
        <f t="shared" si="39"/>
        <v>0</v>
      </c>
      <c r="DF10" s="126">
        <f t="shared" si="40"/>
        <v>8196</v>
      </c>
      <c r="DG10" s="126">
        <f t="shared" si="41"/>
        <v>755603</v>
      </c>
      <c r="DH10" s="126">
        <f t="shared" si="42"/>
        <v>0</v>
      </c>
      <c r="DI10" s="126">
        <f t="shared" si="43"/>
        <v>72097</v>
      </c>
      <c r="DJ10" s="126">
        <f t="shared" si="44"/>
        <v>511784</v>
      </c>
    </row>
    <row r="11" spans="1:114" s="123" customFormat="1" ht="12" customHeight="1">
      <c r="A11" s="124" t="s">
        <v>210</v>
      </c>
      <c r="B11" s="132" t="s">
        <v>218</v>
      </c>
      <c r="C11" s="124" t="s">
        <v>219</v>
      </c>
      <c r="D11" s="126">
        <f t="shared" si="6"/>
        <v>226519</v>
      </c>
      <c r="E11" s="126">
        <f t="shared" si="7"/>
        <v>40950</v>
      </c>
      <c r="F11" s="126">
        <v>0</v>
      </c>
      <c r="G11" s="126">
        <v>0</v>
      </c>
      <c r="H11" s="126">
        <v>0</v>
      </c>
      <c r="I11" s="126">
        <v>32403</v>
      </c>
      <c r="J11" s="127" t="s">
        <v>199</v>
      </c>
      <c r="K11" s="126">
        <v>8547</v>
      </c>
      <c r="L11" s="126">
        <v>185569</v>
      </c>
      <c r="M11" s="126">
        <f t="shared" si="8"/>
        <v>118308</v>
      </c>
      <c r="N11" s="126">
        <f t="shared" si="9"/>
        <v>3</v>
      </c>
      <c r="O11" s="126">
        <v>0</v>
      </c>
      <c r="P11" s="126">
        <v>0</v>
      </c>
      <c r="Q11" s="126">
        <v>0</v>
      </c>
      <c r="R11" s="126">
        <v>3</v>
      </c>
      <c r="S11" s="127" t="s">
        <v>199</v>
      </c>
      <c r="T11" s="126">
        <v>0</v>
      </c>
      <c r="U11" s="126">
        <v>118305</v>
      </c>
      <c r="V11" s="126">
        <f t="shared" si="10"/>
        <v>344827</v>
      </c>
      <c r="W11" s="126">
        <f t="shared" si="11"/>
        <v>40953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32406</v>
      </c>
      <c r="AB11" s="127" t="s">
        <v>199</v>
      </c>
      <c r="AC11" s="126">
        <f t="shared" si="16"/>
        <v>8547</v>
      </c>
      <c r="AD11" s="126">
        <f t="shared" si="17"/>
        <v>303874</v>
      </c>
      <c r="AE11" s="126">
        <f t="shared" si="18"/>
        <v>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223697</v>
      </c>
      <c r="AN11" s="126">
        <f t="shared" si="21"/>
        <v>13524</v>
      </c>
      <c r="AO11" s="126">
        <v>6381</v>
      </c>
      <c r="AP11" s="126">
        <v>0</v>
      </c>
      <c r="AQ11" s="126">
        <v>7143</v>
      </c>
      <c r="AR11" s="126">
        <v>0</v>
      </c>
      <c r="AS11" s="126">
        <f t="shared" si="22"/>
        <v>68860</v>
      </c>
      <c r="AT11" s="126">
        <v>2607</v>
      </c>
      <c r="AU11" s="126">
        <v>66101</v>
      </c>
      <c r="AV11" s="126">
        <v>152</v>
      </c>
      <c r="AW11" s="126">
        <v>0</v>
      </c>
      <c r="AX11" s="126">
        <f t="shared" si="23"/>
        <v>141295</v>
      </c>
      <c r="AY11" s="126">
        <v>70244</v>
      </c>
      <c r="AZ11" s="126">
        <v>43912</v>
      </c>
      <c r="BA11" s="126">
        <v>27139</v>
      </c>
      <c r="BB11" s="126">
        <v>0</v>
      </c>
      <c r="BC11" s="126">
        <v>0</v>
      </c>
      <c r="BD11" s="126">
        <v>18</v>
      </c>
      <c r="BE11" s="126">
        <v>2822</v>
      </c>
      <c r="BF11" s="126">
        <f t="shared" si="24"/>
        <v>226519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655</v>
      </c>
      <c r="BP11" s="126">
        <f t="shared" si="28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655</v>
      </c>
      <c r="CA11" s="126">
        <v>254</v>
      </c>
      <c r="CB11" s="126">
        <v>401</v>
      </c>
      <c r="CC11" s="126">
        <v>0</v>
      </c>
      <c r="CD11" s="126">
        <v>0</v>
      </c>
      <c r="CE11" s="126">
        <v>117653</v>
      </c>
      <c r="CF11" s="126">
        <v>0</v>
      </c>
      <c r="CG11" s="126">
        <v>0</v>
      </c>
      <c r="CH11" s="126">
        <f t="shared" si="31"/>
        <v>655</v>
      </c>
      <c r="CI11" s="126">
        <f t="shared" si="32"/>
        <v>0</v>
      </c>
      <c r="CJ11" s="126">
        <f t="shared" si="32"/>
        <v>0</v>
      </c>
      <c r="CK11" s="126">
        <f t="shared" si="32"/>
        <v>0</v>
      </c>
      <c r="CL11" s="126">
        <f t="shared" si="32"/>
        <v>0</v>
      </c>
      <c r="CM11" s="126">
        <f t="shared" si="32"/>
        <v>0</v>
      </c>
      <c r="CN11" s="126">
        <f t="shared" si="32"/>
        <v>0</v>
      </c>
      <c r="CO11" s="126">
        <f t="shared" si="32"/>
        <v>0</v>
      </c>
      <c r="CP11" s="126">
        <f t="shared" si="32"/>
        <v>0</v>
      </c>
      <c r="CQ11" s="126">
        <f t="shared" si="32"/>
        <v>224352</v>
      </c>
      <c r="CR11" s="126">
        <f t="shared" si="32"/>
        <v>13524</v>
      </c>
      <c r="CS11" s="126">
        <f t="shared" si="32"/>
        <v>6381</v>
      </c>
      <c r="CT11" s="126">
        <f t="shared" si="32"/>
        <v>0</v>
      </c>
      <c r="CU11" s="126">
        <f t="shared" si="32"/>
        <v>7143</v>
      </c>
      <c r="CV11" s="126">
        <f t="shared" si="32"/>
        <v>0</v>
      </c>
      <c r="CW11" s="126">
        <f t="shared" si="32"/>
        <v>68860</v>
      </c>
      <c r="CX11" s="126">
        <f t="shared" si="32"/>
        <v>2607</v>
      </c>
      <c r="CY11" s="126">
        <f t="shared" si="33"/>
        <v>66101</v>
      </c>
      <c r="CZ11" s="126">
        <f t="shared" si="34"/>
        <v>152</v>
      </c>
      <c r="DA11" s="126">
        <f t="shared" si="35"/>
        <v>0</v>
      </c>
      <c r="DB11" s="126">
        <f t="shared" si="36"/>
        <v>141950</v>
      </c>
      <c r="DC11" s="126">
        <f t="shared" si="37"/>
        <v>70498</v>
      </c>
      <c r="DD11" s="126">
        <f t="shared" si="38"/>
        <v>44313</v>
      </c>
      <c r="DE11" s="126">
        <f t="shared" si="39"/>
        <v>27139</v>
      </c>
      <c r="DF11" s="126">
        <f t="shared" si="40"/>
        <v>0</v>
      </c>
      <c r="DG11" s="126">
        <f t="shared" si="41"/>
        <v>117653</v>
      </c>
      <c r="DH11" s="126">
        <f t="shared" si="42"/>
        <v>18</v>
      </c>
      <c r="DI11" s="126">
        <f t="shared" si="43"/>
        <v>2822</v>
      </c>
      <c r="DJ11" s="126">
        <f t="shared" si="44"/>
        <v>227174</v>
      </c>
    </row>
    <row r="12" spans="1:114" s="123" customFormat="1" ht="12" customHeight="1">
      <c r="A12" s="124" t="s">
        <v>210</v>
      </c>
      <c r="B12" s="125" t="s">
        <v>220</v>
      </c>
      <c r="C12" s="124" t="s">
        <v>221</v>
      </c>
      <c r="D12" s="140">
        <f t="shared" si="6"/>
        <v>614690</v>
      </c>
      <c r="E12" s="140">
        <f t="shared" si="7"/>
        <v>117452</v>
      </c>
      <c r="F12" s="140">
        <v>0</v>
      </c>
      <c r="G12" s="140">
        <v>0</v>
      </c>
      <c r="H12" s="140">
        <v>0</v>
      </c>
      <c r="I12" s="140">
        <v>101846</v>
      </c>
      <c r="J12" s="141" t="s">
        <v>199</v>
      </c>
      <c r="K12" s="140">
        <v>15606</v>
      </c>
      <c r="L12" s="140">
        <v>497238</v>
      </c>
      <c r="M12" s="140">
        <f t="shared" si="8"/>
        <v>144603</v>
      </c>
      <c r="N12" s="140">
        <f t="shared" si="9"/>
        <v>830</v>
      </c>
      <c r="O12" s="140">
        <v>0</v>
      </c>
      <c r="P12" s="140">
        <v>0</v>
      </c>
      <c r="Q12" s="140">
        <v>0</v>
      </c>
      <c r="R12" s="140">
        <v>830</v>
      </c>
      <c r="S12" s="141" t="s">
        <v>199</v>
      </c>
      <c r="T12" s="140">
        <v>0</v>
      </c>
      <c r="U12" s="140">
        <v>143773</v>
      </c>
      <c r="V12" s="140">
        <f t="shared" si="10"/>
        <v>759293</v>
      </c>
      <c r="W12" s="140">
        <f t="shared" si="11"/>
        <v>118282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102676</v>
      </c>
      <c r="AB12" s="141" t="s">
        <v>199</v>
      </c>
      <c r="AC12" s="140">
        <f t="shared" si="16"/>
        <v>15606</v>
      </c>
      <c r="AD12" s="140">
        <f t="shared" si="17"/>
        <v>641011</v>
      </c>
      <c r="AE12" s="140">
        <f t="shared" si="18"/>
        <v>0</v>
      </c>
      <c r="AF12" s="140">
        <f t="shared" si="19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91103</v>
      </c>
      <c r="AM12" s="140">
        <f t="shared" si="20"/>
        <v>506266</v>
      </c>
      <c r="AN12" s="140">
        <f t="shared" si="21"/>
        <v>70376</v>
      </c>
      <c r="AO12" s="140">
        <v>70376</v>
      </c>
      <c r="AP12" s="140">
        <v>0</v>
      </c>
      <c r="AQ12" s="140">
        <v>0</v>
      </c>
      <c r="AR12" s="140">
        <v>0</v>
      </c>
      <c r="AS12" s="140">
        <f t="shared" si="22"/>
        <v>133407</v>
      </c>
      <c r="AT12" s="140">
        <v>534</v>
      </c>
      <c r="AU12" s="140">
        <v>131673</v>
      </c>
      <c r="AV12" s="140">
        <v>1200</v>
      </c>
      <c r="AW12" s="140">
        <v>0</v>
      </c>
      <c r="AX12" s="140">
        <f t="shared" si="23"/>
        <v>302483</v>
      </c>
      <c r="AY12" s="140">
        <v>116339</v>
      </c>
      <c r="AZ12" s="140">
        <v>164339</v>
      </c>
      <c r="BA12" s="140">
        <v>0</v>
      </c>
      <c r="BB12" s="140">
        <v>21805</v>
      </c>
      <c r="BC12" s="140">
        <v>0</v>
      </c>
      <c r="BD12" s="140">
        <v>0</v>
      </c>
      <c r="BE12" s="140">
        <v>17321</v>
      </c>
      <c r="BF12" s="140">
        <f t="shared" si="24"/>
        <v>523587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7"/>
        <v>0</v>
      </c>
      <c r="BP12" s="140">
        <f t="shared" si="28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144603</v>
      </c>
      <c r="CF12" s="140">
        <v>0</v>
      </c>
      <c r="CG12" s="140">
        <v>0</v>
      </c>
      <c r="CH12" s="140">
        <f t="shared" si="31"/>
        <v>0</v>
      </c>
      <c r="CI12" s="140">
        <f t="shared" si="32"/>
        <v>0</v>
      </c>
      <c r="CJ12" s="140">
        <f t="shared" si="32"/>
        <v>0</v>
      </c>
      <c r="CK12" s="140">
        <f t="shared" si="32"/>
        <v>0</v>
      </c>
      <c r="CL12" s="140">
        <f t="shared" si="32"/>
        <v>0</v>
      </c>
      <c r="CM12" s="140">
        <f t="shared" si="32"/>
        <v>0</v>
      </c>
      <c r="CN12" s="140">
        <f t="shared" si="32"/>
        <v>0</v>
      </c>
      <c r="CO12" s="140">
        <f t="shared" si="32"/>
        <v>0</v>
      </c>
      <c r="CP12" s="140">
        <f t="shared" si="32"/>
        <v>91103</v>
      </c>
      <c r="CQ12" s="140">
        <f t="shared" si="32"/>
        <v>506266</v>
      </c>
      <c r="CR12" s="140">
        <f t="shared" si="32"/>
        <v>70376</v>
      </c>
      <c r="CS12" s="140">
        <f t="shared" si="32"/>
        <v>70376</v>
      </c>
      <c r="CT12" s="140">
        <f t="shared" si="32"/>
        <v>0</v>
      </c>
      <c r="CU12" s="140">
        <f t="shared" si="32"/>
        <v>0</v>
      </c>
      <c r="CV12" s="140">
        <f t="shared" si="32"/>
        <v>0</v>
      </c>
      <c r="CW12" s="140">
        <f t="shared" si="32"/>
        <v>133407</v>
      </c>
      <c r="CX12" s="140">
        <f t="shared" si="32"/>
        <v>534</v>
      </c>
      <c r="CY12" s="140">
        <f t="shared" si="33"/>
        <v>131673</v>
      </c>
      <c r="CZ12" s="140">
        <f t="shared" si="34"/>
        <v>1200</v>
      </c>
      <c r="DA12" s="140">
        <f t="shared" si="35"/>
        <v>0</v>
      </c>
      <c r="DB12" s="140">
        <f t="shared" si="36"/>
        <v>302483</v>
      </c>
      <c r="DC12" s="140">
        <f t="shared" si="37"/>
        <v>116339</v>
      </c>
      <c r="DD12" s="140">
        <f t="shared" si="38"/>
        <v>164339</v>
      </c>
      <c r="DE12" s="140">
        <f t="shared" si="39"/>
        <v>0</v>
      </c>
      <c r="DF12" s="140">
        <f t="shared" si="40"/>
        <v>21805</v>
      </c>
      <c r="DG12" s="140">
        <f t="shared" si="41"/>
        <v>144603</v>
      </c>
      <c r="DH12" s="140">
        <f t="shared" si="42"/>
        <v>0</v>
      </c>
      <c r="DI12" s="140">
        <f t="shared" si="43"/>
        <v>17321</v>
      </c>
      <c r="DJ12" s="140">
        <f t="shared" si="44"/>
        <v>523587</v>
      </c>
    </row>
    <row r="13" spans="1:114" s="123" customFormat="1" ht="12" customHeight="1">
      <c r="A13" s="124" t="s">
        <v>210</v>
      </c>
      <c r="B13" s="125" t="s">
        <v>222</v>
      </c>
      <c r="C13" s="124" t="s">
        <v>223</v>
      </c>
      <c r="D13" s="140">
        <f t="shared" si="6"/>
        <v>677338</v>
      </c>
      <c r="E13" s="140">
        <f t="shared" si="7"/>
        <v>133860</v>
      </c>
      <c r="F13" s="140">
        <v>0</v>
      </c>
      <c r="G13" s="140">
        <v>0</v>
      </c>
      <c r="H13" s="140">
        <v>0</v>
      </c>
      <c r="I13" s="140">
        <v>120243</v>
      </c>
      <c r="J13" s="141" t="s">
        <v>199</v>
      </c>
      <c r="K13" s="140">
        <v>13617</v>
      </c>
      <c r="L13" s="140">
        <v>543478</v>
      </c>
      <c r="M13" s="140">
        <f t="shared" si="8"/>
        <v>248336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1" t="s">
        <v>199</v>
      </c>
      <c r="T13" s="140">
        <v>0</v>
      </c>
      <c r="U13" s="140">
        <v>248336</v>
      </c>
      <c r="V13" s="140">
        <f t="shared" si="10"/>
        <v>925674</v>
      </c>
      <c r="W13" s="140">
        <f t="shared" si="11"/>
        <v>133860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120243</v>
      </c>
      <c r="AB13" s="141" t="s">
        <v>199</v>
      </c>
      <c r="AC13" s="140">
        <f t="shared" si="16"/>
        <v>13617</v>
      </c>
      <c r="AD13" s="140">
        <f t="shared" si="17"/>
        <v>791814</v>
      </c>
      <c r="AE13" s="140">
        <f t="shared" si="18"/>
        <v>0</v>
      </c>
      <c r="AF13" s="140">
        <f t="shared" si="19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81335</v>
      </c>
      <c r="AM13" s="140">
        <f t="shared" si="20"/>
        <v>300960</v>
      </c>
      <c r="AN13" s="140">
        <f t="shared" si="21"/>
        <v>69622</v>
      </c>
      <c r="AO13" s="140">
        <v>66050</v>
      </c>
      <c r="AP13" s="140">
        <v>0</v>
      </c>
      <c r="AQ13" s="140">
        <v>3572</v>
      </c>
      <c r="AR13" s="140">
        <v>0</v>
      </c>
      <c r="AS13" s="140">
        <f t="shared" si="22"/>
        <v>8361</v>
      </c>
      <c r="AT13" s="140">
        <v>0</v>
      </c>
      <c r="AU13" s="140">
        <v>8361</v>
      </c>
      <c r="AV13" s="140">
        <v>0</v>
      </c>
      <c r="AW13" s="140">
        <v>0</v>
      </c>
      <c r="AX13" s="140">
        <f t="shared" si="23"/>
        <v>222977</v>
      </c>
      <c r="AY13" s="140">
        <v>197890</v>
      </c>
      <c r="AZ13" s="140">
        <v>13168</v>
      </c>
      <c r="BA13" s="140">
        <v>0</v>
      </c>
      <c r="BB13" s="140">
        <v>11919</v>
      </c>
      <c r="BC13" s="140">
        <v>190306</v>
      </c>
      <c r="BD13" s="140"/>
      <c r="BE13" s="140">
        <v>104737</v>
      </c>
      <c r="BF13" s="140">
        <f t="shared" si="24"/>
        <v>405697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193338</v>
      </c>
      <c r="BP13" s="140">
        <f t="shared" si="28"/>
        <v>18200</v>
      </c>
      <c r="BQ13" s="140">
        <v>18200</v>
      </c>
      <c r="BR13" s="140">
        <v>0</v>
      </c>
      <c r="BS13" s="140">
        <v>0</v>
      </c>
      <c r="BT13" s="140">
        <v>0</v>
      </c>
      <c r="BU13" s="140">
        <f t="shared" si="29"/>
        <v>117993</v>
      </c>
      <c r="BV13" s="140">
        <v>0</v>
      </c>
      <c r="BW13" s="140">
        <v>117993</v>
      </c>
      <c r="BX13" s="140">
        <v>0</v>
      </c>
      <c r="BY13" s="140">
        <v>0</v>
      </c>
      <c r="BZ13" s="140">
        <f t="shared" si="30"/>
        <v>57145</v>
      </c>
      <c r="CA13" s="140">
        <v>3444</v>
      </c>
      <c r="CB13" s="140">
        <v>53701</v>
      </c>
      <c r="CC13" s="140">
        <v>0</v>
      </c>
      <c r="CD13" s="140">
        <v>0</v>
      </c>
      <c r="CE13" s="140">
        <v>50288</v>
      </c>
      <c r="CF13" s="140">
        <v>0</v>
      </c>
      <c r="CG13" s="140">
        <v>4710</v>
      </c>
      <c r="CH13" s="140">
        <f t="shared" si="31"/>
        <v>198048</v>
      </c>
      <c r="CI13" s="140">
        <f t="shared" si="32"/>
        <v>0</v>
      </c>
      <c r="CJ13" s="140">
        <f t="shared" si="32"/>
        <v>0</v>
      </c>
      <c r="CK13" s="140">
        <f t="shared" si="32"/>
        <v>0</v>
      </c>
      <c r="CL13" s="140">
        <f t="shared" si="32"/>
        <v>0</v>
      </c>
      <c r="CM13" s="140">
        <f t="shared" si="32"/>
        <v>0</v>
      </c>
      <c r="CN13" s="140">
        <f t="shared" si="32"/>
        <v>0</v>
      </c>
      <c r="CO13" s="140">
        <f t="shared" si="32"/>
        <v>0</v>
      </c>
      <c r="CP13" s="140">
        <f t="shared" si="32"/>
        <v>81335</v>
      </c>
      <c r="CQ13" s="140">
        <f t="shared" si="32"/>
        <v>494298</v>
      </c>
      <c r="CR13" s="140">
        <f t="shared" si="32"/>
        <v>87822</v>
      </c>
      <c r="CS13" s="140">
        <f t="shared" si="32"/>
        <v>84250</v>
      </c>
      <c r="CT13" s="140">
        <f t="shared" si="32"/>
        <v>0</v>
      </c>
      <c r="CU13" s="140">
        <f t="shared" si="32"/>
        <v>3572</v>
      </c>
      <c r="CV13" s="140">
        <f t="shared" si="32"/>
        <v>0</v>
      </c>
      <c r="CW13" s="140">
        <f t="shared" si="32"/>
        <v>126354</v>
      </c>
      <c r="CX13" s="140">
        <f t="shared" si="32"/>
        <v>0</v>
      </c>
      <c r="CY13" s="140">
        <f t="shared" si="33"/>
        <v>126354</v>
      </c>
      <c r="CZ13" s="140">
        <f t="shared" si="34"/>
        <v>0</v>
      </c>
      <c r="DA13" s="140">
        <f t="shared" si="35"/>
        <v>0</v>
      </c>
      <c r="DB13" s="140">
        <f t="shared" si="36"/>
        <v>280122</v>
      </c>
      <c r="DC13" s="140">
        <f t="shared" si="37"/>
        <v>201334</v>
      </c>
      <c r="DD13" s="140">
        <f t="shared" si="38"/>
        <v>66869</v>
      </c>
      <c r="DE13" s="140">
        <f t="shared" si="39"/>
        <v>0</v>
      </c>
      <c r="DF13" s="140">
        <f t="shared" si="40"/>
        <v>11919</v>
      </c>
      <c r="DG13" s="140">
        <f t="shared" si="41"/>
        <v>240594</v>
      </c>
      <c r="DH13" s="140">
        <f t="shared" si="42"/>
        <v>0</v>
      </c>
      <c r="DI13" s="140">
        <f t="shared" si="43"/>
        <v>109447</v>
      </c>
      <c r="DJ13" s="140">
        <f t="shared" si="44"/>
        <v>603745</v>
      </c>
    </row>
    <row r="14" spans="1:114" s="123" customFormat="1" ht="12" customHeight="1">
      <c r="A14" s="124" t="s">
        <v>210</v>
      </c>
      <c r="B14" s="125" t="s">
        <v>224</v>
      </c>
      <c r="C14" s="124" t="s">
        <v>225</v>
      </c>
      <c r="D14" s="140">
        <f t="shared" si="6"/>
        <v>370242</v>
      </c>
      <c r="E14" s="140">
        <f t="shared" si="7"/>
        <v>79886</v>
      </c>
      <c r="F14" s="140">
        <v>0</v>
      </c>
      <c r="G14" s="140">
        <v>0</v>
      </c>
      <c r="H14" s="140">
        <v>0</v>
      </c>
      <c r="I14" s="140">
        <v>57694</v>
      </c>
      <c r="J14" s="141" t="s">
        <v>199</v>
      </c>
      <c r="K14" s="140">
        <v>22192</v>
      </c>
      <c r="L14" s="140">
        <v>290356</v>
      </c>
      <c r="M14" s="140">
        <f t="shared" si="8"/>
        <v>110070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1" t="s">
        <v>199</v>
      </c>
      <c r="T14" s="140">
        <v>0</v>
      </c>
      <c r="U14" s="140">
        <v>110070</v>
      </c>
      <c r="V14" s="140">
        <f t="shared" si="10"/>
        <v>480312</v>
      </c>
      <c r="W14" s="140">
        <f t="shared" si="11"/>
        <v>79886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57694</v>
      </c>
      <c r="AB14" s="141" t="s">
        <v>199</v>
      </c>
      <c r="AC14" s="140">
        <f t="shared" si="16"/>
        <v>22192</v>
      </c>
      <c r="AD14" s="140">
        <f t="shared" si="17"/>
        <v>400426</v>
      </c>
      <c r="AE14" s="140">
        <f t="shared" si="18"/>
        <v>0</v>
      </c>
      <c r="AF14" s="140">
        <f t="shared" si="19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51132</v>
      </c>
      <c r="AM14" s="140">
        <f t="shared" si="20"/>
        <v>198628</v>
      </c>
      <c r="AN14" s="140">
        <f t="shared" si="21"/>
        <v>65996</v>
      </c>
      <c r="AO14" s="140">
        <v>43997</v>
      </c>
      <c r="AP14" s="140">
        <v>11000</v>
      </c>
      <c r="AQ14" s="140">
        <v>10999</v>
      </c>
      <c r="AR14" s="140">
        <v>0</v>
      </c>
      <c r="AS14" s="140">
        <f t="shared" si="22"/>
        <v>1640</v>
      </c>
      <c r="AT14" s="140">
        <v>794</v>
      </c>
      <c r="AU14" s="140">
        <v>846</v>
      </c>
      <c r="AV14" s="140">
        <v>0</v>
      </c>
      <c r="AW14" s="140">
        <v>0</v>
      </c>
      <c r="AX14" s="140">
        <f t="shared" si="23"/>
        <v>130992</v>
      </c>
      <c r="AY14" s="140">
        <v>107118</v>
      </c>
      <c r="AZ14" s="140">
        <v>4866</v>
      </c>
      <c r="BA14" s="140">
        <v>0</v>
      </c>
      <c r="BB14" s="140">
        <v>19008</v>
      </c>
      <c r="BC14" s="140">
        <v>120215</v>
      </c>
      <c r="BD14" s="140">
        <v>0</v>
      </c>
      <c r="BE14" s="140">
        <v>267</v>
      </c>
      <c r="BF14" s="140">
        <f t="shared" si="24"/>
        <v>198895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0</v>
      </c>
      <c r="BP14" s="140">
        <f t="shared" si="28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29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0"/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110070</v>
      </c>
      <c r="CF14" s="140">
        <v>0</v>
      </c>
      <c r="CG14" s="140">
        <v>0</v>
      </c>
      <c r="CH14" s="140">
        <f t="shared" si="31"/>
        <v>0</v>
      </c>
      <c r="CI14" s="140">
        <f t="shared" si="32"/>
        <v>0</v>
      </c>
      <c r="CJ14" s="140">
        <f t="shared" si="32"/>
        <v>0</v>
      </c>
      <c r="CK14" s="140">
        <f t="shared" si="32"/>
        <v>0</v>
      </c>
      <c r="CL14" s="140">
        <f t="shared" si="32"/>
        <v>0</v>
      </c>
      <c r="CM14" s="140">
        <f t="shared" si="32"/>
        <v>0</v>
      </c>
      <c r="CN14" s="140">
        <f t="shared" si="32"/>
        <v>0</v>
      </c>
      <c r="CO14" s="140">
        <f t="shared" si="32"/>
        <v>0</v>
      </c>
      <c r="CP14" s="140">
        <f t="shared" si="32"/>
        <v>51132</v>
      </c>
      <c r="CQ14" s="140">
        <f t="shared" si="32"/>
        <v>198628</v>
      </c>
      <c r="CR14" s="140">
        <f t="shared" si="32"/>
        <v>65996</v>
      </c>
      <c r="CS14" s="140">
        <f t="shared" si="32"/>
        <v>43997</v>
      </c>
      <c r="CT14" s="140">
        <f t="shared" si="32"/>
        <v>11000</v>
      </c>
      <c r="CU14" s="140">
        <f t="shared" si="32"/>
        <v>10999</v>
      </c>
      <c r="CV14" s="140">
        <f t="shared" si="32"/>
        <v>0</v>
      </c>
      <c r="CW14" s="140">
        <f t="shared" si="32"/>
        <v>1640</v>
      </c>
      <c r="CX14" s="140">
        <f t="shared" si="32"/>
        <v>794</v>
      </c>
      <c r="CY14" s="140">
        <f t="shared" si="33"/>
        <v>846</v>
      </c>
      <c r="CZ14" s="140">
        <f t="shared" si="34"/>
        <v>0</v>
      </c>
      <c r="DA14" s="140">
        <f t="shared" si="35"/>
        <v>0</v>
      </c>
      <c r="DB14" s="140">
        <f t="shared" si="36"/>
        <v>130992</v>
      </c>
      <c r="DC14" s="140">
        <f t="shared" si="37"/>
        <v>107118</v>
      </c>
      <c r="DD14" s="140">
        <f t="shared" si="38"/>
        <v>4866</v>
      </c>
      <c r="DE14" s="140">
        <f t="shared" si="39"/>
        <v>0</v>
      </c>
      <c r="DF14" s="140">
        <f t="shared" si="40"/>
        <v>19008</v>
      </c>
      <c r="DG14" s="140">
        <f t="shared" si="41"/>
        <v>230285</v>
      </c>
      <c r="DH14" s="140">
        <f t="shared" si="42"/>
        <v>0</v>
      </c>
      <c r="DI14" s="140">
        <f t="shared" si="43"/>
        <v>267</v>
      </c>
      <c r="DJ14" s="140">
        <f t="shared" si="44"/>
        <v>198895</v>
      </c>
    </row>
    <row r="15" spans="1:114" s="123" customFormat="1" ht="12" customHeight="1">
      <c r="A15" s="124" t="s">
        <v>210</v>
      </c>
      <c r="B15" s="125" t="s">
        <v>226</v>
      </c>
      <c r="C15" s="124" t="s">
        <v>227</v>
      </c>
      <c r="D15" s="140">
        <f t="shared" si="6"/>
        <v>641271</v>
      </c>
      <c r="E15" s="140">
        <f t="shared" si="7"/>
        <v>85982</v>
      </c>
      <c r="F15" s="140">
        <v>0</v>
      </c>
      <c r="G15" s="140">
        <v>0</v>
      </c>
      <c r="H15" s="140">
        <v>0</v>
      </c>
      <c r="I15" s="140">
        <v>85783</v>
      </c>
      <c r="J15" s="141" t="s">
        <v>199</v>
      </c>
      <c r="K15" s="140">
        <v>199</v>
      </c>
      <c r="L15" s="140">
        <v>555289</v>
      </c>
      <c r="M15" s="140">
        <f t="shared" si="8"/>
        <v>214541</v>
      </c>
      <c r="N15" s="140">
        <f t="shared" si="9"/>
        <v>42</v>
      </c>
      <c r="O15" s="140">
        <v>0</v>
      </c>
      <c r="P15" s="140">
        <v>0</v>
      </c>
      <c r="Q15" s="140">
        <v>0</v>
      </c>
      <c r="R15" s="140">
        <v>0</v>
      </c>
      <c r="S15" s="141" t="s">
        <v>199</v>
      </c>
      <c r="T15" s="140">
        <v>42</v>
      </c>
      <c r="U15" s="140">
        <v>214499</v>
      </c>
      <c r="V15" s="140">
        <f t="shared" si="10"/>
        <v>855812</v>
      </c>
      <c r="W15" s="140">
        <f t="shared" si="11"/>
        <v>86024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85783</v>
      </c>
      <c r="AB15" s="141" t="s">
        <v>199</v>
      </c>
      <c r="AC15" s="140">
        <f t="shared" si="16"/>
        <v>241</v>
      </c>
      <c r="AD15" s="140">
        <f t="shared" si="17"/>
        <v>769788</v>
      </c>
      <c r="AE15" s="140">
        <f t="shared" si="18"/>
        <v>0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f t="shared" si="20"/>
        <v>635954</v>
      </c>
      <c r="AN15" s="140">
        <f t="shared" si="21"/>
        <v>147732</v>
      </c>
      <c r="AO15" s="140">
        <v>51043</v>
      </c>
      <c r="AP15" s="140">
        <v>96689</v>
      </c>
      <c r="AQ15" s="140">
        <v>0</v>
      </c>
      <c r="AR15" s="140">
        <v>0</v>
      </c>
      <c r="AS15" s="140">
        <f t="shared" si="22"/>
        <v>22584</v>
      </c>
      <c r="AT15" s="140">
        <v>22584</v>
      </c>
      <c r="AU15" s="140">
        <v>0</v>
      </c>
      <c r="AV15" s="140">
        <v>0</v>
      </c>
      <c r="AW15" s="140">
        <v>6944</v>
      </c>
      <c r="AX15" s="140">
        <f t="shared" si="23"/>
        <v>458694</v>
      </c>
      <c r="AY15" s="140">
        <v>99931</v>
      </c>
      <c r="AZ15" s="140">
        <v>327456</v>
      </c>
      <c r="BA15" s="140">
        <v>7772</v>
      </c>
      <c r="BB15" s="140">
        <v>23535</v>
      </c>
      <c r="BC15" s="140">
        <v>0</v>
      </c>
      <c r="BD15" s="140">
        <v>0</v>
      </c>
      <c r="BE15" s="140">
        <v>5317</v>
      </c>
      <c r="BF15" s="140">
        <f t="shared" si="24"/>
        <v>641271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f t="shared" si="27"/>
        <v>13738</v>
      </c>
      <c r="BP15" s="140">
        <f t="shared" si="28"/>
        <v>7346</v>
      </c>
      <c r="BQ15" s="140">
        <v>7346</v>
      </c>
      <c r="BR15" s="140">
        <v>0</v>
      </c>
      <c r="BS15" s="140">
        <v>0</v>
      </c>
      <c r="BT15" s="140">
        <v>0</v>
      </c>
      <c r="BU15" s="140">
        <f t="shared" si="29"/>
        <v>3480</v>
      </c>
      <c r="BV15" s="140">
        <v>3480</v>
      </c>
      <c r="BW15" s="140">
        <v>0</v>
      </c>
      <c r="BX15" s="140">
        <v>0</v>
      </c>
      <c r="BY15" s="140">
        <v>0</v>
      </c>
      <c r="BZ15" s="140">
        <f t="shared" si="30"/>
        <v>2912</v>
      </c>
      <c r="CA15" s="140">
        <v>1833</v>
      </c>
      <c r="CB15" s="140">
        <v>1079</v>
      </c>
      <c r="CC15" s="140">
        <v>0</v>
      </c>
      <c r="CD15" s="140">
        <v>0</v>
      </c>
      <c r="CE15" s="140">
        <v>200803</v>
      </c>
      <c r="CF15" s="140">
        <v>0</v>
      </c>
      <c r="CG15" s="140">
        <v>0</v>
      </c>
      <c r="CH15" s="140">
        <f t="shared" si="31"/>
        <v>13738</v>
      </c>
      <c r="CI15" s="140">
        <f t="shared" si="32"/>
        <v>0</v>
      </c>
      <c r="CJ15" s="140">
        <f t="shared" si="32"/>
        <v>0</v>
      </c>
      <c r="CK15" s="140">
        <f t="shared" si="32"/>
        <v>0</v>
      </c>
      <c r="CL15" s="140">
        <f t="shared" si="32"/>
        <v>0</v>
      </c>
      <c r="CM15" s="140">
        <f t="shared" si="32"/>
        <v>0</v>
      </c>
      <c r="CN15" s="140">
        <f t="shared" si="32"/>
        <v>0</v>
      </c>
      <c r="CO15" s="140">
        <f t="shared" si="32"/>
        <v>0</v>
      </c>
      <c r="CP15" s="140">
        <f t="shared" si="32"/>
        <v>0</v>
      </c>
      <c r="CQ15" s="140">
        <f t="shared" si="32"/>
        <v>649692</v>
      </c>
      <c r="CR15" s="140">
        <f t="shared" si="32"/>
        <v>155078</v>
      </c>
      <c r="CS15" s="140">
        <f t="shared" si="32"/>
        <v>58389</v>
      </c>
      <c r="CT15" s="140">
        <f t="shared" si="32"/>
        <v>96689</v>
      </c>
      <c r="CU15" s="140">
        <f t="shared" si="32"/>
        <v>0</v>
      </c>
      <c r="CV15" s="140">
        <f t="shared" si="32"/>
        <v>0</v>
      </c>
      <c r="CW15" s="140">
        <f t="shared" si="32"/>
        <v>26064</v>
      </c>
      <c r="CX15" s="140">
        <f t="shared" si="32"/>
        <v>26064</v>
      </c>
      <c r="CY15" s="140">
        <f t="shared" si="33"/>
        <v>0</v>
      </c>
      <c r="CZ15" s="140">
        <f t="shared" si="34"/>
        <v>0</v>
      </c>
      <c r="DA15" s="140">
        <f t="shared" si="35"/>
        <v>6944</v>
      </c>
      <c r="DB15" s="140">
        <f t="shared" si="36"/>
        <v>461606</v>
      </c>
      <c r="DC15" s="140">
        <f t="shared" si="37"/>
        <v>101764</v>
      </c>
      <c r="DD15" s="140">
        <f t="shared" si="38"/>
        <v>328535</v>
      </c>
      <c r="DE15" s="140">
        <f t="shared" si="39"/>
        <v>7772</v>
      </c>
      <c r="DF15" s="140">
        <f t="shared" si="40"/>
        <v>23535</v>
      </c>
      <c r="DG15" s="140">
        <f t="shared" si="41"/>
        <v>200803</v>
      </c>
      <c r="DH15" s="140">
        <f t="shared" si="42"/>
        <v>0</v>
      </c>
      <c r="DI15" s="140">
        <f t="shared" si="43"/>
        <v>5317</v>
      </c>
      <c r="DJ15" s="140">
        <f t="shared" si="44"/>
        <v>655009</v>
      </c>
    </row>
    <row r="16" spans="1:114" s="123" customFormat="1" ht="12" customHeight="1">
      <c r="A16" s="124" t="s">
        <v>210</v>
      </c>
      <c r="B16" s="125" t="s">
        <v>228</v>
      </c>
      <c r="C16" s="124" t="s">
        <v>229</v>
      </c>
      <c r="D16" s="140">
        <f t="shared" si="6"/>
        <v>331880</v>
      </c>
      <c r="E16" s="140">
        <f t="shared" si="7"/>
        <v>61377</v>
      </c>
      <c r="F16" s="140">
        <v>0</v>
      </c>
      <c r="G16" s="140">
        <v>0</v>
      </c>
      <c r="H16" s="140">
        <v>0</v>
      </c>
      <c r="I16" s="140">
        <v>53207</v>
      </c>
      <c r="J16" s="141" t="s">
        <v>199</v>
      </c>
      <c r="K16" s="140">
        <v>8170</v>
      </c>
      <c r="L16" s="140">
        <v>270503</v>
      </c>
      <c r="M16" s="140">
        <f t="shared" si="8"/>
        <v>283853</v>
      </c>
      <c r="N16" s="140">
        <f t="shared" si="9"/>
        <v>149489</v>
      </c>
      <c r="O16" s="140">
        <v>0</v>
      </c>
      <c r="P16" s="140">
        <v>0</v>
      </c>
      <c r="Q16" s="140">
        <v>0</v>
      </c>
      <c r="R16" s="140">
        <v>149489</v>
      </c>
      <c r="S16" s="141" t="s">
        <v>199</v>
      </c>
      <c r="T16" s="140">
        <v>0</v>
      </c>
      <c r="U16" s="140">
        <v>134364</v>
      </c>
      <c r="V16" s="140">
        <f t="shared" si="10"/>
        <v>615733</v>
      </c>
      <c r="W16" s="140">
        <f t="shared" si="11"/>
        <v>210866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202696</v>
      </c>
      <c r="AB16" s="141" t="s">
        <v>199</v>
      </c>
      <c r="AC16" s="140">
        <f t="shared" si="16"/>
        <v>8170</v>
      </c>
      <c r="AD16" s="140">
        <f t="shared" si="17"/>
        <v>404867</v>
      </c>
      <c r="AE16" s="140">
        <f t="shared" si="18"/>
        <v>0</v>
      </c>
      <c r="AF16" s="140">
        <f t="shared" si="19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48508</v>
      </c>
      <c r="AM16" s="140">
        <f t="shared" si="20"/>
        <v>172285</v>
      </c>
      <c r="AN16" s="140">
        <f t="shared" si="21"/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f t="shared" si="22"/>
        <v>2339</v>
      </c>
      <c r="AT16" s="140">
        <v>0</v>
      </c>
      <c r="AU16" s="140">
        <v>2339</v>
      </c>
      <c r="AV16" s="140">
        <v>0</v>
      </c>
      <c r="AW16" s="140">
        <v>0</v>
      </c>
      <c r="AX16" s="140">
        <f t="shared" si="23"/>
        <v>169946</v>
      </c>
      <c r="AY16" s="140">
        <v>148964</v>
      </c>
      <c r="AZ16" s="140">
        <v>0</v>
      </c>
      <c r="BA16" s="140">
        <v>20982</v>
      </c>
      <c r="BB16" s="140">
        <v>0</v>
      </c>
      <c r="BC16" s="140">
        <v>106834</v>
      </c>
      <c r="BD16" s="140"/>
      <c r="BE16" s="140">
        <v>4253</v>
      </c>
      <c r="BF16" s="140">
        <f t="shared" si="24"/>
        <v>176538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151200</v>
      </c>
      <c r="BP16" s="140">
        <f t="shared" si="28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29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0"/>
        <v>151200</v>
      </c>
      <c r="CA16" s="140">
        <v>151200</v>
      </c>
      <c r="CB16" s="140">
        <v>0</v>
      </c>
      <c r="CC16" s="140">
        <v>0</v>
      </c>
      <c r="CD16" s="140">
        <v>0</v>
      </c>
      <c r="CE16" s="140">
        <v>100465</v>
      </c>
      <c r="CF16" s="140">
        <v>0</v>
      </c>
      <c r="CG16" s="140">
        <v>32188</v>
      </c>
      <c r="CH16" s="140">
        <f t="shared" si="31"/>
        <v>183388</v>
      </c>
      <c r="CI16" s="140">
        <f t="shared" si="32"/>
        <v>0</v>
      </c>
      <c r="CJ16" s="140">
        <f t="shared" si="32"/>
        <v>0</v>
      </c>
      <c r="CK16" s="140">
        <f t="shared" si="32"/>
        <v>0</v>
      </c>
      <c r="CL16" s="140">
        <f t="shared" si="32"/>
        <v>0</v>
      </c>
      <c r="CM16" s="140">
        <f t="shared" si="32"/>
        <v>0</v>
      </c>
      <c r="CN16" s="140">
        <f t="shared" si="32"/>
        <v>0</v>
      </c>
      <c r="CO16" s="140">
        <f t="shared" si="32"/>
        <v>0</v>
      </c>
      <c r="CP16" s="140">
        <f t="shared" si="32"/>
        <v>48508</v>
      </c>
      <c r="CQ16" s="140">
        <f t="shared" si="32"/>
        <v>323485</v>
      </c>
      <c r="CR16" s="140">
        <f t="shared" si="32"/>
        <v>0</v>
      </c>
      <c r="CS16" s="140">
        <f t="shared" si="32"/>
        <v>0</v>
      </c>
      <c r="CT16" s="140">
        <f t="shared" si="32"/>
        <v>0</v>
      </c>
      <c r="CU16" s="140">
        <f t="shared" si="32"/>
        <v>0</v>
      </c>
      <c r="CV16" s="140">
        <f t="shared" si="32"/>
        <v>0</v>
      </c>
      <c r="CW16" s="140">
        <f t="shared" si="32"/>
        <v>2339</v>
      </c>
      <c r="CX16" s="140">
        <f t="shared" si="32"/>
        <v>0</v>
      </c>
      <c r="CY16" s="140">
        <f t="shared" si="33"/>
        <v>2339</v>
      </c>
      <c r="CZ16" s="140">
        <f t="shared" si="34"/>
        <v>0</v>
      </c>
      <c r="DA16" s="140">
        <f t="shared" si="35"/>
        <v>0</v>
      </c>
      <c r="DB16" s="140">
        <f t="shared" si="36"/>
        <v>321146</v>
      </c>
      <c r="DC16" s="140">
        <f t="shared" si="37"/>
        <v>300164</v>
      </c>
      <c r="DD16" s="140">
        <f t="shared" si="38"/>
        <v>0</v>
      </c>
      <c r="DE16" s="140">
        <f t="shared" si="39"/>
        <v>20982</v>
      </c>
      <c r="DF16" s="140">
        <f t="shared" si="40"/>
        <v>0</v>
      </c>
      <c r="DG16" s="140">
        <f t="shared" si="41"/>
        <v>207299</v>
      </c>
      <c r="DH16" s="140">
        <f t="shared" si="42"/>
        <v>0</v>
      </c>
      <c r="DI16" s="140">
        <f t="shared" si="43"/>
        <v>36441</v>
      </c>
      <c r="DJ16" s="140">
        <f t="shared" si="44"/>
        <v>359926</v>
      </c>
    </row>
    <row r="17" spans="1:114" s="123" customFormat="1" ht="12" customHeight="1">
      <c r="A17" s="124" t="s">
        <v>210</v>
      </c>
      <c r="B17" s="125" t="s">
        <v>230</v>
      </c>
      <c r="C17" s="124" t="s">
        <v>231</v>
      </c>
      <c r="D17" s="140">
        <f t="shared" si="6"/>
        <v>271370</v>
      </c>
      <c r="E17" s="140">
        <f t="shared" si="7"/>
        <v>44792</v>
      </c>
      <c r="F17" s="140">
        <v>0</v>
      </c>
      <c r="G17" s="140">
        <v>0</v>
      </c>
      <c r="H17" s="140">
        <v>0</v>
      </c>
      <c r="I17" s="140">
        <v>44792</v>
      </c>
      <c r="J17" s="141" t="s">
        <v>199</v>
      </c>
      <c r="K17" s="140">
        <v>0</v>
      </c>
      <c r="L17" s="140">
        <v>226578</v>
      </c>
      <c r="M17" s="140">
        <f t="shared" si="8"/>
        <v>89683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1" t="s">
        <v>199</v>
      </c>
      <c r="T17" s="140">
        <v>0</v>
      </c>
      <c r="U17" s="140">
        <v>89683</v>
      </c>
      <c r="V17" s="140">
        <f t="shared" si="10"/>
        <v>361053</v>
      </c>
      <c r="W17" s="140">
        <f t="shared" si="11"/>
        <v>44792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44792</v>
      </c>
      <c r="AB17" s="141" t="s">
        <v>199</v>
      </c>
      <c r="AC17" s="140">
        <f t="shared" si="16"/>
        <v>0</v>
      </c>
      <c r="AD17" s="140">
        <f t="shared" si="17"/>
        <v>316261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f t="shared" si="20"/>
        <v>0</v>
      </c>
      <c r="AN17" s="140">
        <f t="shared" si="21"/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f t="shared" si="22"/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f t="shared" si="23"/>
        <v>0</v>
      </c>
      <c r="AY17" s="140">
        <v>0</v>
      </c>
      <c r="AZ17" s="140">
        <v>0</v>
      </c>
      <c r="BA17" s="140">
        <v>0</v>
      </c>
      <c r="BB17" s="140">
        <v>0</v>
      </c>
      <c r="BC17" s="140">
        <v>271370</v>
      </c>
      <c r="BD17" s="140">
        <v>0</v>
      </c>
      <c r="BE17" s="140">
        <v>0</v>
      </c>
      <c r="BF17" s="140">
        <f t="shared" si="24"/>
        <v>0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0</v>
      </c>
      <c r="BP17" s="140">
        <f t="shared" si="28"/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f t="shared" si="29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0"/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89683</v>
      </c>
      <c r="CF17" s="140">
        <v>0</v>
      </c>
      <c r="CG17" s="140">
        <v>0</v>
      </c>
      <c r="CH17" s="140">
        <f t="shared" si="31"/>
        <v>0</v>
      </c>
      <c r="CI17" s="140">
        <f t="shared" si="32"/>
        <v>0</v>
      </c>
      <c r="CJ17" s="140">
        <f t="shared" si="32"/>
        <v>0</v>
      </c>
      <c r="CK17" s="140">
        <f t="shared" si="32"/>
        <v>0</v>
      </c>
      <c r="CL17" s="140">
        <f t="shared" si="32"/>
        <v>0</v>
      </c>
      <c r="CM17" s="140">
        <f t="shared" si="32"/>
        <v>0</v>
      </c>
      <c r="CN17" s="140">
        <f t="shared" si="32"/>
        <v>0</v>
      </c>
      <c r="CO17" s="140">
        <f t="shared" si="32"/>
        <v>0</v>
      </c>
      <c r="CP17" s="140">
        <f t="shared" si="32"/>
        <v>0</v>
      </c>
      <c r="CQ17" s="140">
        <f t="shared" si="32"/>
        <v>0</v>
      </c>
      <c r="CR17" s="140">
        <f t="shared" si="32"/>
        <v>0</v>
      </c>
      <c r="CS17" s="140">
        <f t="shared" si="32"/>
        <v>0</v>
      </c>
      <c r="CT17" s="140">
        <f t="shared" si="32"/>
        <v>0</v>
      </c>
      <c r="CU17" s="140">
        <f t="shared" si="32"/>
        <v>0</v>
      </c>
      <c r="CV17" s="140">
        <f t="shared" si="32"/>
        <v>0</v>
      </c>
      <c r="CW17" s="140">
        <f t="shared" si="32"/>
        <v>0</v>
      </c>
      <c r="CX17" s="140">
        <f t="shared" si="32"/>
        <v>0</v>
      </c>
      <c r="CY17" s="140">
        <f t="shared" si="33"/>
        <v>0</v>
      </c>
      <c r="CZ17" s="140">
        <f t="shared" si="34"/>
        <v>0</v>
      </c>
      <c r="DA17" s="140">
        <f t="shared" si="35"/>
        <v>0</v>
      </c>
      <c r="DB17" s="140">
        <f t="shared" si="36"/>
        <v>0</v>
      </c>
      <c r="DC17" s="140">
        <f t="shared" si="37"/>
        <v>0</v>
      </c>
      <c r="DD17" s="140">
        <f t="shared" si="38"/>
        <v>0</v>
      </c>
      <c r="DE17" s="140">
        <f t="shared" si="39"/>
        <v>0</v>
      </c>
      <c r="DF17" s="140">
        <f t="shared" si="40"/>
        <v>0</v>
      </c>
      <c r="DG17" s="140">
        <f t="shared" si="41"/>
        <v>361053</v>
      </c>
      <c r="DH17" s="140">
        <f t="shared" si="42"/>
        <v>0</v>
      </c>
      <c r="DI17" s="140">
        <f t="shared" si="43"/>
        <v>0</v>
      </c>
      <c r="DJ17" s="140">
        <f t="shared" si="44"/>
        <v>0</v>
      </c>
    </row>
    <row r="18" spans="1:114" s="123" customFormat="1" ht="12" customHeight="1">
      <c r="A18" s="124" t="s">
        <v>210</v>
      </c>
      <c r="B18" s="125" t="s">
        <v>232</v>
      </c>
      <c r="C18" s="124" t="s">
        <v>233</v>
      </c>
      <c r="D18" s="140">
        <f t="shared" si="6"/>
        <v>154381</v>
      </c>
      <c r="E18" s="140">
        <f t="shared" si="7"/>
        <v>20766</v>
      </c>
      <c r="F18" s="140">
        <v>0</v>
      </c>
      <c r="G18" s="140">
        <v>0</v>
      </c>
      <c r="H18" s="140">
        <v>0</v>
      </c>
      <c r="I18" s="140">
        <v>20661</v>
      </c>
      <c r="J18" s="141" t="s">
        <v>199</v>
      </c>
      <c r="K18" s="140">
        <v>105</v>
      </c>
      <c r="L18" s="140">
        <v>133615</v>
      </c>
      <c r="M18" s="140">
        <f t="shared" si="8"/>
        <v>39454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199</v>
      </c>
      <c r="T18" s="140">
        <v>0</v>
      </c>
      <c r="U18" s="140">
        <v>39454</v>
      </c>
      <c r="V18" s="140">
        <f t="shared" si="10"/>
        <v>193835</v>
      </c>
      <c r="W18" s="140">
        <f t="shared" si="11"/>
        <v>20766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20661</v>
      </c>
      <c r="AB18" s="141" t="s">
        <v>199</v>
      </c>
      <c r="AC18" s="140">
        <f t="shared" si="16"/>
        <v>105</v>
      </c>
      <c r="AD18" s="140">
        <f t="shared" si="17"/>
        <v>173069</v>
      </c>
      <c r="AE18" s="140">
        <f t="shared" si="18"/>
        <v>0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f t="shared" si="20"/>
        <v>20766</v>
      </c>
      <c r="AN18" s="140">
        <f t="shared" si="21"/>
        <v>0</v>
      </c>
      <c r="AO18" s="140">
        <v>0</v>
      </c>
      <c r="AP18" s="140">
        <v>0</v>
      </c>
      <c r="AQ18" s="140">
        <v>0</v>
      </c>
      <c r="AR18" s="140">
        <v>0</v>
      </c>
      <c r="AS18" s="140">
        <f t="shared" si="22"/>
        <v>0</v>
      </c>
      <c r="AT18" s="140">
        <v>0</v>
      </c>
      <c r="AU18" s="140">
        <v>0</v>
      </c>
      <c r="AV18" s="140">
        <v>0</v>
      </c>
      <c r="AW18" s="140">
        <v>0</v>
      </c>
      <c r="AX18" s="140">
        <f t="shared" si="23"/>
        <v>20766</v>
      </c>
      <c r="AY18" s="140">
        <v>0</v>
      </c>
      <c r="AZ18" s="140">
        <v>0</v>
      </c>
      <c r="BA18" s="140">
        <v>197</v>
      </c>
      <c r="BB18" s="140">
        <v>20569</v>
      </c>
      <c r="BC18" s="140">
        <v>133615</v>
      </c>
      <c r="BD18" s="140">
        <v>0</v>
      </c>
      <c r="BE18" s="140">
        <v>0</v>
      </c>
      <c r="BF18" s="140">
        <f t="shared" si="24"/>
        <v>20766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f t="shared" si="27"/>
        <v>8868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8868</v>
      </c>
      <c r="CA18" s="140">
        <v>0</v>
      </c>
      <c r="CB18" s="140">
        <v>0</v>
      </c>
      <c r="CC18" s="140">
        <v>0</v>
      </c>
      <c r="CD18" s="140">
        <v>8868</v>
      </c>
      <c r="CE18" s="140">
        <v>30586</v>
      </c>
      <c r="CF18" s="140">
        <v>0</v>
      </c>
      <c r="CG18" s="140">
        <v>0</v>
      </c>
      <c r="CH18" s="140">
        <f t="shared" si="31"/>
        <v>8868</v>
      </c>
      <c r="CI18" s="140">
        <f t="shared" si="32"/>
        <v>0</v>
      </c>
      <c r="CJ18" s="140">
        <f t="shared" si="32"/>
        <v>0</v>
      </c>
      <c r="CK18" s="140">
        <f t="shared" si="32"/>
        <v>0</v>
      </c>
      <c r="CL18" s="140">
        <f t="shared" si="32"/>
        <v>0</v>
      </c>
      <c r="CM18" s="140">
        <f t="shared" si="32"/>
        <v>0</v>
      </c>
      <c r="CN18" s="140">
        <f t="shared" si="32"/>
        <v>0</v>
      </c>
      <c r="CO18" s="140">
        <f t="shared" si="32"/>
        <v>0</v>
      </c>
      <c r="CP18" s="140">
        <f t="shared" si="32"/>
        <v>0</v>
      </c>
      <c r="CQ18" s="140">
        <f t="shared" si="32"/>
        <v>29634</v>
      </c>
      <c r="CR18" s="140">
        <f t="shared" si="32"/>
        <v>0</v>
      </c>
      <c r="CS18" s="140">
        <f t="shared" si="32"/>
        <v>0</v>
      </c>
      <c r="CT18" s="140">
        <f t="shared" si="32"/>
        <v>0</v>
      </c>
      <c r="CU18" s="140">
        <f t="shared" si="32"/>
        <v>0</v>
      </c>
      <c r="CV18" s="140">
        <f t="shared" si="32"/>
        <v>0</v>
      </c>
      <c r="CW18" s="140">
        <f t="shared" si="32"/>
        <v>0</v>
      </c>
      <c r="CX18" s="140">
        <f t="shared" si="32"/>
        <v>0</v>
      </c>
      <c r="CY18" s="140">
        <f t="shared" si="33"/>
        <v>0</v>
      </c>
      <c r="CZ18" s="140">
        <f t="shared" si="34"/>
        <v>0</v>
      </c>
      <c r="DA18" s="140">
        <f t="shared" si="35"/>
        <v>0</v>
      </c>
      <c r="DB18" s="140">
        <f t="shared" si="36"/>
        <v>29634</v>
      </c>
      <c r="DC18" s="140">
        <f t="shared" si="37"/>
        <v>0</v>
      </c>
      <c r="DD18" s="140">
        <f t="shared" si="38"/>
        <v>0</v>
      </c>
      <c r="DE18" s="140">
        <f t="shared" si="39"/>
        <v>197</v>
      </c>
      <c r="DF18" s="140">
        <f t="shared" si="40"/>
        <v>29437</v>
      </c>
      <c r="DG18" s="140">
        <f t="shared" si="41"/>
        <v>164201</v>
      </c>
      <c r="DH18" s="140">
        <f t="shared" si="42"/>
        <v>0</v>
      </c>
      <c r="DI18" s="140">
        <f t="shared" si="43"/>
        <v>0</v>
      </c>
      <c r="DJ18" s="140">
        <f t="shared" si="44"/>
        <v>29634</v>
      </c>
    </row>
    <row r="19" spans="1:114" s="123" customFormat="1" ht="12" customHeight="1">
      <c r="A19" s="124" t="s">
        <v>210</v>
      </c>
      <c r="B19" s="125" t="s">
        <v>234</v>
      </c>
      <c r="C19" s="124" t="s">
        <v>235</v>
      </c>
      <c r="D19" s="140">
        <f t="shared" si="6"/>
        <v>208564</v>
      </c>
      <c r="E19" s="140">
        <f t="shared" si="7"/>
        <v>30060</v>
      </c>
      <c r="F19" s="140">
        <v>0</v>
      </c>
      <c r="G19" s="140">
        <v>0</v>
      </c>
      <c r="H19" s="140">
        <v>0</v>
      </c>
      <c r="I19" s="140">
        <v>30030</v>
      </c>
      <c r="J19" s="141" t="s">
        <v>199</v>
      </c>
      <c r="K19" s="140">
        <v>30</v>
      </c>
      <c r="L19" s="140">
        <v>178504</v>
      </c>
      <c r="M19" s="140">
        <f t="shared" si="8"/>
        <v>71977</v>
      </c>
      <c r="N19" s="140">
        <f t="shared" si="9"/>
        <v>6</v>
      </c>
      <c r="O19" s="140">
        <v>0</v>
      </c>
      <c r="P19" s="140">
        <v>0</v>
      </c>
      <c r="Q19" s="140">
        <v>0</v>
      </c>
      <c r="R19" s="140">
        <v>0</v>
      </c>
      <c r="S19" s="141" t="s">
        <v>199</v>
      </c>
      <c r="T19" s="140">
        <v>6</v>
      </c>
      <c r="U19" s="140">
        <v>71971</v>
      </c>
      <c r="V19" s="140">
        <f t="shared" si="10"/>
        <v>280541</v>
      </c>
      <c r="W19" s="140">
        <f t="shared" si="11"/>
        <v>30066</v>
      </c>
      <c r="X19" s="140">
        <f t="shared" si="12"/>
        <v>0</v>
      </c>
      <c r="Y19" s="140">
        <f t="shared" si="13"/>
        <v>0</v>
      </c>
      <c r="Z19" s="140">
        <f t="shared" si="14"/>
        <v>0</v>
      </c>
      <c r="AA19" s="140">
        <f t="shared" si="15"/>
        <v>30030</v>
      </c>
      <c r="AB19" s="141" t="s">
        <v>199</v>
      </c>
      <c r="AC19" s="140">
        <f t="shared" si="16"/>
        <v>36</v>
      </c>
      <c r="AD19" s="140">
        <f t="shared" si="17"/>
        <v>250475</v>
      </c>
      <c r="AE19" s="140">
        <f t="shared" si="18"/>
        <v>0</v>
      </c>
      <c r="AF19" s="140">
        <f t="shared" si="19"/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f t="shared" si="20"/>
        <v>92239</v>
      </c>
      <c r="AN19" s="140">
        <f t="shared" si="21"/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f t="shared" si="22"/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f t="shared" si="23"/>
        <v>92239</v>
      </c>
      <c r="AY19" s="140">
        <v>92239</v>
      </c>
      <c r="AZ19" s="140">
        <v>0</v>
      </c>
      <c r="BA19" s="140">
        <v>0</v>
      </c>
      <c r="BB19" s="140">
        <v>0</v>
      </c>
      <c r="BC19" s="140">
        <v>116325</v>
      </c>
      <c r="BD19" s="140">
        <v>0</v>
      </c>
      <c r="BE19" s="140">
        <v>0</v>
      </c>
      <c r="BF19" s="140">
        <f t="shared" si="24"/>
        <v>92239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26479</v>
      </c>
      <c r="BP19" s="140">
        <f t="shared" si="28"/>
        <v>0</v>
      </c>
      <c r="BQ19" s="140">
        <v>0</v>
      </c>
      <c r="BR19" s="140">
        <v>0</v>
      </c>
      <c r="BS19" s="140">
        <v>0</v>
      </c>
      <c r="BT19" s="140">
        <v>0</v>
      </c>
      <c r="BU19" s="140">
        <f t="shared" si="29"/>
        <v>0</v>
      </c>
      <c r="BV19" s="140">
        <v>0</v>
      </c>
      <c r="BW19" s="140">
        <v>0</v>
      </c>
      <c r="BX19" s="140">
        <v>0</v>
      </c>
      <c r="BY19" s="140">
        <v>0</v>
      </c>
      <c r="BZ19" s="140">
        <f t="shared" si="30"/>
        <v>26479</v>
      </c>
      <c r="CA19" s="140">
        <v>25369</v>
      </c>
      <c r="CB19" s="140">
        <v>0</v>
      </c>
      <c r="CC19" s="140">
        <v>0</v>
      </c>
      <c r="CD19" s="140">
        <v>1110</v>
      </c>
      <c r="CE19" s="140">
        <v>45498</v>
      </c>
      <c r="CF19" s="140">
        <v>0</v>
      </c>
      <c r="CG19" s="140">
        <v>0</v>
      </c>
      <c r="CH19" s="140">
        <f t="shared" si="31"/>
        <v>26479</v>
      </c>
      <c r="CI19" s="140">
        <f t="shared" si="32"/>
        <v>0</v>
      </c>
      <c r="CJ19" s="140">
        <f t="shared" si="32"/>
        <v>0</v>
      </c>
      <c r="CK19" s="140">
        <f t="shared" si="32"/>
        <v>0</v>
      </c>
      <c r="CL19" s="140">
        <f t="shared" si="32"/>
        <v>0</v>
      </c>
      <c r="CM19" s="140">
        <f t="shared" si="32"/>
        <v>0</v>
      </c>
      <c r="CN19" s="140">
        <f t="shared" si="32"/>
        <v>0</v>
      </c>
      <c r="CO19" s="140">
        <f t="shared" si="32"/>
        <v>0</v>
      </c>
      <c r="CP19" s="140">
        <f t="shared" si="32"/>
        <v>0</v>
      </c>
      <c r="CQ19" s="140">
        <f t="shared" si="32"/>
        <v>118718</v>
      </c>
      <c r="CR19" s="140">
        <f t="shared" si="32"/>
        <v>0</v>
      </c>
      <c r="CS19" s="140">
        <f t="shared" si="32"/>
        <v>0</v>
      </c>
      <c r="CT19" s="140">
        <f t="shared" si="32"/>
        <v>0</v>
      </c>
      <c r="CU19" s="140">
        <f t="shared" si="32"/>
        <v>0</v>
      </c>
      <c r="CV19" s="140">
        <f t="shared" si="32"/>
        <v>0</v>
      </c>
      <c r="CW19" s="140">
        <f t="shared" si="32"/>
        <v>0</v>
      </c>
      <c r="CX19" s="140">
        <f t="shared" si="32"/>
        <v>0</v>
      </c>
      <c r="CY19" s="140">
        <f t="shared" si="33"/>
        <v>0</v>
      </c>
      <c r="CZ19" s="140">
        <f t="shared" si="34"/>
        <v>0</v>
      </c>
      <c r="DA19" s="140">
        <f t="shared" si="35"/>
        <v>0</v>
      </c>
      <c r="DB19" s="140">
        <f t="shared" si="36"/>
        <v>118718</v>
      </c>
      <c r="DC19" s="140">
        <f t="shared" si="37"/>
        <v>117608</v>
      </c>
      <c r="DD19" s="140">
        <f t="shared" si="38"/>
        <v>0</v>
      </c>
      <c r="DE19" s="140">
        <f t="shared" si="39"/>
        <v>0</v>
      </c>
      <c r="DF19" s="140">
        <f t="shared" si="40"/>
        <v>1110</v>
      </c>
      <c r="DG19" s="140">
        <f t="shared" si="41"/>
        <v>161823</v>
      </c>
      <c r="DH19" s="140">
        <f t="shared" si="42"/>
        <v>0</v>
      </c>
      <c r="DI19" s="140">
        <f t="shared" si="43"/>
        <v>0</v>
      </c>
      <c r="DJ19" s="140">
        <f t="shared" si="44"/>
        <v>118718</v>
      </c>
    </row>
    <row r="20" spans="1:114" s="123" customFormat="1" ht="12" customHeight="1">
      <c r="A20" s="124" t="s">
        <v>210</v>
      </c>
      <c r="B20" s="125" t="s">
        <v>236</v>
      </c>
      <c r="C20" s="124" t="s">
        <v>237</v>
      </c>
      <c r="D20" s="140">
        <f t="shared" si="6"/>
        <v>143663</v>
      </c>
      <c r="E20" s="140">
        <f t="shared" si="7"/>
        <v>12878</v>
      </c>
      <c r="F20" s="140">
        <v>0</v>
      </c>
      <c r="G20" s="140">
        <v>0</v>
      </c>
      <c r="H20" s="140">
        <v>0</v>
      </c>
      <c r="I20" s="140">
        <v>19</v>
      </c>
      <c r="J20" s="141" t="s">
        <v>199</v>
      </c>
      <c r="K20" s="140">
        <v>12859</v>
      </c>
      <c r="L20" s="140">
        <v>130785</v>
      </c>
      <c r="M20" s="140">
        <f t="shared" si="8"/>
        <v>35736</v>
      </c>
      <c r="N20" s="140">
        <f t="shared" si="9"/>
        <v>5</v>
      </c>
      <c r="O20" s="140">
        <v>0</v>
      </c>
      <c r="P20" s="140">
        <v>0</v>
      </c>
      <c r="Q20" s="140">
        <v>0</v>
      </c>
      <c r="R20" s="140">
        <v>5</v>
      </c>
      <c r="S20" s="141" t="s">
        <v>199</v>
      </c>
      <c r="T20" s="140">
        <v>0</v>
      </c>
      <c r="U20" s="140">
        <v>35731</v>
      </c>
      <c r="V20" s="140">
        <f t="shared" si="10"/>
        <v>179399</v>
      </c>
      <c r="W20" s="140">
        <f t="shared" si="11"/>
        <v>12883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24</v>
      </c>
      <c r="AB20" s="141" t="s">
        <v>199</v>
      </c>
      <c r="AC20" s="140">
        <f t="shared" si="16"/>
        <v>12859</v>
      </c>
      <c r="AD20" s="140">
        <f t="shared" si="17"/>
        <v>166516</v>
      </c>
      <c r="AE20" s="140">
        <f t="shared" si="18"/>
        <v>0</v>
      </c>
      <c r="AF20" s="140">
        <f t="shared" si="19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25836</v>
      </c>
      <c r="AN20" s="140">
        <f t="shared" si="21"/>
        <v>0</v>
      </c>
      <c r="AO20" s="140">
        <v>0</v>
      </c>
      <c r="AP20" s="140">
        <v>0</v>
      </c>
      <c r="AQ20" s="140">
        <v>0</v>
      </c>
      <c r="AR20" s="140">
        <v>0</v>
      </c>
      <c r="AS20" s="140">
        <f t="shared" si="22"/>
        <v>0</v>
      </c>
      <c r="AT20" s="140">
        <v>0</v>
      </c>
      <c r="AU20" s="140">
        <v>0</v>
      </c>
      <c r="AV20" s="140">
        <v>0</v>
      </c>
      <c r="AW20" s="140">
        <v>0</v>
      </c>
      <c r="AX20" s="140">
        <f t="shared" si="23"/>
        <v>25836</v>
      </c>
      <c r="AY20" s="140">
        <v>25659</v>
      </c>
      <c r="AZ20" s="140">
        <v>177</v>
      </c>
      <c r="BA20" s="140">
        <v>0</v>
      </c>
      <c r="BB20" s="140">
        <v>0</v>
      </c>
      <c r="BC20" s="140">
        <v>117827</v>
      </c>
      <c r="BD20" s="140">
        <v>0</v>
      </c>
      <c r="BE20" s="140">
        <v>0</v>
      </c>
      <c r="BF20" s="140">
        <f t="shared" si="24"/>
        <v>25836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1397</v>
      </c>
      <c r="BP20" s="140">
        <f t="shared" si="28"/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f t="shared" si="29"/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f t="shared" si="30"/>
        <v>1397</v>
      </c>
      <c r="CA20" s="140">
        <v>0</v>
      </c>
      <c r="CB20" s="140">
        <v>0</v>
      </c>
      <c r="CC20" s="140">
        <v>0</v>
      </c>
      <c r="CD20" s="140">
        <v>1397</v>
      </c>
      <c r="CE20" s="140">
        <v>34339</v>
      </c>
      <c r="CF20" s="140">
        <v>0</v>
      </c>
      <c r="CG20" s="140">
        <v>0</v>
      </c>
      <c r="CH20" s="140">
        <f t="shared" si="31"/>
        <v>1397</v>
      </c>
      <c r="CI20" s="140">
        <f t="shared" si="32"/>
        <v>0</v>
      </c>
      <c r="CJ20" s="140">
        <f t="shared" si="32"/>
        <v>0</v>
      </c>
      <c r="CK20" s="140">
        <f t="shared" si="32"/>
        <v>0</v>
      </c>
      <c r="CL20" s="140">
        <f t="shared" si="32"/>
        <v>0</v>
      </c>
      <c r="CM20" s="140">
        <f t="shared" si="32"/>
        <v>0</v>
      </c>
      <c r="CN20" s="140">
        <f t="shared" si="32"/>
        <v>0</v>
      </c>
      <c r="CO20" s="140">
        <f t="shared" si="32"/>
        <v>0</v>
      </c>
      <c r="CP20" s="140">
        <f t="shared" si="32"/>
        <v>0</v>
      </c>
      <c r="CQ20" s="140">
        <f t="shared" si="32"/>
        <v>27233</v>
      </c>
      <c r="CR20" s="140">
        <f t="shared" si="32"/>
        <v>0</v>
      </c>
      <c r="CS20" s="140">
        <f t="shared" si="32"/>
        <v>0</v>
      </c>
      <c r="CT20" s="140">
        <f t="shared" si="32"/>
        <v>0</v>
      </c>
      <c r="CU20" s="140">
        <f t="shared" si="32"/>
        <v>0</v>
      </c>
      <c r="CV20" s="140">
        <f t="shared" si="32"/>
        <v>0</v>
      </c>
      <c r="CW20" s="140">
        <f t="shared" si="32"/>
        <v>0</v>
      </c>
      <c r="CX20" s="140">
        <f t="shared" si="32"/>
        <v>0</v>
      </c>
      <c r="CY20" s="140">
        <f t="shared" si="33"/>
        <v>0</v>
      </c>
      <c r="CZ20" s="140">
        <f t="shared" si="34"/>
        <v>0</v>
      </c>
      <c r="DA20" s="140">
        <f t="shared" si="35"/>
        <v>0</v>
      </c>
      <c r="DB20" s="140">
        <f t="shared" si="36"/>
        <v>27233</v>
      </c>
      <c r="DC20" s="140">
        <f t="shared" si="37"/>
        <v>25659</v>
      </c>
      <c r="DD20" s="140">
        <f t="shared" si="38"/>
        <v>177</v>
      </c>
      <c r="DE20" s="140">
        <f t="shared" si="39"/>
        <v>0</v>
      </c>
      <c r="DF20" s="140">
        <f t="shared" si="40"/>
        <v>1397</v>
      </c>
      <c r="DG20" s="140">
        <f t="shared" si="41"/>
        <v>152166</v>
      </c>
      <c r="DH20" s="140">
        <f t="shared" si="42"/>
        <v>0</v>
      </c>
      <c r="DI20" s="140">
        <f t="shared" si="43"/>
        <v>0</v>
      </c>
      <c r="DJ20" s="140">
        <f t="shared" si="44"/>
        <v>27233</v>
      </c>
    </row>
    <row r="21" spans="1:114" s="123" customFormat="1" ht="12" customHeight="1">
      <c r="A21" s="124" t="s">
        <v>210</v>
      </c>
      <c r="B21" s="125" t="s">
        <v>238</v>
      </c>
      <c r="C21" s="124" t="s">
        <v>239</v>
      </c>
      <c r="D21" s="140">
        <f t="shared" si="6"/>
        <v>339246</v>
      </c>
      <c r="E21" s="140">
        <f t="shared" si="7"/>
        <v>30338</v>
      </c>
      <c r="F21" s="140">
        <v>0</v>
      </c>
      <c r="G21" s="140">
        <v>2873</v>
      </c>
      <c r="H21" s="140">
        <v>0</v>
      </c>
      <c r="I21" s="140">
        <v>26919</v>
      </c>
      <c r="J21" s="141" t="s">
        <v>199</v>
      </c>
      <c r="K21" s="140">
        <v>546</v>
      </c>
      <c r="L21" s="140">
        <v>308908</v>
      </c>
      <c r="M21" s="140">
        <f t="shared" si="8"/>
        <v>88594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199</v>
      </c>
      <c r="T21" s="140">
        <v>0</v>
      </c>
      <c r="U21" s="140">
        <v>88594</v>
      </c>
      <c r="V21" s="140">
        <f t="shared" si="10"/>
        <v>427840</v>
      </c>
      <c r="W21" s="140">
        <f t="shared" si="11"/>
        <v>30338</v>
      </c>
      <c r="X21" s="140">
        <f t="shared" si="12"/>
        <v>0</v>
      </c>
      <c r="Y21" s="140">
        <f t="shared" si="13"/>
        <v>2873</v>
      </c>
      <c r="Z21" s="140">
        <f t="shared" si="14"/>
        <v>0</v>
      </c>
      <c r="AA21" s="140">
        <f t="shared" si="15"/>
        <v>26919</v>
      </c>
      <c r="AB21" s="141" t="s">
        <v>199</v>
      </c>
      <c r="AC21" s="140">
        <f t="shared" si="16"/>
        <v>546</v>
      </c>
      <c r="AD21" s="140">
        <f t="shared" si="17"/>
        <v>397502</v>
      </c>
      <c r="AE21" s="140">
        <f t="shared" si="18"/>
        <v>0</v>
      </c>
      <c r="AF21" s="140">
        <f t="shared" si="19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f t="shared" si="20"/>
        <v>95845</v>
      </c>
      <c r="AN21" s="140">
        <f t="shared" si="21"/>
        <v>2026</v>
      </c>
      <c r="AO21" s="140">
        <v>0</v>
      </c>
      <c r="AP21" s="140">
        <v>2026</v>
      </c>
      <c r="AQ21" s="140">
        <v>0</v>
      </c>
      <c r="AR21" s="140">
        <v>0</v>
      </c>
      <c r="AS21" s="140">
        <f t="shared" si="22"/>
        <v>847</v>
      </c>
      <c r="AT21" s="140">
        <v>847</v>
      </c>
      <c r="AU21" s="140">
        <v>0</v>
      </c>
      <c r="AV21" s="140">
        <v>0</v>
      </c>
      <c r="AW21" s="140">
        <v>0</v>
      </c>
      <c r="AX21" s="140">
        <f t="shared" si="23"/>
        <v>92972</v>
      </c>
      <c r="AY21" s="140">
        <v>92768</v>
      </c>
      <c r="AZ21" s="140">
        <v>204</v>
      </c>
      <c r="BA21" s="140">
        <v>0</v>
      </c>
      <c r="BB21" s="140">
        <v>0</v>
      </c>
      <c r="BC21" s="140">
        <v>241376</v>
      </c>
      <c r="BD21" s="140">
        <v>0</v>
      </c>
      <c r="BE21" s="140">
        <v>2025</v>
      </c>
      <c r="BF21" s="140">
        <f t="shared" si="24"/>
        <v>97870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88594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0</v>
      </c>
      <c r="CJ21" s="140">
        <f t="shared" si="32"/>
        <v>0</v>
      </c>
      <c r="CK21" s="140">
        <f t="shared" si="32"/>
        <v>0</v>
      </c>
      <c r="CL21" s="140">
        <f t="shared" si="32"/>
        <v>0</v>
      </c>
      <c r="CM21" s="140">
        <f t="shared" si="32"/>
        <v>0</v>
      </c>
      <c r="CN21" s="140">
        <f t="shared" si="32"/>
        <v>0</v>
      </c>
      <c r="CO21" s="140">
        <f t="shared" si="32"/>
        <v>0</v>
      </c>
      <c r="CP21" s="140">
        <f t="shared" si="32"/>
        <v>0</v>
      </c>
      <c r="CQ21" s="140">
        <f t="shared" si="32"/>
        <v>95845</v>
      </c>
      <c r="CR21" s="140">
        <f t="shared" si="32"/>
        <v>2026</v>
      </c>
      <c r="CS21" s="140">
        <f t="shared" si="32"/>
        <v>0</v>
      </c>
      <c r="CT21" s="140">
        <f t="shared" si="32"/>
        <v>2026</v>
      </c>
      <c r="CU21" s="140">
        <f t="shared" si="32"/>
        <v>0</v>
      </c>
      <c r="CV21" s="140">
        <f t="shared" si="32"/>
        <v>0</v>
      </c>
      <c r="CW21" s="140">
        <f t="shared" si="32"/>
        <v>847</v>
      </c>
      <c r="CX21" s="140">
        <f t="shared" si="32"/>
        <v>847</v>
      </c>
      <c r="CY21" s="140">
        <f t="shared" si="33"/>
        <v>0</v>
      </c>
      <c r="CZ21" s="140">
        <f t="shared" si="34"/>
        <v>0</v>
      </c>
      <c r="DA21" s="140">
        <f t="shared" si="35"/>
        <v>0</v>
      </c>
      <c r="DB21" s="140">
        <f t="shared" si="36"/>
        <v>92972</v>
      </c>
      <c r="DC21" s="140">
        <f t="shared" si="37"/>
        <v>92768</v>
      </c>
      <c r="DD21" s="140">
        <f t="shared" si="38"/>
        <v>204</v>
      </c>
      <c r="DE21" s="140">
        <f t="shared" si="39"/>
        <v>0</v>
      </c>
      <c r="DF21" s="140">
        <f t="shared" si="40"/>
        <v>0</v>
      </c>
      <c r="DG21" s="140">
        <f t="shared" si="41"/>
        <v>329970</v>
      </c>
      <c r="DH21" s="140">
        <f t="shared" si="42"/>
        <v>0</v>
      </c>
      <c r="DI21" s="140">
        <f t="shared" si="43"/>
        <v>2025</v>
      </c>
      <c r="DJ21" s="140">
        <f t="shared" si="44"/>
        <v>97870</v>
      </c>
    </row>
    <row r="22" spans="1:114" s="123" customFormat="1" ht="12" customHeight="1">
      <c r="A22" s="124" t="s">
        <v>210</v>
      </c>
      <c r="B22" s="125" t="s">
        <v>240</v>
      </c>
      <c r="C22" s="124" t="s">
        <v>241</v>
      </c>
      <c r="D22" s="140">
        <f t="shared" si="6"/>
        <v>52159</v>
      </c>
      <c r="E22" s="140">
        <f t="shared" si="7"/>
        <v>0</v>
      </c>
      <c r="F22" s="140">
        <v>0</v>
      </c>
      <c r="G22" s="140">
        <v>0</v>
      </c>
      <c r="H22" s="140">
        <v>0</v>
      </c>
      <c r="I22" s="140">
        <v>0</v>
      </c>
      <c r="J22" s="141" t="s">
        <v>199</v>
      </c>
      <c r="K22" s="140">
        <v>0</v>
      </c>
      <c r="L22" s="140">
        <v>52159</v>
      </c>
      <c r="M22" s="140">
        <f t="shared" si="8"/>
        <v>34509</v>
      </c>
      <c r="N22" s="140">
        <f t="shared" si="9"/>
        <v>0</v>
      </c>
      <c r="O22" s="140">
        <v>0</v>
      </c>
      <c r="P22" s="140">
        <v>0</v>
      </c>
      <c r="Q22" s="140">
        <v>0</v>
      </c>
      <c r="R22" s="140">
        <v>0</v>
      </c>
      <c r="S22" s="141" t="s">
        <v>199</v>
      </c>
      <c r="T22" s="140">
        <v>0</v>
      </c>
      <c r="U22" s="140">
        <v>34509</v>
      </c>
      <c r="V22" s="140">
        <f t="shared" si="10"/>
        <v>86668</v>
      </c>
      <c r="W22" s="140">
        <f t="shared" si="11"/>
        <v>0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0</v>
      </c>
      <c r="AB22" s="141" t="s">
        <v>199</v>
      </c>
      <c r="AC22" s="140">
        <f t="shared" si="16"/>
        <v>0</v>
      </c>
      <c r="AD22" s="140">
        <f t="shared" si="17"/>
        <v>86668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f t="shared" si="20"/>
        <v>52159</v>
      </c>
      <c r="AN22" s="140">
        <f t="shared" si="21"/>
        <v>11056</v>
      </c>
      <c r="AO22" s="140">
        <v>0</v>
      </c>
      <c r="AP22" s="140">
        <v>11056</v>
      </c>
      <c r="AQ22" s="140">
        <v>0</v>
      </c>
      <c r="AR22" s="140">
        <v>0</v>
      </c>
      <c r="AS22" s="140">
        <f t="shared" si="22"/>
        <v>7336</v>
      </c>
      <c r="AT22" s="140">
        <v>6685</v>
      </c>
      <c r="AU22" s="140">
        <v>651</v>
      </c>
      <c r="AV22" s="140">
        <v>0</v>
      </c>
      <c r="AW22" s="140">
        <v>0</v>
      </c>
      <c r="AX22" s="140">
        <f t="shared" si="23"/>
        <v>33767</v>
      </c>
      <c r="AY22" s="140">
        <v>0</v>
      </c>
      <c r="AZ22" s="140">
        <v>33767</v>
      </c>
      <c r="BA22" s="140">
        <v>0</v>
      </c>
      <c r="BB22" s="140">
        <v>0</v>
      </c>
      <c r="BC22" s="140">
        <v>0</v>
      </c>
      <c r="BD22" s="140">
        <v>0</v>
      </c>
      <c r="BE22" s="140">
        <v>0</v>
      </c>
      <c r="BF22" s="140">
        <f t="shared" si="24"/>
        <v>52159</v>
      </c>
      <c r="BG22" s="140">
        <f t="shared" si="25"/>
        <v>1737</v>
      </c>
      <c r="BH22" s="140">
        <f t="shared" si="26"/>
        <v>1737</v>
      </c>
      <c r="BI22" s="140">
        <v>1737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32772</v>
      </c>
      <c r="BP22" s="140">
        <f t="shared" si="28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29"/>
        <v>5435</v>
      </c>
      <c r="BV22" s="140">
        <v>0</v>
      </c>
      <c r="BW22" s="140">
        <v>5435</v>
      </c>
      <c r="BX22" s="140">
        <v>0</v>
      </c>
      <c r="BY22" s="140">
        <v>0</v>
      </c>
      <c r="BZ22" s="140">
        <f t="shared" si="30"/>
        <v>27337</v>
      </c>
      <c r="CA22" s="140">
        <v>4988</v>
      </c>
      <c r="CB22" s="140">
        <v>22349</v>
      </c>
      <c r="CC22" s="140">
        <v>0</v>
      </c>
      <c r="CD22" s="140">
        <v>0</v>
      </c>
      <c r="CE22" s="140">
        <v>0</v>
      </c>
      <c r="CF22" s="140">
        <v>0</v>
      </c>
      <c r="CG22" s="140">
        <v>0</v>
      </c>
      <c r="CH22" s="140">
        <f t="shared" si="31"/>
        <v>34509</v>
      </c>
      <c r="CI22" s="140">
        <f t="shared" si="32"/>
        <v>1737</v>
      </c>
      <c r="CJ22" s="140">
        <f t="shared" si="32"/>
        <v>1737</v>
      </c>
      <c r="CK22" s="140">
        <f t="shared" si="32"/>
        <v>1737</v>
      </c>
      <c r="CL22" s="140">
        <f t="shared" si="32"/>
        <v>0</v>
      </c>
      <c r="CM22" s="140">
        <f t="shared" si="32"/>
        <v>0</v>
      </c>
      <c r="CN22" s="140">
        <f t="shared" si="32"/>
        <v>0</v>
      </c>
      <c r="CO22" s="140">
        <f t="shared" si="32"/>
        <v>0</v>
      </c>
      <c r="CP22" s="140">
        <f t="shared" si="32"/>
        <v>0</v>
      </c>
      <c r="CQ22" s="140">
        <f t="shared" si="32"/>
        <v>84931</v>
      </c>
      <c r="CR22" s="140">
        <f t="shared" si="32"/>
        <v>11056</v>
      </c>
      <c r="CS22" s="140">
        <f t="shared" si="32"/>
        <v>0</v>
      </c>
      <c r="CT22" s="140">
        <f t="shared" si="32"/>
        <v>11056</v>
      </c>
      <c r="CU22" s="140">
        <f t="shared" si="32"/>
        <v>0</v>
      </c>
      <c r="CV22" s="140">
        <f t="shared" si="32"/>
        <v>0</v>
      </c>
      <c r="CW22" s="140">
        <f t="shared" si="32"/>
        <v>12771</v>
      </c>
      <c r="CX22" s="140">
        <f t="shared" si="32"/>
        <v>6685</v>
      </c>
      <c r="CY22" s="140">
        <f t="shared" si="33"/>
        <v>6086</v>
      </c>
      <c r="CZ22" s="140">
        <f t="shared" si="34"/>
        <v>0</v>
      </c>
      <c r="DA22" s="140">
        <f t="shared" si="35"/>
        <v>0</v>
      </c>
      <c r="DB22" s="140">
        <f t="shared" si="36"/>
        <v>61104</v>
      </c>
      <c r="DC22" s="140">
        <f t="shared" si="37"/>
        <v>4988</v>
      </c>
      <c r="DD22" s="140">
        <f t="shared" si="38"/>
        <v>56116</v>
      </c>
      <c r="DE22" s="140">
        <f t="shared" si="39"/>
        <v>0</v>
      </c>
      <c r="DF22" s="140">
        <f t="shared" si="40"/>
        <v>0</v>
      </c>
      <c r="DG22" s="140">
        <f t="shared" si="41"/>
        <v>0</v>
      </c>
      <c r="DH22" s="140">
        <f t="shared" si="42"/>
        <v>0</v>
      </c>
      <c r="DI22" s="140">
        <f t="shared" si="43"/>
        <v>0</v>
      </c>
      <c r="DJ22" s="140">
        <f t="shared" si="44"/>
        <v>86668</v>
      </c>
    </row>
    <row r="23" spans="1:114" s="123" customFormat="1" ht="12" customHeight="1">
      <c r="A23" s="124" t="s">
        <v>210</v>
      </c>
      <c r="B23" s="125" t="s">
        <v>242</v>
      </c>
      <c r="C23" s="124" t="s">
        <v>243</v>
      </c>
      <c r="D23" s="140">
        <f t="shared" si="6"/>
        <v>273563</v>
      </c>
      <c r="E23" s="140">
        <f t="shared" si="7"/>
        <v>54698</v>
      </c>
      <c r="F23" s="140">
        <v>0</v>
      </c>
      <c r="G23" s="140">
        <v>0</v>
      </c>
      <c r="H23" s="140">
        <v>0</v>
      </c>
      <c r="I23" s="140">
        <v>13403</v>
      </c>
      <c r="J23" s="141" t="s">
        <v>199</v>
      </c>
      <c r="K23" s="140">
        <v>41295</v>
      </c>
      <c r="L23" s="140">
        <v>218865</v>
      </c>
      <c r="M23" s="140">
        <f t="shared" si="8"/>
        <v>83126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199</v>
      </c>
      <c r="T23" s="140">
        <v>0</v>
      </c>
      <c r="U23" s="140">
        <v>83126</v>
      </c>
      <c r="V23" s="140">
        <f t="shared" si="10"/>
        <v>356689</v>
      </c>
      <c r="W23" s="140">
        <f t="shared" si="11"/>
        <v>54698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13403</v>
      </c>
      <c r="AB23" s="141" t="s">
        <v>199</v>
      </c>
      <c r="AC23" s="140">
        <f t="shared" si="16"/>
        <v>41295</v>
      </c>
      <c r="AD23" s="140">
        <f t="shared" si="17"/>
        <v>301991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44004</v>
      </c>
      <c r="AM23" s="140">
        <f t="shared" si="20"/>
        <v>221093</v>
      </c>
      <c r="AN23" s="140">
        <f t="shared" si="21"/>
        <v>0</v>
      </c>
      <c r="AO23" s="140">
        <v>0</v>
      </c>
      <c r="AP23" s="140">
        <v>0</v>
      </c>
      <c r="AQ23" s="140">
        <v>0</v>
      </c>
      <c r="AR23" s="140">
        <v>0</v>
      </c>
      <c r="AS23" s="140">
        <f t="shared" si="22"/>
        <v>105103</v>
      </c>
      <c r="AT23" s="140">
        <v>0</v>
      </c>
      <c r="AU23" s="140">
        <v>90659</v>
      </c>
      <c r="AV23" s="140">
        <v>14444</v>
      </c>
      <c r="AW23" s="140">
        <v>0</v>
      </c>
      <c r="AX23" s="140">
        <f t="shared" si="23"/>
        <v>111875</v>
      </c>
      <c r="AY23" s="140">
        <v>48895</v>
      </c>
      <c r="AZ23" s="140">
        <v>55188</v>
      </c>
      <c r="BA23" s="140">
        <v>7792</v>
      </c>
      <c r="BB23" s="140">
        <v>0</v>
      </c>
      <c r="BC23" s="140">
        <v>0</v>
      </c>
      <c r="BD23" s="140">
        <v>4115</v>
      </c>
      <c r="BE23" s="140">
        <v>8466</v>
      </c>
      <c r="BF23" s="140">
        <f t="shared" si="24"/>
        <v>229559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78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78</v>
      </c>
      <c r="CA23" s="140">
        <v>78</v>
      </c>
      <c r="CB23" s="140">
        <v>0</v>
      </c>
      <c r="CC23" s="140">
        <v>0</v>
      </c>
      <c r="CD23" s="140">
        <v>0</v>
      </c>
      <c r="CE23" s="140">
        <v>83048</v>
      </c>
      <c r="CF23" s="140">
        <v>0</v>
      </c>
      <c r="CG23" s="140">
        <v>0</v>
      </c>
      <c r="CH23" s="140">
        <f t="shared" si="31"/>
        <v>78</v>
      </c>
      <c r="CI23" s="140">
        <f t="shared" si="32"/>
        <v>0</v>
      </c>
      <c r="CJ23" s="140">
        <f t="shared" si="32"/>
        <v>0</v>
      </c>
      <c r="CK23" s="140">
        <f t="shared" si="32"/>
        <v>0</v>
      </c>
      <c r="CL23" s="140">
        <f t="shared" si="32"/>
        <v>0</v>
      </c>
      <c r="CM23" s="140">
        <f t="shared" si="32"/>
        <v>0</v>
      </c>
      <c r="CN23" s="140">
        <f t="shared" si="32"/>
        <v>0</v>
      </c>
      <c r="CO23" s="140">
        <f t="shared" si="32"/>
        <v>0</v>
      </c>
      <c r="CP23" s="140">
        <f t="shared" si="32"/>
        <v>44004</v>
      </c>
      <c r="CQ23" s="140">
        <f t="shared" si="32"/>
        <v>221171</v>
      </c>
      <c r="CR23" s="140">
        <f t="shared" si="32"/>
        <v>0</v>
      </c>
      <c r="CS23" s="140">
        <f t="shared" si="32"/>
        <v>0</v>
      </c>
      <c r="CT23" s="140">
        <f t="shared" si="32"/>
        <v>0</v>
      </c>
      <c r="CU23" s="140">
        <f t="shared" si="32"/>
        <v>0</v>
      </c>
      <c r="CV23" s="140">
        <f t="shared" si="32"/>
        <v>0</v>
      </c>
      <c r="CW23" s="140">
        <f t="shared" si="32"/>
        <v>105103</v>
      </c>
      <c r="CX23" s="140">
        <f>SUM(AT23,+BV23)</f>
        <v>0</v>
      </c>
      <c r="CY23" s="140">
        <f t="shared" si="33"/>
        <v>90659</v>
      </c>
      <c r="CZ23" s="140">
        <f t="shared" si="34"/>
        <v>14444</v>
      </c>
      <c r="DA23" s="140">
        <f t="shared" si="35"/>
        <v>0</v>
      </c>
      <c r="DB23" s="140">
        <f t="shared" si="36"/>
        <v>111953</v>
      </c>
      <c r="DC23" s="140">
        <f t="shared" si="37"/>
        <v>48973</v>
      </c>
      <c r="DD23" s="140">
        <f t="shared" si="38"/>
        <v>55188</v>
      </c>
      <c r="DE23" s="140">
        <f t="shared" si="39"/>
        <v>7792</v>
      </c>
      <c r="DF23" s="140">
        <f t="shared" si="40"/>
        <v>0</v>
      </c>
      <c r="DG23" s="140">
        <f t="shared" si="41"/>
        <v>83048</v>
      </c>
      <c r="DH23" s="140">
        <f t="shared" si="42"/>
        <v>4115</v>
      </c>
      <c r="DI23" s="140">
        <f t="shared" si="43"/>
        <v>8466</v>
      </c>
      <c r="DJ23" s="140">
        <f t="shared" si="44"/>
        <v>229637</v>
      </c>
    </row>
    <row r="24" spans="1:114" s="123" customFormat="1" ht="12" customHeight="1">
      <c r="A24" s="124" t="s">
        <v>210</v>
      </c>
      <c r="B24" s="125" t="s">
        <v>244</v>
      </c>
      <c r="C24" s="124" t="s">
        <v>245</v>
      </c>
      <c r="D24" s="140">
        <f t="shared" si="6"/>
        <v>76970</v>
      </c>
      <c r="E24" s="140">
        <f t="shared" si="7"/>
        <v>12307</v>
      </c>
      <c r="F24" s="140">
        <v>0</v>
      </c>
      <c r="G24" s="140">
        <v>0</v>
      </c>
      <c r="H24" s="140">
        <v>0</v>
      </c>
      <c r="I24" s="140">
        <v>12304</v>
      </c>
      <c r="J24" s="141" t="s">
        <v>199</v>
      </c>
      <c r="K24" s="140">
        <v>3</v>
      </c>
      <c r="L24" s="140">
        <v>64663</v>
      </c>
      <c r="M24" s="140">
        <f t="shared" si="8"/>
        <v>43162</v>
      </c>
      <c r="N24" s="140">
        <f t="shared" si="9"/>
        <v>10</v>
      </c>
      <c r="O24" s="140">
        <v>0</v>
      </c>
      <c r="P24" s="140">
        <v>0</v>
      </c>
      <c r="Q24" s="140">
        <v>0</v>
      </c>
      <c r="R24" s="140">
        <v>0</v>
      </c>
      <c r="S24" s="141" t="s">
        <v>199</v>
      </c>
      <c r="T24" s="140">
        <v>10</v>
      </c>
      <c r="U24" s="140">
        <v>43152</v>
      </c>
      <c r="V24" s="140">
        <f t="shared" si="10"/>
        <v>120132</v>
      </c>
      <c r="W24" s="140">
        <f t="shared" si="11"/>
        <v>12317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12304</v>
      </c>
      <c r="AB24" s="141" t="s">
        <v>199</v>
      </c>
      <c r="AC24" s="140">
        <f t="shared" si="16"/>
        <v>13</v>
      </c>
      <c r="AD24" s="140">
        <f t="shared" si="17"/>
        <v>107815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15832</v>
      </c>
      <c r="AM24" s="140">
        <f t="shared" si="20"/>
        <v>33925</v>
      </c>
      <c r="AN24" s="140">
        <f t="shared" si="21"/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f t="shared" si="22"/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23"/>
        <v>33925</v>
      </c>
      <c r="AY24" s="140">
        <v>31142</v>
      </c>
      <c r="AZ24" s="140">
        <v>2783</v>
      </c>
      <c r="BA24" s="140">
        <v>0</v>
      </c>
      <c r="BB24" s="140">
        <v>0</v>
      </c>
      <c r="BC24" s="140">
        <v>26957</v>
      </c>
      <c r="BD24" s="140">
        <v>0</v>
      </c>
      <c r="BE24" s="140">
        <v>256</v>
      </c>
      <c r="BF24" s="140">
        <f t="shared" si="24"/>
        <v>34181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f t="shared" si="27"/>
        <v>0</v>
      </c>
      <c r="BP24" s="140">
        <f t="shared" si="28"/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43162</v>
      </c>
      <c r="CF24" s="140">
        <v>0</v>
      </c>
      <c r="CG24" s="140">
        <v>0</v>
      </c>
      <c r="CH24" s="140">
        <f t="shared" si="31"/>
        <v>0</v>
      </c>
      <c r="CI24" s="140">
        <f aca="true" t="shared" si="45" ref="CI24:CW27">SUM(AE24,+BG24)</f>
        <v>0</v>
      </c>
      <c r="CJ24" s="140">
        <f t="shared" si="45"/>
        <v>0</v>
      </c>
      <c r="CK24" s="140">
        <f t="shared" si="45"/>
        <v>0</v>
      </c>
      <c r="CL24" s="140">
        <f t="shared" si="45"/>
        <v>0</v>
      </c>
      <c r="CM24" s="140">
        <f t="shared" si="45"/>
        <v>0</v>
      </c>
      <c r="CN24" s="140">
        <f t="shared" si="45"/>
        <v>0</v>
      </c>
      <c r="CO24" s="140">
        <f t="shared" si="45"/>
        <v>0</v>
      </c>
      <c r="CP24" s="140">
        <f t="shared" si="45"/>
        <v>15832</v>
      </c>
      <c r="CQ24" s="140">
        <f t="shared" si="45"/>
        <v>33925</v>
      </c>
      <c r="CR24" s="140">
        <f t="shared" si="45"/>
        <v>0</v>
      </c>
      <c r="CS24" s="140">
        <f t="shared" si="45"/>
        <v>0</v>
      </c>
      <c r="CT24" s="140">
        <f t="shared" si="45"/>
        <v>0</v>
      </c>
      <c r="CU24" s="140">
        <f t="shared" si="45"/>
        <v>0</v>
      </c>
      <c r="CV24" s="140">
        <f t="shared" si="45"/>
        <v>0</v>
      </c>
      <c r="CW24" s="140">
        <f t="shared" si="45"/>
        <v>0</v>
      </c>
      <c r="CX24" s="140">
        <f>SUM(AT24,+BV24)</f>
        <v>0</v>
      </c>
      <c r="CY24" s="140">
        <f t="shared" si="33"/>
        <v>0</v>
      </c>
      <c r="CZ24" s="140">
        <f t="shared" si="34"/>
        <v>0</v>
      </c>
      <c r="DA24" s="140">
        <f t="shared" si="35"/>
        <v>0</v>
      </c>
      <c r="DB24" s="140">
        <f t="shared" si="36"/>
        <v>33925</v>
      </c>
      <c r="DC24" s="140">
        <f t="shared" si="37"/>
        <v>31142</v>
      </c>
      <c r="DD24" s="140">
        <f t="shared" si="38"/>
        <v>2783</v>
      </c>
      <c r="DE24" s="140">
        <f t="shared" si="39"/>
        <v>0</v>
      </c>
      <c r="DF24" s="140">
        <f t="shared" si="40"/>
        <v>0</v>
      </c>
      <c r="DG24" s="140">
        <f t="shared" si="41"/>
        <v>70119</v>
      </c>
      <c r="DH24" s="140">
        <f t="shared" si="42"/>
        <v>0</v>
      </c>
      <c r="DI24" s="140">
        <f t="shared" si="43"/>
        <v>256</v>
      </c>
      <c r="DJ24" s="140">
        <f t="shared" si="44"/>
        <v>34181</v>
      </c>
    </row>
    <row r="25" spans="1:114" s="123" customFormat="1" ht="12" customHeight="1">
      <c r="A25" s="124" t="s">
        <v>210</v>
      </c>
      <c r="B25" s="125" t="s">
        <v>246</v>
      </c>
      <c r="C25" s="124" t="s">
        <v>247</v>
      </c>
      <c r="D25" s="140">
        <f t="shared" si="6"/>
        <v>108333</v>
      </c>
      <c r="E25" s="140">
        <f t="shared" si="7"/>
        <v>22346</v>
      </c>
      <c r="F25" s="140">
        <v>0</v>
      </c>
      <c r="G25" s="140">
        <v>0</v>
      </c>
      <c r="H25" s="140">
        <v>0</v>
      </c>
      <c r="I25" s="140">
        <v>21500</v>
      </c>
      <c r="J25" s="141" t="s">
        <v>199</v>
      </c>
      <c r="K25" s="140">
        <v>846</v>
      </c>
      <c r="L25" s="140">
        <v>85987</v>
      </c>
      <c r="M25" s="140">
        <f t="shared" si="8"/>
        <v>29708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1" t="s">
        <v>199</v>
      </c>
      <c r="T25" s="140">
        <v>0</v>
      </c>
      <c r="U25" s="140">
        <v>29708</v>
      </c>
      <c r="V25" s="140">
        <f t="shared" si="10"/>
        <v>138041</v>
      </c>
      <c r="W25" s="140">
        <f t="shared" si="11"/>
        <v>22346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21500</v>
      </c>
      <c r="AB25" s="141" t="s">
        <v>199</v>
      </c>
      <c r="AC25" s="140">
        <f t="shared" si="16"/>
        <v>846</v>
      </c>
      <c r="AD25" s="140">
        <f t="shared" si="17"/>
        <v>115695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19076</v>
      </c>
      <c r="AM25" s="140">
        <f t="shared" si="20"/>
        <v>37042</v>
      </c>
      <c r="AN25" s="140">
        <f t="shared" si="21"/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f t="shared" si="22"/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f t="shared" si="23"/>
        <v>37042</v>
      </c>
      <c r="AY25" s="140">
        <v>32509</v>
      </c>
      <c r="AZ25" s="140">
        <v>2207</v>
      </c>
      <c r="BA25" s="140">
        <v>0</v>
      </c>
      <c r="BB25" s="140">
        <v>2326</v>
      </c>
      <c r="BC25" s="140">
        <v>44553</v>
      </c>
      <c r="BD25" s="140">
        <v>0</v>
      </c>
      <c r="BE25" s="140">
        <v>7662</v>
      </c>
      <c r="BF25" s="140">
        <f t="shared" si="24"/>
        <v>44704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7"/>
        <v>2100</v>
      </c>
      <c r="BP25" s="140">
        <f t="shared" si="28"/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2100</v>
      </c>
      <c r="CA25" s="140">
        <v>0</v>
      </c>
      <c r="CB25" s="140">
        <v>2100</v>
      </c>
      <c r="CC25" s="140">
        <v>0</v>
      </c>
      <c r="CD25" s="140">
        <v>0</v>
      </c>
      <c r="CE25" s="140">
        <v>27608</v>
      </c>
      <c r="CF25" s="140">
        <v>0</v>
      </c>
      <c r="CG25" s="140">
        <v>0</v>
      </c>
      <c r="CH25" s="140">
        <f t="shared" si="31"/>
        <v>2100</v>
      </c>
      <c r="CI25" s="140">
        <f t="shared" si="45"/>
        <v>0</v>
      </c>
      <c r="CJ25" s="140">
        <f t="shared" si="45"/>
        <v>0</v>
      </c>
      <c r="CK25" s="140">
        <f t="shared" si="45"/>
        <v>0</v>
      </c>
      <c r="CL25" s="140">
        <f t="shared" si="45"/>
        <v>0</v>
      </c>
      <c r="CM25" s="140">
        <f t="shared" si="45"/>
        <v>0</v>
      </c>
      <c r="CN25" s="140">
        <f t="shared" si="45"/>
        <v>0</v>
      </c>
      <c r="CO25" s="140">
        <f t="shared" si="45"/>
        <v>0</v>
      </c>
      <c r="CP25" s="140">
        <f t="shared" si="45"/>
        <v>19076</v>
      </c>
      <c r="CQ25" s="140">
        <f t="shared" si="45"/>
        <v>39142</v>
      </c>
      <c r="CR25" s="140">
        <f t="shared" si="45"/>
        <v>0</v>
      </c>
      <c r="CS25" s="140">
        <f t="shared" si="45"/>
        <v>0</v>
      </c>
      <c r="CT25" s="140">
        <f t="shared" si="45"/>
        <v>0</v>
      </c>
      <c r="CU25" s="140">
        <f t="shared" si="45"/>
        <v>0</v>
      </c>
      <c r="CV25" s="140">
        <f t="shared" si="45"/>
        <v>0</v>
      </c>
      <c r="CW25" s="140">
        <f t="shared" si="45"/>
        <v>0</v>
      </c>
      <c r="CX25" s="140">
        <f>SUM(AT25,+BV25)</f>
        <v>0</v>
      </c>
      <c r="CY25" s="140">
        <f t="shared" si="33"/>
        <v>0</v>
      </c>
      <c r="CZ25" s="140">
        <f t="shared" si="34"/>
        <v>0</v>
      </c>
      <c r="DA25" s="140">
        <f t="shared" si="35"/>
        <v>0</v>
      </c>
      <c r="DB25" s="140">
        <f t="shared" si="36"/>
        <v>39142</v>
      </c>
      <c r="DC25" s="140">
        <f t="shared" si="37"/>
        <v>32509</v>
      </c>
      <c r="DD25" s="140">
        <f t="shared" si="38"/>
        <v>4307</v>
      </c>
      <c r="DE25" s="140">
        <f t="shared" si="39"/>
        <v>0</v>
      </c>
      <c r="DF25" s="140">
        <f t="shared" si="40"/>
        <v>2326</v>
      </c>
      <c r="DG25" s="140">
        <f t="shared" si="41"/>
        <v>72161</v>
      </c>
      <c r="DH25" s="140">
        <f t="shared" si="42"/>
        <v>0</v>
      </c>
      <c r="DI25" s="140">
        <f t="shared" si="43"/>
        <v>7662</v>
      </c>
      <c r="DJ25" s="140">
        <f t="shared" si="44"/>
        <v>46804</v>
      </c>
    </row>
    <row r="26" spans="1:114" s="123" customFormat="1" ht="12" customHeight="1">
      <c r="A26" s="124" t="s">
        <v>210</v>
      </c>
      <c r="B26" s="125" t="s">
        <v>248</v>
      </c>
      <c r="C26" s="124" t="s">
        <v>249</v>
      </c>
      <c r="D26" s="140">
        <f t="shared" si="6"/>
        <v>248430</v>
      </c>
      <c r="E26" s="140">
        <f t="shared" si="7"/>
        <v>57782</v>
      </c>
      <c r="F26" s="140">
        <v>0</v>
      </c>
      <c r="G26" s="140">
        <v>0</v>
      </c>
      <c r="H26" s="140">
        <v>0</v>
      </c>
      <c r="I26" s="140">
        <v>41267</v>
      </c>
      <c r="J26" s="141" t="s">
        <v>199</v>
      </c>
      <c r="K26" s="140">
        <v>16515</v>
      </c>
      <c r="L26" s="140">
        <v>190648</v>
      </c>
      <c r="M26" s="140">
        <f t="shared" si="8"/>
        <v>218822</v>
      </c>
      <c r="N26" s="140">
        <f t="shared" si="9"/>
        <v>36006</v>
      </c>
      <c r="O26" s="140">
        <v>0</v>
      </c>
      <c r="P26" s="140">
        <v>0</v>
      </c>
      <c r="Q26" s="140">
        <v>0</v>
      </c>
      <c r="R26" s="140">
        <v>36006</v>
      </c>
      <c r="S26" s="141" t="s">
        <v>199</v>
      </c>
      <c r="T26" s="140">
        <v>0</v>
      </c>
      <c r="U26" s="140">
        <v>182816</v>
      </c>
      <c r="V26" s="140">
        <f t="shared" si="10"/>
        <v>467252</v>
      </c>
      <c r="W26" s="140">
        <f t="shared" si="11"/>
        <v>93788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77273</v>
      </c>
      <c r="AB26" s="141" t="s">
        <v>199</v>
      </c>
      <c r="AC26" s="140">
        <f t="shared" si="16"/>
        <v>16515</v>
      </c>
      <c r="AD26" s="140">
        <f t="shared" si="17"/>
        <v>373464</v>
      </c>
      <c r="AE26" s="140">
        <f t="shared" si="18"/>
        <v>0</v>
      </c>
      <c r="AF26" s="140">
        <f t="shared" si="19"/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43403</v>
      </c>
      <c r="AM26" s="140">
        <f t="shared" si="20"/>
        <v>105118</v>
      </c>
      <c r="AN26" s="140">
        <f t="shared" si="21"/>
        <v>24887</v>
      </c>
      <c r="AO26" s="140">
        <v>24887</v>
      </c>
      <c r="AP26" s="140">
        <v>0</v>
      </c>
      <c r="AQ26" s="140">
        <v>0</v>
      </c>
      <c r="AR26" s="140">
        <v>0</v>
      </c>
      <c r="AS26" s="140">
        <f t="shared" si="22"/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f t="shared" si="23"/>
        <v>80231</v>
      </c>
      <c r="AY26" s="140">
        <v>72472</v>
      </c>
      <c r="AZ26" s="140">
        <v>7759</v>
      </c>
      <c r="BA26" s="140">
        <v>0</v>
      </c>
      <c r="BB26" s="140">
        <v>0</v>
      </c>
      <c r="BC26" s="140">
        <v>79916</v>
      </c>
      <c r="BD26" s="140">
        <v>0</v>
      </c>
      <c r="BE26" s="140">
        <v>19993</v>
      </c>
      <c r="BF26" s="140">
        <f t="shared" si="24"/>
        <v>125111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f t="shared" si="27"/>
        <v>64379</v>
      </c>
      <c r="BP26" s="140">
        <f t="shared" si="28"/>
        <v>24172</v>
      </c>
      <c r="BQ26" s="140">
        <v>24172</v>
      </c>
      <c r="BR26" s="140">
        <v>0</v>
      </c>
      <c r="BS26" s="140">
        <v>0</v>
      </c>
      <c r="BT26" s="140">
        <v>0</v>
      </c>
      <c r="BU26" s="140">
        <f t="shared" si="29"/>
        <v>21713</v>
      </c>
      <c r="BV26" s="140">
        <v>0</v>
      </c>
      <c r="BW26" s="140">
        <v>21713</v>
      </c>
      <c r="BX26" s="140">
        <v>0</v>
      </c>
      <c r="BY26" s="140">
        <v>0</v>
      </c>
      <c r="BZ26" s="140">
        <f t="shared" si="30"/>
        <v>18494</v>
      </c>
      <c r="CA26" s="140">
        <v>0</v>
      </c>
      <c r="CB26" s="140">
        <v>17852</v>
      </c>
      <c r="CC26" s="140">
        <v>0</v>
      </c>
      <c r="CD26" s="140">
        <v>642</v>
      </c>
      <c r="CE26" s="140">
        <v>108942</v>
      </c>
      <c r="CF26" s="140">
        <v>0</v>
      </c>
      <c r="CG26" s="140">
        <v>45501</v>
      </c>
      <c r="CH26" s="140">
        <f t="shared" si="31"/>
        <v>109880</v>
      </c>
      <c r="CI26" s="140">
        <f t="shared" si="45"/>
        <v>0</v>
      </c>
      <c r="CJ26" s="140">
        <f t="shared" si="45"/>
        <v>0</v>
      </c>
      <c r="CK26" s="140">
        <f t="shared" si="45"/>
        <v>0</v>
      </c>
      <c r="CL26" s="140">
        <f t="shared" si="45"/>
        <v>0</v>
      </c>
      <c r="CM26" s="140">
        <f t="shared" si="45"/>
        <v>0</v>
      </c>
      <c r="CN26" s="140">
        <f t="shared" si="45"/>
        <v>0</v>
      </c>
      <c r="CO26" s="140">
        <f t="shared" si="45"/>
        <v>0</v>
      </c>
      <c r="CP26" s="140">
        <f t="shared" si="45"/>
        <v>43403</v>
      </c>
      <c r="CQ26" s="140">
        <f t="shared" si="45"/>
        <v>169497</v>
      </c>
      <c r="CR26" s="140">
        <f t="shared" si="45"/>
        <v>49059</v>
      </c>
      <c r="CS26" s="140">
        <f t="shared" si="45"/>
        <v>49059</v>
      </c>
      <c r="CT26" s="140">
        <f t="shared" si="45"/>
        <v>0</v>
      </c>
      <c r="CU26" s="140">
        <f t="shared" si="45"/>
        <v>0</v>
      </c>
      <c r="CV26" s="140">
        <f t="shared" si="45"/>
        <v>0</v>
      </c>
      <c r="CW26" s="140">
        <f t="shared" si="45"/>
        <v>21713</v>
      </c>
      <c r="CX26" s="140">
        <f>SUM(AT26,+BV26)</f>
        <v>0</v>
      </c>
      <c r="CY26" s="140">
        <f t="shared" si="33"/>
        <v>21713</v>
      </c>
      <c r="CZ26" s="140">
        <f t="shared" si="34"/>
        <v>0</v>
      </c>
      <c r="DA26" s="140">
        <f t="shared" si="35"/>
        <v>0</v>
      </c>
      <c r="DB26" s="140">
        <f t="shared" si="36"/>
        <v>98725</v>
      </c>
      <c r="DC26" s="140">
        <f t="shared" si="37"/>
        <v>72472</v>
      </c>
      <c r="DD26" s="140">
        <f t="shared" si="38"/>
        <v>25611</v>
      </c>
      <c r="DE26" s="140">
        <f t="shared" si="39"/>
        <v>0</v>
      </c>
      <c r="DF26" s="140">
        <f t="shared" si="40"/>
        <v>642</v>
      </c>
      <c r="DG26" s="140">
        <f t="shared" si="41"/>
        <v>188858</v>
      </c>
      <c r="DH26" s="140">
        <f t="shared" si="42"/>
        <v>0</v>
      </c>
      <c r="DI26" s="140">
        <f t="shared" si="43"/>
        <v>65494</v>
      </c>
      <c r="DJ26" s="140">
        <f t="shared" si="44"/>
        <v>234991</v>
      </c>
    </row>
    <row r="27" spans="1:114" s="123" customFormat="1" ht="12" customHeight="1">
      <c r="A27" s="124" t="s">
        <v>210</v>
      </c>
      <c r="B27" s="125" t="s">
        <v>250</v>
      </c>
      <c r="C27" s="124" t="s">
        <v>251</v>
      </c>
      <c r="D27" s="140">
        <f t="shared" si="6"/>
        <v>104816</v>
      </c>
      <c r="E27" s="140">
        <f t="shared" si="7"/>
        <v>17018</v>
      </c>
      <c r="F27" s="140">
        <v>0</v>
      </c>
      <c r="G27" s="140">
        <v>0</v>
      </c>
      <c r="H27" s="140">
        <v>0</v>
      </c>
      <c r="I27" s="140">
        <v>16563</v>
      </c>
      <c r="J27" s="141" t="s">
        <v>199</v>
      </c>
      <c r="K27" s="140">
        <v>455</v>
      </c>
      <c r="L27" s="140">
        <v>87798</v>
      </c>
      <c r="M27" s="140">
        <f t="shared" si="8"/>
        <v>43579</v>
      </c>
      <c r="N27" s="140">
        <f t="shared" si="9"/>
        <v>6</v>
      </c>
      <c r="O27" s="140">
        <v>0</v>
      </c>
      <c r="P27" s="140">
        <v>0</v>
      </c>
      <c r="Q27" s="140">
        <v>0</v>
      </c>
      <c r="R27" s="140">
        <v>0</v>
      </c>
      <c r="S27" s="141" t="s">
        <v>199</v>
      </c>
      <c r="T27" s="140">
        <v>6</v>
      </c>
      <c r="U27" s="140">
        <v>43573</v>
      </c>
      <c r="V27" s="140">
        <f t="shared" si="10"/>
        <v>148395</v>
      </c>
      <c r="W27" s="140">
        <f t="shared" si="11"/>
        <v>17024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16563</v>
      </c>
      <c r="AB27" s="141" t="s">
        <v>199</v>
      </c>
      <c r="AC27" s="140">
        <f t="shared" si="16"/>
        <v>461</v>
      </c>
      <c r="AD27" s="140">
        <f t="shared" si="17"/>
        <v>131371</v>
      </c>
      <c r="AE27" s="140">
        <f t="shared" si="18"/>
        <v>0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19571</v>
      </c>
      <c r="AM27" s="140">
        <f t="shared" si="20"/>
        <v>58702</v>
      </c>
      <c r="AN27" s="140">
        <f t="shared" si="21"/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f t="shared" si="22"/>
        <v>528</v>
      </c>
      <c r="AT27" s="140">
        <v>0</v>
      </c>
      <c r="AU27" s="140">
        <v>528</v>
      </c>
      <c r="AV27" s="140">
        <v>0</v>
      </c>
      <c r="AW27" s="140">
        <v>0</v>
      </c>
      <c r="AX27" s="140">
        <f t="shared" si="23"/>
        <v>58174</v>
      </c>
      <c r="AY27" s="140">
        <v>58170</v>
      </c>
      <c r="AZ27" s="140">
        <v>4</v>
      </c>
      <c r="BA27" s="140">
        <v>0</v>
      </c>
      <c r="BB27" s="140">
        <v>0</v>
      </c>
      <c r="BC27" s="140">
        <v>26543</v>
      </c>
      <c r="BD27" s="140">
        <v>0</v>
      </c>
      <c r="BE27" s="140">
        <v>0</v>
      </c>
      <c r="BF27" s="140">
        <f t="shared" si="24"/>
        <v>58702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f t="shared" si="27"/>
        <v>0</v>
      </c>
      <c r="BP27" s="140">
        <f t="shared" si="28"/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43550</v>
      </c>
      <c r="CF27" s="140">
        <v>0</v>
      </c>
      <c r="CG27" s="140">
        <v>29</v>
      </c>
      <c r="CH27" s="140">
        <f t="shared" si="31"/>
        <v>29</v>
      </c>
      <c r="CI27" s="140">
        <f t="shared" si="45"/>
        <v>0</v>
      </c>
      <c r="CJ27" s="140">
        <f t="shared" si="45"/>
        <v>0</v>
      </c>
      <c r="CK27" s="140">
        <f t="shared" si="45"/>
        <v>0</v>
      </c>
      <c r="CL27" s="140">
        <f t="shared" si="45"/>
        <v>0</v>
      </c>
      <c r="CM27" s="140">
        <f t="shared" si="45"/>
        <v>0</v>
      </c>
      <c r="CN27" s="140">
        <f t="shared" si="45"/>
        <v>0</v>
      </c>
      <c r="CO27" s="140">
        <f t="shared" si="45"/>
        <v>0</v>
      </c>
      <c r="CP27" s="140">
        <f t="shared" si="45"/>
        <v>19571</v>
      </c>
      <c r="CQ27" s="140">
        <f t="shared" si="45"/>
        <v>58702</v>
      </c>
      <c r="CR27" s="140">
        <f t="shared" si="45"/>
        <v>0</v>
      </c>
      <c r="CS27" s="140">
        <f t="shared" si="45"/>
        <v>0</v>
      </c>
      <c r="CT27" s="140">
        <f t="shared" si="45"/>
        <v>0</v>
      </c>
      <c r="CU27" s="140">
        <f t="shared" si="45"/>
        <v>0</v>
      </c>
      <c r="CV27" s="140">
        <f t="shared" si="45"/>
        <v>0</v>
      </c>
      <c r="CW27" s="140">
        <f t="shared" si="45"/>
        <v>528</v>
      </c>
      <c r="CX27" s="140">
        <f>SUM(AT27,+BV27)</f>
        <v>0</v>
      </c>
      <c r="CY27" s="140">
        <f t="shared" si="33"/>
        <v>528</v>
      </c>
      <c r="CZ27" s="140">
        <f t="shared" si="34"/>
        <v>0</v>
      </c>
      <c r="DA27" s="140">
        <f t="shared" si="35"/>
        <v>0</v>
      </c>
      <c r="DB27" s="140">
        <f t="shared" si="36"/>
        <v>58174</v>
      </c>
      <c r="DC27" s="140">
        <f t="shared" si="37"/>
        <v>58170</v>
      </c>
      <c r="DD27" s="140">
        <f t="shared" si="38"/>
        <v>4</v>
      </c>
      <c r="DE27" s="140">
        <f t="shared" si="39"/>
        <v>0</v>
      </c>
      <c r="DF27" s="140">
        <f t="shared" si="40"/>
        <v>0</v>
      </c>
      <c r="DG27" s="140">
        <f t="shared" si="41"/>
        <v>70093</v>
      </c>
      <c r="DH27" s="140">
        <f t="shared" si="42"/>
        <v>0</v>
      </c>
      <c r="DI27" s="140">
        <f t="shared" si="43"/>
        <v>29</v>
      </c>
      <c r="DJ27" s="140">
        <f t="shared" si="44"/>
        <v>58731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210</v>
      </c>
      <c r="B7" s="121" t="s">
        <v>211</v>
      </c>
      <c r="C7" s="120" t="s">
        <v>46</v>
      </c>
      <c r="D7" s="122">
        <f aca="true" t="shared" si="0" ref="D7:AK7">SUM(D8:D16)</f>
        <v>874871</v>
      </c>
      <c r="E7" s="122">
        <f t="shared" si="0"/>
        <v>778905</v>
      </c>
      <c r="F7" s="122">
        <f t="shared" si="0"/>
        <v>0</v>
      </c>
      <c r="G7" s="122">
        <f t="shared" si="0"/>
        <v>0</v>
      </c>
      <c r="H7" s="122">
        <f t="shared" si="0"/>
        <v>403100</v>
      </c>
      <c r="I7" s="122">
        <f t="shared" si="0"/>
        <v>186668</v>
      </c>
      <c r="J7" s="122">
        <f t="shared" si="0"/>
        <v>2647053</v>
      </c>
      <c r="K7" s="122">
        <f t="shared" si="0"/>
        <v>189137</v>
      </c>
      <c r="L7" s="122">
        <f t="shared" si="0"/>
        <v>95966</v>
      </c>
      <c r="M7" s="122">
        <f t="shared" si="0"/>
        <v>183450</v>
      </c>
      <c r="N7" s="122">
        <f t="shared" si="0"/>
        <v>72235</v>
      </c>
      <c r="O7" s="122">
        <f t="shared" si="0"/>
        <v>0</v>
      </c>
      <c r="P7" s="122">
        <f t="shared" si="0"/>
        <v>0</v>
      </c>
      <c r="Q7" s="122">
        <f t="shared" si="0"/>
        <v>70000</v>
      </c>
      <c r="R7" s="122">
        <f t="shared" si="0"/>
        <v>0</v>
      </c>
      <c r="S7" s="122">
        <f t="shared" si="0"/>
        <v>1453642</v>
      </c>
      <c r="T7" s="122">
        <f t="shared" si="0"/>
        <v>2235</v>
      </c>
      <c r="U7" s="122">
        <f t="shared" si="0"/>
        <v>111215</v>
      </c>
      <c r="V7" s="122">
        <f t="shared" si="0"/>
        <v>1058321</v>
      </c>
      <c r="W7" s="122">
        <f t="shared" si="0"/>
        <v>851140</v>
      </c>
      <c r="X7" s="122">
        <f t="shared" si="0"/>
        <v>0</v>
      </c>
      <c r="Y7" s="122">
        <f t="shared" si="0"/>
        <v>0</v>
      </c>
      <c r="Z7" s="122">
        <f t="shared" si="0"/>
        <v>473100</v>
      </c>
      <c r="AA7" s="122">
        <f t="shared" si="0"/>
        <v>186668</v>
      </c>
      <c r="AB7" s="122">
        <f t="shared" si="0"/>
        <v>4100695</v>
      </c>
      <c r="AC7" s="122">
        <f t="shared" si="0"/>
        <v>191372</v>
      </c>
      <c r="AD7" s="122">
        <f t="shared" si="0"/>
        <v>207181</v>
      </c>
      <c r="AE7" s="122">
        <f t="shared" si="0"/>
        <v>271150</v>
      </c>
      <c r="AF7" s="122">
        <f t="shared" si="0"/>
        <v>219668</v>
      </c>
      <c r="AG7" s="122">
        <f t="shared" si="0"/>
        <v>0</v>
      </c>
      <c r="AH7" s="122">
        <f t="shared" si="0"/>
        <v>0</v>
      </c>
      <c r="AI7" s="122">
        <f t="shared" si="0"/>
        <v>0</v>
      </c>
      <c r="AJ7" s="122">
        <f t="shared" si="0"/>
        <v>219668</v>
      </c>
      <c r="AK7" s="122">
        <f t="shared" si="0"/>
        <v>51482</v>
      </c>
      <c r="AL7" s="122" t="s">
        <v>199</v>
      </c>
      <c r="AM7" s="122">
        <f aca="true" t="shared" si="1" ref="AM7:BB7">SUM(AM8:AM16)</f>
        <v>2411321</v>
      </c>
      <c r="AN7" s="122">
        <f t="shared" si="1"/>
        <v>232011</v>
      </c>
      <c r="AO7" s="122">
        <f t="shared" si="1"/>
        <v>112986</v>
      </c>
      <c r="AP7" s="122">
        <f t="shared" si="1"/>
        <v>0</v>
      </c>
      <c r="AQ7" s="122">
        <f t="shared" si="1"/>
        <v>106719</v>
      </c>
      <c r="AR7" s="122">
        <f t="shared" si="1"/>
        <v>12306</v>
      </c>
      <c r="AS7" s="122">
        <f t="shared" si="1"/>
        <v>719693</v>
      </c>
      <c r="AT7" s="122">
        <f t="shared" si="1"/>
        <v>0</v>
      </c>
      <c r="AU7" s="122">
        <f t="shared" si="1"/>
        <v>672154</v>
      </c>
      <c r="AV7" s="122">
        <f t="shared" si="1"/>
        <v>47539</v>
      </c>
      <c r="AW7" s="122">
        <f t="shared" si="1"/>
        <v>0</v>
      </c>
      <c r="AX7" s="122">
        <f t="shared" si="1"/>
        <v>1447475</v>
      </c>
      <c r="AY7" s="122">
        <f t="shared" si="1"/>
        <v>128912</v>
      </c>
      <c r="AZ7" s="122">
        <f t="shared" si="1"/>
        <v>1293520</v>
      </c>
      <c r="BA7" s="122">
        <f t="shared" si="1"/>
        <v>6266</v>
      </c>
      <c r="BB7" s="122">
        <f t="shared" si="1"/>
        <v>18777</v>
      </c>
      <c r="BC7" s="122" t="s">
        <v>199</v>
      </c>
      <c r="BD7" s="122">
        <f aca="true" t="shared" si="2" ref="BD7:BM7">SUM(BD8:BD16)</f>
        <v>12142</v>
      </c>
      <c r="BE7" s="122">
        <f t="shared" si="2"/>
        <v>839453</v>
      </c>
      <c r="BF7" s="122">
        <f t="shared" si="2"/>
        <v>3521924</v>
      </c>
      <c r="BG7" s="122">
        <f t="shared" si="2"/>
        <v>155872</v>
      </c>
      <c r="BH7" s="122">
        <f t="shared" si="2"/>
        <v>155872</v>
      </c>
      <c r="BI7" s="122">
        <f t="shared" si="2"/>
        <v>0</v>
      </c>
      <c r="BJ7" s="122">
        <f t="shared" si="2"/>
        <v>155872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SUM(BO8:BO16)</f>
        <v>1302326</v>
      </c>
      <c r="BP7" s="122">
        <f t="shared" si="3"/>
        <v>249519</v>
      </c>
      <c r="BQ7" s="122">
        <f t="shared" si="3"/>
        <v>249519</v>
      </c>
      <c r="BR7" s="122">
        <f t="shared" si="3"/>
        <v>0</v>
      </c>
      <c r="BS7" s="122">
        <f t="shared" si="3"/>
        <v>0</v>
      </c>
      <c r="BT7" s="122">
        <f t="shared" si="3"/>
        <v>0</v>
      </c>
      <c r="BU7" s="122">
        <f t="shared" si="3"/>
        <v>809472</v>
      </c>
      <c r="BV7" s="122">
        <f t="shared" si="3"/>
        <v>0</v>
      </c>
      <c r="BW7" s="122">
        <f t="shared" si="3"/>
        <v>809472</v>
      </c>
      <c r="BX7" s="122">
        <f t="shared" si="3"/>
        <v>0</v>
      </c>
      <c r="BY7" s="122">
        <f t="shared" si="3"/>
        <v>0</v>
      </c>
      <c r="BZ7" s="122">
        <f t="shared" si="3"/>
        <v>243335</v>
      </c>
      <c r="CA7" s="122">
        <f t="shared" si="3"/>
        <v>36739</v>
      </c>
      <c r="CB7" s="122">
        <f t="shared" si="3"/>
        <v>191191</v>
      </c>
      <c r="CC7" s="122">
        <f t="shared" si="3"/>
        <v>0</v>
      </c>
      <c r="CD7" s="122">
        <f t="shared" si="3"/>
        <v>15405</v>
      </c>
      <c r="CE7" s="122" t="s">
        <v>199</v>
      </c>
      <c r="CF7" s="122">
        <f aca="true" t="shared" si="4" ref="CF7:CO7">SUM(CF8:CF16)</f>
        <v>0</v>
      </c>
      <c r="CG7" s="122">
        <f t="shared" si="4"/>
        <v>178894</v>
      </c>
      <c r="CH7" s="122">
        <f t="shared" si="4"/>
        <v>1637092</v>
      </c>
      <c r="CI7" s="122">
        <f t="shared" si="4"/>
        <v>427022</v>
      </c>
      <c r="CJ7" s="122">
        <f t="shared" si="4"/>
        <v>375540</v>
      </c>
      <c r="CK7" s="122">
        <f t="shared" si="4"/>
        <v>0</v>
      </c>
      <c r="CL7" s="122">
        <f t="shared" si="4"/>
        <v>155872</v>
      </c>
      <c r="CM7" s="122">
        <f t="shared" si="4"/>
        <v>0</v>
      </c>
      <c r="CN7" s="122">
        <f t="shared" si="4"/>
        <v>219668</v>
      </c>
      <c r="CO7" s="122">
        <f t="shared" si="4"/>
        <v>51482</v>
      </c>
      <c r="CP7" s="122" t="s">
        <v>199</v>
      </c>
      <c r="CQ7" s="122">
        <f aca="true" t="shared" si="5" ref="CQ7:DF7">SUM(CQ8:CQ16)</f>
        <v>3713647</v>
      </c>
      <c r="CR7" s="122">
        <f t="shared" si="5"/>
        <v>481530</v>
      </c>
      <c r="CS7" s="122">
        <f t="shared" si="5"/>
        <v>362505</v>
      </c>
      <c r="CT7" s="122">
        <f t="shared" si="5"/>
        <v>0</v>
      </c>
      <c r="CU7" s="122">
        <f t="shared" si="5"/>
        <v>106719</v>
      </c>
      <c r="CV7" s="122">
        <f t="shared" si="5"/>
        <v>12306</v>
      </c>
      <c r="CW7" s="122">
        <f t="shared" si="5"/>
        <v>1529165</v>
      </c>
      <c r="CX7" s="122">
        <f t="shared" si="5"/>
        <v>0</v>
      </c>
      <c r="CY7" s="122">
        <f t="shared" si="5"/>
        <v>1481626</v>
      </c>
      <c r="CZ7" s="122">
        <f t="shared" si="5"/>
        <v>47539</v>
      </c>
      <c r="DA7" s="122">
        <f t="shared" si="5"/>
        <v>0</v>
      </c>
      <c r="DB7" s="122">
        <f t="shared" si="5"/>
        <v>1690810</v>
      </c>
      <c r="DC7" s="122">
        <f t="shared" si="5"/>
        <v>165651</v>
      </c>
      <c r="DD7" s="122">
        <f t="shared" si="5"/>
        <v>1484711</v>
      </c>
      <c r="DE7" s="122">
        <f t="shared" si="5"/>
        <v>6266</v>
      </c>
      <c r="DF7" s="122">
        <f t="shared" si="5"/>
        <v>34182</v>
      </c>
      <c r="DG7" s="122" t="s">
        <v>199</v>
      </c>
      <c r="DH7" s="122">
        <f>SUM(DH8:DH16)</f>
        <v>12142</v>
      </c>
      <c r="DI7" s="122">
        <f>SUM(DI8:DI16)</f>
        <v>1018347</v>
      </c>
      <c r="DJ7" s="122">
        <f>SUM(DJ8:DJ16)</f>
        <v>5159016</v>
      </c>
    </row>
    <row r="8" spans="1:114" s="123" customFormat="1" ht="12" customHeight="1">
      <c r="A8" s="124" t="s">
        <v>210</v>
      </c>
      <c r="B8" s="132" t="s">
        <v>252</v>
      </c>
      <c r="C8" s="124" t="s">
        <v>253</v>
      </c>
      <c r="D8" s="126">
        <f aca="true" t="shared" si="6" ref="D8:D16">SUM(E8,+L8)</f>
        <v>0</v>
      </c>
      <c r="E8" s="126">
        <f aca="true" t="shared" si="7" ref="E8:E16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16">SUM(N8,+U8)</f>
        <v>70000</v>
      </c>
      <c r="N8" s="126">
        <f aca="true" t="shared" si="9" ref="N8:N16">SUM(O8:R8)+T8</f>
        <v>70000</v>
      </c>
      <c r="O8" s="126">
        <v>0</v>
      </c>
      <c r="P8" s="126">
        <v>0</v>
      </c>
      <c r="Q8" s="126">
        <v>70000</v>
      </c>
      <c r="R8" s="126">
        <v>0</v>
      </c>
      <c r="S8" s="126">
        <v>438000</v>
      </c>
      <c r="T8" s="126">
        <v>0</v>
      </c>
      <c r="U8" s="126">
        <v>0</v>
      </c>
      <c r="V8" s="126">
        <f aca="true" t="shared" si="10" ref="V8:V16">+SUM(D8,M8)</f>
        <v>70000</v>
      </c>
      <c r="W8" s="126">
        <f aca="true" t="shared" si="11" ref="W8:W16">+SUM(E8,N8)</f>
        <v>70000</v>
      </c>
      <c r="X8" s="126">
        <f aca="true" t="shared" si="12" ref="X8:X16">+SUM(F8,O8)</f>
        <v>0</v>
      </c>
      <c r="Y8" s="126">
        <f aca="true" t="shared" si="13" ref="Y8:Y16">+SUM(G8,P8)</f>
        <v>0</v>
      </c>
      <c r="Z8" s="126">
        <f aca="true" t="shared" si="14" ref="Z8:Z16">+SUM(H8,Q8)</f>
        <v>70000</v>
      </c>
      <c r="AA8" s="126">
        <f aca="true" t="shared" si="15" ref="AA8:AA16">+SUM(I8,R8)</f>
        <v>0</v>
      </c>
      <c r="AB8" s="126">
        <f aca="true" t="shared" si="16" ref="AB8:AB16">+SUM(J8,S8)</f>
        <v>438000</v>
      </c>
      <c r="AC8" s="126">
        <f aca="true" t="shared" si="17" ref="AC8:AC16">+SUM(K8,T8)</f>
        <v>0</v>
      </c>
      <c r="AD8" s="126">
        <f aca="true" t="shared" si="18" ref="AD8:AD16">+SUM(L8,U8)</f>
        <v>0</v>
      </c>
      <c r="AE8" s="126">
        <f aca="true" t="shared" si="19" ref="AE8:AE16">SUM(AF8,+AK8)</f>
        <v>0</v>
      </c>
      <c r="AF8" s="126">
        <f aca="true" t="shared" si="20" ref="AF8:AF16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6">SUM(AN8,AS8,AW8,AX8,BD8)</f>
        <v>0</v>
      </c>
      <c r="AN8" s="126">
        <f aca="true" t="shared" si="22" ref="AN8:AN16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16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16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6">SUM(AE8,+AM8,+BE8)</f>
        <v>0</v>
      </c>
      <c r="BG8" s="126">
        <f aca="true" t="shared" si="26" ref="BG8:BG16">SUM(BH8,+BM8)</f>
        <v>149100</v>
      </c>
      <c r="BH8" s="126">
        <f aca="true" t="shared" si="27" ref="BH8:BH16">SUM(BI8:BL8)</f>
        <v>149100</v>
      </c>
      <c r="BI8" s="126">
        <v>0</v>
      </c>
      <c r="BJ8" s="126">
        <v>149100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6">SUM(BP8,BU8,BY8,BZ8,CF8)</f>
        <v>295144</v>
      </c>
      <c r="BP8" s="126">
        <f aca="true" t="shared" si="29" ref="BP8:BP16">SUM(BQ8:BT8)</f>
        <v>86842</v>
      </c>
      <c r="BQ8" s="126">
        <v>86842</v>
      </c>
      <c r="BR8" s="126">
        <v>0</v>
      </c>
      <c r="BS8" s="126">
        <v>0</v>
      </c>
      <c r="BT8" s="126">
        <v>0</v>
      </c>
      <c r="BU8" s="126">
        <f aca="true" t="shared" si="30" ref="BU8:BU16">SUM(BV8:BX8)</f>
        <v>185530</v>
      </c>
      <c r="BV8" s="126">
        <v>0</v>
      </c>
      <c r="BW8" s="126">
        <v>185530</v>
      </c>
      <c r="BX8" s="126">
        <v>0</v>
      </c>
      <c r="BY8" s="126">
        <v>0</v>
      </c>
      <c r="BZ8" s="126">
        <f aca="true" t="shared" si="31" ref="BZ8:BZ16">SUM(CA8:CD8)</f>
        <v>22772</v>
      </c>
      <c r="CA8" s="126">
        <v>0</v>
      </c>
      <c r="CB8" s="126">
        <v>18763</v>
      </c>
      <c r="CC8" s="126">
        <v>0</v>
      </c>
      <c r="CD8" s="126">
        <v>4009</v>
      </c>
      <c r="CE8" s="127" t="s">
        <v>199</v>
      </c>
      <c r="CF8" s="126">
        <v>0</v>
      </c>
      <c r="CG8" s="126">
        <v>63756</v>
      </c>
      <c r="CH8" s="126">
        <f aca="true" t="shared" si="32" ref="CH8:CH16">SUM(BG8,+BO8,+CG8)</f>
        <v>508000</v>
      </c>
      <c r="CI8" s="126">
        <f aca="true" t="shared" si="33" ref="CI8:CI16">SUM(AE8,+BG8)</f>
        <v>149100</v>
      </c>
      <c r="CJ8" s="126">
        <f aca="true" t="shared" si="34" ref="CJ8:CJ16">SUM(AF8,+BH8)</f>
        <v>149100</v>
      </c>
      <c r="CK8" s="126">
        <f aca="true" t="shared" si="35" ref="CK8:CK16">SUM(AG8,+BI8)</f>
        <v>0</v>
      </c>
      <c r="CL8" s="126">
        <f aca="true" t="shared" si="36" ref="CL8:CL16">SUM(AH8,+BJ8)</f>
        <v>149100</v>
      </c>
      <c r="CM8" s="126">
        <f aca="true" t="shared" si="37" ref="CM8:CM16">SUM(AI8,+BK8)</f>
        <v>0</v>
      </c>
      <c r="CN8" s="126">
        <f aca="true" t="shared" si="38" ref="CN8:CN16">SUM(AJ8,+BL8)</f>
        <v>0</v>
      </c>
      <c r="CO8" s="126">
        <f aca="true" t="shared" si="39" ref="CO8:CO16">SUM(AK8,+BM8)</f>
        <v>0</v>
      </c>
      <c r="CP8" s="127" t="s">
        <v>199</v>
      </c>
      <c r="CQ8" s="126">
        <f aca="true" t="shared" si="40" ref="CQ8:CQ16">SUM(AM8,+BO8)</f>
        <v>295144</v>
      </c>
      <c r="CR8" s="126">
        <f aca="true" t="shared" si="41" ref="CR8:CR16">SUM(AN8,+BP8)</f>
        <v>86842</v>
      </c>
      <c r="CS8" s="126">
        <f aca="true" t="shared" si="42" ref="CS8:CS16">SUM(AO8,+BQ8)</f>
        <v>86842</v>
      </c>
      <c r="CT8" s="126">
        <f aca="true" t="shared" si="43" ref="CT8:CT16">SUM(AP8,+BR8)</f>
        <v>0</v>
      </c>
      <c r="CU8" s="126">
        <f aca="true" t="shared" si="44" ref="CU8:CU16">SUM(AQ8,+BS8)</f>
        <v>0</v>
      </c>
      <c r="CV8" s="126">
        <f aca="true" t="shared" si="45" ref="CV8:CV16">SUM(AR8,+BT8)</f>
        <v>0</v>
      </c>
      <c r="CW8" s="126">
        <f aca="true" t="shared" si="46" ref="CW8:CW16">SUM(AS8,+BU8)</f>
        <v>185530</v>
      </c>
      <c r="CX8" s="126">
        <f aca="true" t="shared" si="47" ref="CX8:CX16">SUM(AT8,+BV8)</f>
        <v>0</v>
      </c>
      <c r="CY8" s="126">
        <f aca="true" t="shared" si="48" ref="CY8:CY16">SUM(AU8,+BW8)</f>
        <v>185530</v>
      </c>
      <c r="CZ8" s="126">
        <f aca="true" t="shared" si="49" ref="CZ8:CZ16">SUM(AV8,+BX8)</f>
        <v>0</v>
      </c>
      <c r="DA8" s="126">
        <f aca="true" t="shared" si="50" ref="DA8:DA16">SUM(AW8,+BY8)</f>
        <v>0</v>
      </c>
      <c r="DB8" s="126">
        <f aca="true" t="shared" si="51" ref="DB8:DB16">SUM(AX8,+BZ8)</f>
        <v>22772</v>
      </c>
      <c r="DC8" s="126">
        <f aca="true" t="shared" si="52" ref="DC8:DC16">SUM(AY8,+CA8)</f>
        <v>0</v>
      </c>
      <c r="DD8" s="126">
        <f aca="true" t="shared" si="53" ref="DD8:DD16">SUM(AZ8,+CB8)</f>
        <v>18763</v>
      </c>
      <c r="DE8" s="126">
        <f aca="true" t="shared" si="54" ref="DE8:DE16">SUM(BA8,+CC8)</f>
        <v>0</v>
      </c>
      <c r="DF8" s="126">
        <f aca="true" t="shared" si="55" ref="DF8:DF16">SUM(BB8,+CD8)</f>
        <v>4009</v>
      </c>
      <c r="DG8" s="127" t="s">
        <v>199</v>
      </c>
      <c r="DH8" s="126">
        <f aca="true" t="shared" si="56" ref="DH8:DH16">SUM(BD8,+CF8)</f>
        <v>0</v>
      </c>
      <c r="DI8" s="126">
        <f aca="true" t="shared" si="57" ref="DI8:DI16">SUM(BE8,+CG8)</f>
        <v>63756</v>
      </c>
      <c r="DJ8" s="126">
        <f aca="true" t="shared" si="58" ref="DJ8:DJ16">SUM(BF8,+CH8)</f>
        <v>508000</v>
      </c>
    </row>
    <row r="9" spans="1:114" s="123" customFormat="1" ht="12" customHeight="1">
      <c r="A9" s="124" t="s">
        <v>210</v>
      </c>
      <c r="B9" s="132" t="s">
        <v>254</v>
      </c>
      <c r="C9" s="124" t="s">
        <v>255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6464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230000</v>
      </c>
      <c r="T9" s="126">
        <v>0</v>
      </c>
      <c r="U9" s="126">
        <v>6464</v>
      </c>
      <c r="V9" s="126">
        <f t="shared" si="10"/>
        <v>6464</v>
      </c>
      <c r="W9" s="126">
        <f t="shared" si="11"/>
        <v>0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0</v>
      </c>
      <c r="AB9" s="126">
        <f t="shared" si="16"/>
        <v>230000</v>
      </c>
      <c r="AC9" s="126">
        <f t="shared" si="17"/>
        <v>0</v>
      </c>
      <c r="AD9" s="126">
        <f t="shared" si="18"/>
        <v>6464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6772</v>
      </c>
      <c r="BH9" s="126">
        <f t="shared" si="27"/>
        <v>6772</v>
      </c>
      <c r="BI9" s="126">
        <v>0</v>
      </c>
      <c r="BJ9" s="126">
        <v>6772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211884</v>
      </c>
      <c r="BP9" s="126">
        <f t="shared" si="29"/>
        <v>67064</v>
      </c>
      <c r="BQ9" s="126">
        <v>67064</v>
      </c>
      <c r="BR9" s="126">
        <v>0</v>
      </c>
      <c r="BS9" s="126">
        <v>0</v>
      </c>
      <c r="BT9" s="126">
        <v>0</v>
      </c>
      <c r="BU9" s="126">
        <f t="shared" si="30"/>
        <v>120996</v>
      </c>
      <c r="BV9" s="126">
        <v>0</v>
      </c>
      <c r="BW9" s="126">
        <v>120996</v>
      </c>
      <c r="BX9" s="126">
        <v>0</v>
      </c>
      <c r="BY9" s="126">
        <v>0</v>
      </c>
      <c r="BZ9" s="126">
        <f t="shared" si="31"/>
        <v>23824</v>
      </c>
      <c r="CA9" s="126">
        <v>3547</v>
      </c>
      <c r="CB9" s="126">
        <v>20277</v>
      </c>
      <c r="CC9" s="126">
        <v>0</v>
      </c>
      <c r="CD9" s="126">
        <v>0</v>
      </c>
      <c r="CE9" s="127" t="s">
        <v>199</v>
      </c>
      <c r="CF9" s="126">
        <v>0</v>
      </c>
      <c r="CG9" s="126">
        <v>17808</v>
      </c>
      <c r="CH9" s="126">
        <f t="shared" si="32"/>
        <v>236464</v>
      </c>
      <c r="CI9" s="126">
        <f t="shared" si="33"/>
        <v>6772</v>
      </c>
      <c r="CJ9" s="126">
        <f t="shared" si="34"/>
        <v>6772</v>
      </c>
      <c r="CK9" s="126">
        <f t="shared" si="35"/>
        <v>0</v>
      </c>
      <c r="CL9" s="126">
        <f t="shared" si="36"/>
        <v>6772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211884</v>
      </c>
      <c r="CR9" s="126">
        <f t="shared" si="41"/>
        <v>67064</v>
      </c>
      <c r="CS9" s="126">
        <f t="shared" si="42"/>
        <v>67064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120996</v>
      </c>
      <c r="CX9" s="126">
        <f t="shared" si="47"/>
        <v>0</v>
      </c>
      <c r="CY9" s="126">
        <f t="shared" si="48"/>
        <v>120996</v>
      </c>
      <c r="CZ9" s="126">
        <f t="shared" si="49"/>
        <v>0</v>
      </c>
      <c r="DA9" s="126">
        <f t="shared" si="50"/>
        <v>0</v>
      </c>
      <c r="DB9" s="126">
        <f t="shared" si="51"/>
        <v>23824</v>
      </c>
      <c r="DC9" s="126">
        <f t="shared" si="52"/>
        <v>3547</v>
      </c>
      <c r="DD9" s="126">
        <f t="shared" si="53"/>
        <v>20277</v>
      </c>
      <c r="DE9" s="126">
        <f t="shared" si="54"/>
        <v>0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17808</v>
      </c>
      <c r="DJ9" s="126">
        <f t="shared" si="58"/>
        <v>236464</v>
      </c>
    </row>
    <row r="10" spans="1:114" s="123" customFormat="1" ht="12" customHeight="1">
      <c r="A10" s="124" t="s">
        <v>210</v>
      </c>
      <c r="B10" s="125" t="s">
        <v>256</v>
      </c>
      <c r="C10" s="124" t="s">
        <v>257</v>
      </c>
      <c r="D10" s="126">
        <f t="shared" si="6"/>
        <v>0</v>
      </c>
      <c r="E10" s="126">
        <f t="shared" si="7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f t="shared" si="8"/>
        <v>34552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254085</v>
      </c>
      <c r="T10" s="126">
        <v>0</v>
      </c>
      <c r="U10" s="126">
        <v>34552</v>
      </c>
      <c r="V10" s="126">
        <f t="shared" si="10"/>
        <v>34552</v>
      </c>
      <c r="W10" s="126">
        <f t="shared" si="11"/>
        <v>0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0</v>
      </c>
      <c r="AB10" s="126">
        <f t="shared" si="16"/>
        <v>254085</v>
      </c>
      <c r="AC10" s="126">
        <f t="shared" si="17"/>
        <v>0</v>
      </c>
      <c r="AD10" s="126">
        <f t="shared" si="18"/>
        <v>34552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0</v>
      </c>
      <c r="AN10" s="126">
        <f t="shared" si="22"/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f t="shared" si="23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4"/>
        <v>0</v>
      </c>
      <c r="AY10" s="126">
        <v>0</v>
      </c>
      <c r="AZ10" s="126">
        <v>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0</v>
      </c>
      <c r="BF10" s="126">
        <f t="shared" si="25"/>
        <v>0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288637</v>
      </c>
      <c r="BP10" s="126">
        <f t="shared" si="29"/>
        <v>67989</v>
      </c>
      <c r="BQ10" s="126">
        <v>67989</v>
      </c>
      <c r="BR10" s="126">
        <v>0</v>
      </c>
      <c r="BS10" s="126">
        <v>0</v>
      </c>
      <c r="BT10" s="126">
        <v>0</v>
      </c>
      <c r="BU10" s="126">
        <f t="shared" si="30"/>
        <v>170832</v>
      </c>
      <c r="BV10" s="126">
        <v>0</v>
      </c>
      <c r="BW10" s="126">
        <v>170832</v>
      </c>
      <c r="BX10" s="126">
        <v>0</v>
      </c>
      <c r="BY10" s="126">
        <v>0</v>
      </c>
      <c r="BZ10" s="126">
        <f t="shared" si="31"/>
        <v>49816</v>
      </c>
      <c r="CA10" s="126">
        <v>32919</v>
      </c>
      <c r="CB10" s="126">
        <v>14545</v>
      </c>
      <c r="CC10" s="126">
        <v>0</v>
      </c>
      <c r="CD10" s="126">
        <v>2352</v>
      </c>
      <c r="CE10" s="127" t="s">
        <v>199</v>
      </c>
      <c r="CF10" s="126">
        <v>0</v>
      </c>
      <c r="CG10" s="126">
        <v>0</v>
      </c>
      <c r="CH10" s="126">
        <f t="shared" si="32"/>
        <v>288637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288637</v>
      </c>
      <c r="CR10" s="126">
        <f t="shared" si="41"/>
        <v>67989</v>
      </c>
      <c r="CS10" s="126">
        <f t="shared" si="42"/>
        <v>67989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170832</v>
      </c>
      <c r="CX10" s="126">
        <f t="shared" si="47"/>
        <v>0</v>
      </c>
      <c r="CY10" s="126">
        <f t="shared" si="48"/>
        <v>170832</v>
      </c>
      <c r="CZ10" s="126">
        <f t="shared" si="49"/>
        <v>0</v>
      </c>
      <c r="DA10" s="126">
        <f t="shared" si="50"/>
        <v>0</v>
      </c>
      <c r="DB10" s="126">
        <f t="shared" si="51"/>
        <v>49816</v>
      </c>
      <c r="DC10" s="126">
        <f t="shared" si="52"/>
        <v>32919</v>
      </c>
      <c r="DD10" s="126">
        <f t="shared" si="53"/>
        <v>14545</v>
      </c>
      <c r="DE10" s="126">
        <f t="shared" si="54"/>
        <v>0</v>
      </c>
      <c r="DF10" s="126">
        <f t="shared" si="55"/>
        <v>2352</v>
      </c>
      <c r="DG10" s="127" t="s">
        <v>199</v>
      </c>
      <c r="DH10" s="126">
        <f t="shared" si="56"/>
        <v>0</v>
      </c>
      <c r="DI10" s="126">
        <f t="shared" si="57"/>
        <v>0</v>
      </c>
      <c r="DJ10" s="126">
        <f t="shared" si="58"/>
        <v>288637</v>
      </c>
    </row>
    <row r="11" spans="1:114" s="123" customFormat="1" ht="12" customHeight="1">
      <c r="A11" s="124" t="s">
        <v>210</v>
      </c>
      <c r="B11" s="132" t="s">
        <v>258</v>
      </c>
      <c r="C11" s="124" t="s">
        <v>259</v>
      </c>
      <c r="D11" s="126">
        <f t="shared" si="6"/>
        <v>41429</v>
      </c>
      <c r="E11" s="126">
        <f t="shared" si="7"/>
        <v>200</v>
      </c>
      <c r="F11" s="126">
        <v>0</v>
      </c>
      <c r="G11" s="126">
        <v>0</v>
      </c>
      <c r="H11" s="126">
        <v>0</v>
      </c>
      <c r="I11" s="126">
        <v>0</v>
      </c>
      <c r="J11" s="126">
        <v>595324</v>
      </c>
      <c r="K11" s="126">
        <v>200</v>
      </c>
      <c r="L11" s="126">
        <v>41229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f t="shared" si="10"/>
        <v>41429</v>
      </c>
      <c r="W11" s="126">
        <f t="shared" si="11"/>
        <v>200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0</v>
      </c>
      <c r="AB11" s="126">
        <f t="shared" si="16"/>
        <v>595324</v>
      </c>
      <c r="AC11" s="126">
        <f t="shared" si="17"/>
        <v>200</v>
      </c>
      <c r="AD11" s="126">
        <f t="shared" si="18"/>
        <v>41229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585302</v>
      </c>
      <c r="AN11" s="126">
        <f t="shared" si="22"/>
        <v>39348</v>
      </c>
      <c r="AO11" s="126">
        <v>16863</v>
      </c>
      <c r="AP11" s="126">
        <v>0</v>
      </c>
      <c r="AQ11" s="126">
        <v>16863</v>
      </c>
      <c r="AR11" s="126">
        <v>5622</v>
      </c>
      <c r="AS11" s="126">
        <f t="shared" si="23"/>
        <v>399810</v>
      </c>
      <c r="AT11" s="126">
        <v>0</v>
      </c>
      <c r="AU11" s="126">
        <v>379624</v>
      </c>
      <c r="AV11" s="126">
        <v>20186</v>
      </c>
      <c r="AW11" s="126">
        <v>0</v>
      </c>
      <c r="AX11" s="126">
        <f t="shared" si="24"/>
        <v>134002</v>
      </c>
      <c r="AY11" s="126">
        <v>0</v>
      </c>
      <c r="AZ11" s="126">
        <v>127344</v>
      </c>
      <c r="BA11" s="126">
        <v>2328</v>
      </c>
      <c r="BB11" s="126">
        <v>4330</v>
      </c>
      <c r="BC11" s="127" t="s">
        <v>199</v>
      </c>
      <c r="BD11" s="126">
        <v>12142</v>
      </c>
      <c r="BE11" s="126">
        <v>51451</v>
      </c>
      <c r="BF11" s="126">
        <f t="shared" si="25"/>
        <v>636753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0</v>
      </c>
      <c r="BP11" s="126">
        <f t="shared" si="29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30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1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0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585302</v>
      </c>
      <c r="CR11" s="126">
        <f t="shared" si="41"/>
        <v>39348</v>
      </c>
      <c r="CS11" s="126">
        <f t="shared" si="42"/>
        <v>16863</v>
      </c>
      <c r="CT11" s="126">
        <f t="shared" si="43"/>
        <v>0</v>
      </c>
      <c r="CU11" s="126">
        <f t="shared" si="44"/>
        <v>16863</v>
      </c>
      <c r="CV11" s="126">
        <f t="shared" si="45"/>
        <v>5622</v>
      </c>
      <c r="CW11" s="126">
        <f t="shared" si="46"/>
        <v>399810</v>
      </c>
      <c r="CX11" s="126">
        <f t="shared" si="47"/>
        <v>0</v>
      </c>
      <c r="CY11" s="126">
        <f t="shared" si="48"/>
        <v>379624</v>
      </c>
      <c r="CZ11" s="126">
        <f t="shared" si="49"/>
        <v>20186</v>
      </c>
      <c r="DA11" s="126">
        <f t="shared" si="50"/>
        <v>0</v>
      </c>
      <c r="DB11" s="126">
        <f t="shared" si="51"/>
        <v>134002</v>
      </c>
      <c r="DC11" s="126">
        <f t="shared" si="52"/>
        <v>0</v>
      </c>
      <c r="DD11" s="126">
        <f t="shared" si="53"/>
        <v>127344</v>
      </c>
      <c r="DE11" s="126">
        <f t="shared" si="54"/>
        <v>2328</v>
      </c>
      <c r="DF11" s="126">
        <f t="shared" si="55"/>
        <v>4330</v>
      </c>
      <c r="DG11" s="127" t="s">
        <v>199</v>
      </c>
      <c r="DH11" s="126">
        <f t="shared" si="56"/>
        <v>12142</v>
      </c>
      <c r="DI11" s="126">
        <f t="shared" si="57"/>
        <v>51451</v>
      </c>
      <c r="DJ11" s="126">
        <f t="shared" si="58"/>
        <v>636753</v>
      </c>
    </row>
    <row r="12" spans="1:114" s="123" customFormat="1" ht="12" customHeight="1">
      <c r="A12" s="124" t="s">
        <v>210</v>
      </c>
      <c r="B12" s="125" t="s">
        <v>260</v>
      </c>
      <c r="C12" s="124" t="s">
        <v>261</v>
      </c>
      <c r="D12" s="140">
        <f t="shared" si="6"/>
        <v>85375</v>
      </c>
      <c r="E12" s="140">
        <f t="shared" si="7"/>
        <v>30638</v>
      </c>
      <c r="F12" s="140">
        <v>0</v>
      </c>
      <c r="G12" s="140">
        <v>0</v>
      </c>
      <c r="H12" s="140">
        <v>0</v>
      </c>
      <c r="I12" s="140">
        <v>30603</v>
      </c>
      <c r="J12" s="140">
        <v>522959</v>
      </c>
      <c r="K12" s="140">
        <v>35</v>
      </c>
      <c r="L12" s="140">
        <v>54737</v>
      </c>
      <c r="M12" s="140">
        <f t="shared" si="8"/>
        <v>0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f t="shared" si="10"/>
        <v>85375</v>
      </c>
      <c r="W12" s="140">
        <f t="shared" si="11"/>
        <v>30638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30603</v>
      </c>
      <c r="AB12" s="140">
        <f t="shared" si="16"/>
        <v>522959</v>
      </c>
      <c r="AC12" s="140">
        <f t="shared" si="17"/>
        <v>35</v>
      </c>
      <c r="AD12" s="140">
        <f t="shared" si="18"/>
        <v>54737</v>
      </c>
      <c r="AE12" s="140">
        <f t="shared" si="19"/>
        <v>0</v>
      </c>
      <c r="AF12" s="140">
        <f t="shared" si="20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199</v>
      </c>
      <c r="AM12" s="140">
        <f t="shared" si="21"/>
        <v>608334</v>
      </c>
      <c r="AN12" s="140">
        <f t="shared" si="22"/>
        <v>130395</v>
      </c>
      <c r="AO12" s="140">
        <v>33855</v>
      </c>
      <c r="AP12" s="140">
        <v>0</v>
      </c>
      <c r="AQ12" s="140">
        <v>89856</v>
      </c>
      <c r="AR12" s="140">
        <v>6684</v>
      </c>
      <c r="AS12" s="140">
        <f t="shared" si="23"/>
        <v>264630</v>
      </c>
      <c r="AT12" s="140">
        <v>0</v>
      </c>
      <c r="AU12" s="140">
        <v>237277</v>
      </c>
      <c r="AV12" s="140">
        <v>27353</v>
      </c>
      <c r="AW12" s="140">
        <v>0</v>
      </c>
      <c r="AX12" s="140">
        <f t="shared" si="24"/>
        <v>213309</v>
      </c>
      <c r="AY12" s="140">
        <v>118976</v>
      </c>
      <c r="AZ12" s="140">
        <v>75948</v>
      </c>
      <c r="BA12" s="140">
        <v>3938</v>
      </c>
      <c r="BB12" s="140">
        <v>14447</v>
      </c>
      <c r="BC12" s="141" t="s">
        <v>199</v>
      </c>
      <c r="BD12" s="140">
        <v>0</v>
      </c>
      <c r="BE12" s="140">
        <v>0</v>
      </c>
      <c r="BF12" s="140">
        <f t="shared" si="25"/>
        <v>608334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199</v>
      </c>
      <c r="BO12" s="140">
        <f t="shared" si="28"/>
        <v>0</v>
      </c>
      <c r="BP12" s="140">
        <f t="shared" si="29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30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1"/>
        <v>0</v>
      </c>
      <c r="CA12" s="140">
        <v>0</v>
      </c>
      <c r="CB12" s="140">
        <v>0</v>
      </c>
      <c r="CC12" s="140">
        <v>0</v>
      </c>
      <c r="CD12" s="140">
        <v>0</v>
      </c>
      <c r="CE12" s="141" t="s">
        <v>199</v>
      </c>
      <c r="CF12" s="140">
        <v>0</v>
      </c>
      <c r="CG12" s="140">
        <v>0</v>
      </c>
      <c r="CH12" s="140">
        <f t="shared" si="32"/>
        <v>0</v>
      </c>
      <c r="CI12" s="140">
        <f t="shared" si="33"/>
        <v>0</v>
      </c>
      <c r="CJ12" s="140">
        <f t="shared" si="34"/>
        <v>0</v>
      </c>
      <c r="CK12" s="140">
        <f t="shared" si="35"/>
        <v>0</v>
      </c>
      <c r="CL12" s="140">
        <f t="shared" si="36"/>
        <v>0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199</v>
      </c>
      <c r="CQ12" s="140">
        <f t="shared" si="40"/>
        <v>608334</v>
      </c>
      <c r="CR12" s="140">
        <f t="shared" si="41"/>
        <v>130395</v>
      </c>
      <c r="CS12" s="140">
        <f t="shared" si="42"/>
        <v>33855</v>
      </c>
      <c r="CT12" s="140">
        <f t="shared" si="43"/>
        <v>0</v>
      </c>
      <c r="CU12" s="140">
        <f t="shared" si="44"/>
        <v>89856</v>
      </c>
      <c r="CV12" s="140">
        <f t="shared" si="45"/>
        <v>6684</v>
      </c>
      <c r="CW12" s="140">
        <f t="shared" si="46"/>
        <v>264630</v>
      </c>
      <c r="CX12" s="140">
        <f t="shared" si="47"/>
        <v>0</v>
      </c>
      <c r="CY12" s="140">
        <f t="shared" si="48"/>
        <v>237277</v>
      </c>
      <c r="CZ12" s="140">
        <f t="shared" si="49"/>
        <v>27353</v>
      </c>
      <c r="DA12" s="140">
        <f t="shared" si="50"/>
        <v>0</v>
      </c>
      <c r="DB12" s="140">
        <f t="shared" si="51"/>
        <v>213309</v>
      </c>
      <c r="DC12" s="140">
        <f t="shared" si="52"/>
        <v>118976</v>
      </c>
      <c r="DD12" s="140">
        <f t="shared" si="53"/>
        <v>75948</v>
      </c>
      <c r="DE12" s="140">
        <f t="shared" si="54"/>
        <v>3938</v>
      </c>
      <c r="DF12" s="140">
        <f t="shared" si="55"/>
        <v>14447</v>
      </c>
      <c r="DG12" s="141" t="s">
        <v>199</v>
      </c>
      <c r="DH12" s="140">
        <f t="shared" si="56"/>
        <v>0</v>
      </c>
      <c r="DI12" s="140">
        <f t="shared" si="57"/>
        <v>0</v>
      </c>
      <c r="DJ12" s="140">
        <f t="shared" si="58"/>
        <v>608334</v>
      </c>
    </row>
    <row r="13" spans="1:114" s="123" customFormat="1" ht="12" customHeight="1">
      <c r="A13" s="124" t="s">
        <v>210</v>
      </c>
      <c r="B13" s="125" t="s">
        <v>262</v>
      </c>
      <c r="C13" s="124" t="s">
        <v>263</v>
      </c>
      <c r="D13" s="140">
        <f t="shared" si="6"/>
        <v>0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f t="shared" si="8"/>
        <v>13512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227651</v>
      </c>
      <c r="T13" s="140">
        <v>0</v>
      </c>
      <c r="U13" s="140">
        <v>13512</v>
      </c>
      <c r="V13" s="140">
        <f t="shared" si="10"/>
        <v>13512</v>
      </c>
      <c r="W13" s="140">
        <f t="shared" si="11"/>
        <v>0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0</v>
      </c>
      <c r="AB13" s="140">
        <f t="shared" si="16"/>
        <v>227651</v>
      </c>
      <c r="AC13" s="140">
        <f t="shared" si="17"/>
        <v>0</v>
      </c>
      <c r="AD13" s="140">
        <f t="shared" si="18"/>
        <v>13512</v>
      </c>
      <c r="AE13" s="140">
        <f t="shared" si="19"/>
        <v>0</v>
      </c>
      <c r="AF13" s="140">
        <f t="shared" si="20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199</v>
      </c>
      <c r="AM13" s="140">
        <f t="shared" si="21"/>
        <v>0</v>
      </c>
      <c r="AN13" s="140">
        <f t="shared" si="22"/>
        <v>0</v>
      </c>
      <c r="AO13" s="140">
        <v>0</v>
      </c>
      <c r="AP13" s="140">
        <v>0</v>
      </c>
      <c r="AQ13" s="140">
        <v>0</v>
      </c>
      <c r="AR13" s="140">
        <v>0</v>
      </c>
      <c r="AS13" s="140">
        <f t="shared" si="23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4"/>
        <v>0</v>
      </c>
      <c r="AY13" s="140">
        <v>0</v>
      </c>
      <c r="AZ13" s="140">
        <v>0</v>
      </c>
      <c r="BA13" s="140">
        <v>0</v>
      </c>
      <c r="BB13" s="140">
        <v>0</v>
      </c>
      <c r="BC13" s="141" t="s">
        <v>199</v>
      </c>
      <c r="BD13" s="140">
        <v>0</v>
      </c>
      <c r="BE13" s="140">
        <v>0</v>
      </c>
      <c r="BF13" s="140">
        <f t="shared" si="25"/>
        <v>0</v>
      </c>
      <c r="BG13" s="140">
        <f t="shared" si="26"/>
        <v>0</v>
      </c>
      <c r="BH13" s="140">
        <f t="shared" si="27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199</v>
      </c>
      <c r="BO13" s="140">
        <f t="shared" si="28"/>
        <v>241163</v>
      </c>
      <c r="BP13" s="140">
        <f t="shared" si="29"/>
        <v>13391</v>
      </c>
      <c r="BQ13" s="140">
        <v>13391</v>
      </c>
      <c r="BR13" s="140">
        <v>0</v>
      </c>
      <c r="BS13" s="140">
        <v>0</v>
      </c>
      <c r="BT13" s="140">
        <v>0</v>
      </c>
      <c r="BU13" s="140">
        <f t="shared" si="30"/>
        <v>151619</v>
      </c>
      <c r="BV13" s="140">
        <v>0</v>
      </c>
      <c r="BW13" s="140">
        <v>151619</v>
      </c>
      <c r="BX13" s="140">
        <v>0</v>
      </c>
      <c r="BY13" s="140">
        <v>0</v>
      </c>
      <c r="BZ13" s="140">
        <f t="shared" si="31"/>
        <v>76153</v>
      </c>
      <c r="CA13" s="140">
        <v>273</v>
      </c>
      <c r="CB13" s="140">
        <v>67365</v>
      </c>
      <c r="CC13" s="140">
        <v>0</v>
      </c>
      <c r="CD13" s="140">
        <v>8515</v>
      </c>
      <c r="CE13" s="141" t="s">
        <v>199</v>
      </c>
      <c r="CF13" s="140">
        <v>0</v>
      </c>
      <c r="CG13" s="140">
        <v>0</v>
      </c>
      <c r="CH13" s="140">
        <f t="shared" si="32"/>
        <v>241163</v>
      </c>
      <c r="CI13" s="140">
        <f t="shared" si="33"/>
        <v>0</v>
      </c>
      <c r="CJ13" s="140">
        <f t="shared" si="34"/>
        <v>0</v>
      </c>
      <c r="CK13" s="140">
        <f t="shared" si="35"/>
        <v>0</v>
      </c>
      <c r="CL13" s="140">
        <f t="shared" si="36"/>
        <v>0</v>
      </c>
      <c r="CM13" s="140">
        <f t="shared" si="37"/>
        <v>0</v>
      </c>
      <c r="CN13" s="140">
        <f t="shared" si="38"/>
        <v>0</v>
      </c>
      <c r="CO13" s="140">
        <f t="shared" si="39"/>
        <v>0</v>
      </c>
      <c r="CP13" s="141" t="s">
        <v>199</v>
      </c>
      <c r="CQ13" s="140">
        <f t="shared" si="40"/>
        <v>241163</v>
      </c>
      <c r="CR13" s="140">
        <f t="shared" si="41"/>
        <v>13391</v>
      </c>
      <c r="CS13" s="140">
        <f t="shared" si="42"/>
        <v>13391</v>
      </c>
      <c r="CT13" s="140">
        <f t="shared" si="43"/>
        <v>0</v>
      </c>
      <c r="CU13" s="140">
        <f t="shared" si="44"/>
        <v>0</v>
      </c>
      <c r="CV13" s="140">
        <f t="shared" si="45"/>
        <v>0</v>
      </c>
      <c r="CW13" s="140">
        <f t="shared" si="46"/>
        <v>151619</v>
      </c>
      <c r="CX13" s="140">
        <f t="shared" si="47"/>
        <v>0</v>
      </c>
      <c r="CY13" s="140">
        <f t="shared" si="48"/>
        <v>151619</v>
      </c>
      <c r="CZ13" s="140">
        <f t="shared" si="49"/>
        <v>0</v>
      </c>
      <c r="DA13" s="140">
        <f t="shared" si="50"/>
        <v>0</v>
      </c>
      <c r="DB13" s="140">
        <f t="shared" si="51"/>
        <v>76153</v>
      </c>
      <c r="DC13" s="140">
        <f t="shared" si="52"/>
        <v>273</v>
      </c>
      <c r="DD13" s="140">
        <f t="shared" si="53"/>
        <v>67365</v>
      </c>
      <c r="DE13" s="140">
        <f t="shared" si="54"/>
        <v>0</v>
      </c>
      <c r="DF13" s="140">
        <f t="shared" si="55"/>
        <v>8515</v>
      </c>
      <c r="DG13" s="141" t="s">
        <v>199</v>
      </c>
      <c r="DH13" s="140">
        <f t="shared" si="56"/>
        <v>0</v>
      </c>
      <c r="DI13" s="140">
        <f t="shared" si="57"/>
        <v>0</v>
      </c>
      <c r="DJ13" s="140">
        <f t="shared" si="58"/>
        <v>241163</v>
      </c>
    </row>
    <row r="14" spans="1:114" s="123" customFormat="1" ht="12" customHeight="1">
      <c r="A14" s="124" t="s">
        <v>210</v>
      </c>
      <c r="B14" s="125" t="s">
        <v>264</v>
      </c>
      <c r="C14" s="124" t="s">
        <v>265</v>
      </c>
      <c r="D14" s="140">
        <f t="shared" si="6"/>
        <v>0</v>
      </c>
      <c r="E14" s="140">
        <f t="shared" si="7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f t="shared" si="8"/>
        <v>58922</v>
      </c>
      <c r="N14" s="140">
        <f t="shared" si="9"/>
        <v>2235</v>
      </c>
      <c r="O14" s="140">
        <v>0</v>
      </c>
      <c r="P14" s="140">
        <v>0</v>
      </c>
      <c r="Q14" s="140">
        <v>0</v>
      </c>
      <c r="R14" s="140">
        <v>0</v>
      </c>
      <c r="S14" s="140">
        <v>303906</v>
      </c>
      <c r="T14" s="140">
        <v>2235</v>
      </c>
      <c r="U14" s="140">
        <v>56687</v>
      </c>
      <c r="V14" s="140">
        <f t="shared" si="10"/>
        <v>58922</v>
      </c>
      <c r="W14" s="140">
        <f t="shared" si="11"/>
        <v>2235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0</v>
      </c>
      <c r="AB14" s="140">
        <f t="shared" si="16"/>
        <v>303906</v>
      </c>
      <c r="AC14" s="140">
        <f t="shared" si="17"/>
        <v>2235</v>
      </c>
      <c r="AD14" s="140">
        <f t="shared" si="18"/>
        <v>56687</v>
      </c>
      <c r="AE14" s="140">
        <f t="shared" si="19"/>
        <v>0</v>
      </c>
      <c r="AF14" s="140">
        <f t="shared" si="20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1" t="s">
        <v>199</v>
      </c>
      <c r="AM14" s="140">
        <f t="shared" si="21"/>
        <v>0</v>
      </c>
      <c r="AN14" s="140">
        <f t="shared" si="22"/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f t="shared" si="23"/>
        <v>0</v>
      </c>
      <c r="AT14" s="140">
        <v>0</v>
      </c>
      <c r="AU14" s="140">
        <v>0</v>
      </c>
      <c r="AV14" s="140">
        <v>0</v>
      </c>
      <c r="AW14" s="140">
        <v>0</v>
      </c>
      <c r="AX14" s="140">
        <f t="shared" si="24"/>
        <v>0</v>
      </c>
      <c r="AY14" s="140">
        <v>0</v>
      </c>
      <c r="AZ14" s="140">
        <v>0</v>
      </c>
      <c r="BA14" s="140">
        <v>0</v>
      </c>
      <c r="BB14" s="140">
        <v>0</v>
      </c>
      <c r="BC14" s="141" t="s">
        <v>199</v>
      </c>
      <c r="BD14" s="140">
        <v>0</v>
      </c>
      <c r="BE14" s="140">
        <v>0</v>
      </c>
      <c r="BF14" s="140">
        <f t="shared" si="25"/>
        <v>0</v>
      </c>
      <c r="BG14" s="140">
        <f t="shared" si="26"/>
        <v>0</v>
      </c>
      <c r="BH14" s="140">
        <f t="shared" si="27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199</v>
      </c>
      <c r="BO14" s="140">
        <f t="shared" si="28"/>
        <v>265498</v>
      </c>
      <c r="BP14" s="140">
        <f t="shared" si="29"/>
        <v>14233</v>
      </c>
      <c r="BQ14" s="140">
        <v>14233</v>
      </c>
      <c r="BR14" s="140">
        <v>0</v>
      </c>
      <c r="BS14" s="140">
        <v>0</v>
      </c>
      <c r="BT14" s="140">
        <v>0</v>
      </c>
      <c r="BU14" s="140">
        <f t="shared" si="30"/>
        <v>180495</v>
      </c>
      <c r="BV14" s="140">
        <v>0</v>
      </c>
      <c r="BW14" s="140">
        <v>180495</v>
      </c>
      <c r="BX14" s="140">
        <v>0</v>
      </c>
      <c r="BY14" s="140">
        <v>0</v>
      </c>
      <c r="BZ14" s="140">
        <f t="shared" si="31"/>
        <v>70770</v>
      </c>
      <c r="CA14" s="140">
        <v>0</v>
      </c>
      <c r="CB14" s="140">
        <v>70241</v>
      </c>
      <c r="CC14" s="140">
        <v>0</v>
      </c>
      <c r="CD14" s="140">
        <v>529</v>
      </c>
      <c r="CE14" s="141" t="s">
        <v>199</v>
      </c>
      <c r="CF14" s="140">
        <v>0</v>
      </c>
      <c r="CG14" s="140">
        <v>97330</v>
      </c>
      <c r="CH14" s="140">
        <f t="shared" si="32"/>
        <v>362828</v>
      </c>
      <c r="CI14" s="140">
        <f t="shared" si="33"/>
        <v>0</v>
      </c>
      <c r="CJ14" s="140">
        <f t="shared" si="34"/>
        <v>0</v>
      </c>
      <c r="CK14" s="140">
        <f t="shared" si="35"/>
        <v>0</v>
      </c>
      <c r="CL14" s="140">
        <f t="shared" si="36"/>
        <v>0</v>
      </c>
      <c r="CM14" s="140">
        <f t="shared" si="37"/>
        <v>0</v>
      </c>
      <c r="CN14" s="140">
        <f t="shared" si="38"/>
        <v>0</v>
      </c>
      <c r="CO14" s="140">
        <f t="shared" si="39"/>
        <v>0</v>
      </c>
      <c r="CP14" s="141" t="s">
        <v>199</v>
      </c>
      <c r="CQ14" s="140">
        <f t="shared" si="40"/>
        <v>265498</v>
      </c>
      <c r="CR14" s="140">
        <f t="shared" si="41"/>
        <v>14233</v>
      </c>
      <c r="CS14" s="140">
        <f t="shared" si="42"/>
        <v>14233</v>
      </c>
      <c r="CT14" s="140">
        <f t="shared" si="43"/>
        <v>0</v>
      </c>
      <c r="CU14" s="140">
        <f t="shared" si="44"/>
        <v>0</v>
      </c>
      <c r="CV14" s="140">
        <f t="shared" si="45"/>
        <v>0</v>
      </c>
      <c r="CW14" s="140">
        <f t="shared" si="46"/>
        <v>180495</v>
      </c>
      <c r="CX14" s="140">
        <f t="shared" si="47"/>
        <v>0</v>
      </c>
      <c r="CY14" s="140">
        <f t="shared" si="48"/>
        <v>180495</v>
      </c>
      <c r="CZ14" s="140">
        <f t="shared" si="49"/>
        <v>0</v>
      </c>
      <c r="DA14" s="140">
        <f t="shared" si="50"/>
        <v>0</v>
      </c>
      <c r="DB14" s="140">
        <f t="shared" si="51"/>
        <v>70770</v>
      </c>
      <c r="DC14" s="140">
        <f t="shared" si="52"/>
        <v>0</v>
      </c>
      <c r="DD14" s="140">
        <f t="shared" si="53"/>
        <v>70241</v>
      </c>
      <c r="DE14" s="140">
        <f t="shared" si="54"/>
        <v>0</v>
      </c>
      <c r="DF14" s="140">
        <f t="shared" si="55"/>
        <v>529</v>
      </c>
      <c r="DG14" s="141" t="s">
        <v>199</v>
      </c>
      <c r="DH14" s="140">
        <f t="shared" si="56"/>
        <v>0</v>
      </c>
      <c r="DI14" s="140">
        <f t="shared" si="57"/>
        <v>97330</v>
      </c>
      <c r="DJ14" s="140">
        <f t="shared" si="58"/>
        <v>362828</v>
      </c>
    </row>
    <row r="15" spans="1:114" s="123" customFormat="1" ht="12" customHeight="1">
      <c r="A15" s="124" t="s">
        <v>210</v>
      </c>
      <c r="B15" s="125" t="s">
        <v>266</v>
      </c>
      <c r="C15" s="124" t="s">
        <v>267</v>
      </c>
      <c r="D15" s="140">
        <f t="shared" si="6"/>
        <v>299541</v>
      </c>
      <c r="E15" s="140">
        <f t="shared" si="7"/>
        <v>299541</v>
      </c>
      <c r="F15" s="140">
        <v>0</v>
      </c>
      <c r="G15" s="140">
        <v>0</v>
      </c>
      <c r="H15" s="140">
        <v>0</v>
      </c>
      <c r="I15" s="140">
        <v>156065</v>
      </c>
      <c r="J15" s="140">
        <v>1114806</v>
      </c>
      <c r="K15" s="140">
        <v>143476</v>
      </c>
      <c r="L15" s="140">
        <v>0</v>
      </c>
      <c r="M15" s="140">
        <f t="shared" si="8"/>
        <v>0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f t="shared" si="10"/>
        <v>299541</v>
      </c>
      <c r="W15" s="140">
        <f t="shared" si="11"/>
        <v>299541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156065</v>
      </c>
      <c r="AB15" s="140">
        <f t="shared" si="16"/>
        <v>1114806</v>
      </c>
      <c r="AC15" s="140">
        <f t="shared" si="17"/>
        <v>143476</v>
      </c>
      <c r="AD15" s="140">
        <f t="shared" si="18"/>
        <v>0</v>
      </c>
      <c r="AE15" s="140">
        <f t="shared" si="19"/>
        <v>0</v>
      </c>
      <c r="AF15" s="140">
        <f t="shared" si="20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199</v>
      </c>
      <c r="AM15" s="140">
        <f t="shared" si="21"/>
        <v>1217685</v>
      </c>
      <c r="AN15" s="140">
        <f t="shared" si="22"/>
        <v>62268</v>
      </c>
      <c r="AO15" s="140">
        <v>62268</v>
      </c>
      <c r="AP15" s="140">
        <v>0</v>
      </c>
      <c r="AQ15" s="140">
        <v>0</v>
      </c>
      <c r="AR15" s="140">
        <v>0</v>
      </c>
      <c r="AS15" s="140">
        <f t="shared" si="23"/>
        <v>55253</v>
      </c>
      <c r="AT15" s="140">
        <v>0</v>
      </c>
      <c r="AU15" s="140">
        <v>55253</v>
      </c>
      <c r="AV15" s="140">
        <v>0</v>
      </c>
      <c r="AW15" s="140">
        <v>0</v>
      </c>
      <c r="AX15" s="140">
        <f t="shared" si="24"/>
        <v>1100164</v>
      </c>
      <c r="AY15" s="140">
        <v>9936</v>
      </c>
      <c r="AZ15" s="140">
        <v>1090228</v>
      </c>
      <c r="BA15" s="140">
        <v>0</v>
      </c>
      <c r="BB15" s="140">
        <v>0</v>
      </c>
      <c r="BC15" s="141" t="s">
        <v>199</v>
      </c>
      <c r="BD15" s="140">
        <v>0</v>
      </c>
      <c r="BE15" s="140">
        <v>196662</v>
      </c>
      <c r="BF15" s="140">
        <f t="shared" si="25"/>
        <v>1414347</v>
      </c>
      <c r="BG15" s="140">
        <f t="shared" si="26"/>
        <v>0</v>
      </c>
      <c r="BH15" s="140">
        <f t="shared" si="27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199</v>
      </c>
      <c r="BO15" s="140">
        <f t="shared" si="28"/>
        <v>0</v>
      </c>
      <c r="BP15" s="140">
        <f t="shared" si="29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30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1"/>
        <v>0</v>
      </c>
      <c r="CA15" s="140">
        <v>0</v>
      </c>
      <c r="CB15" s="140">
        <v>0</v>
      </c>
      <c r="CC15" s="140">
        <v>0</v>
      </c>
      <c r="CD15" s="140">
        <v>0</v>
      </c>
      <c r="CE15" s="141" t="s">
        <v>199</v>
      </c>
      <c r="CF15" s="140">
        <v>0</v>
      </c>
      <c r="CG15" s="140">
        <v>0</v>
      </c>
      <c r="CH15" s="140">
        <f t="shared" si="32"/>
        <v>0</v>
      </c>
      <c r="CI15" s="140">
        <f t="shared" si="33"/>
        <v>0</v>
      </c>
      <c r="CJ15" s="140">
        <f t="shared" si="34"/>
        <v>0</v>
      </c>
      <c r="CK15" s="140">
        <f t="shared" si="35"/>
        <v>0</v>
      </c>
      <c r="CL15" s="140">
        <f t="shared" si="36"/>
        <v>0</v>
      </c>
      <c r="CM15" s="140">
        <f t="shared" si="37"/>
        <v>0</v>
      </c>
      <c r="CN15" s="140">
        <f t="shared" si="38"/>
        <v>0</v>
      </c>
      <c r="CO15" s="140">
        <f t="shared" si="39"/>
        <v>0</v>
      </c>
      <c r="CP15" s="141" t="s">
        <v>199</v>
      </c>
      <c r="CQ15" s="140">
        <f t="shared" si="40"/>
        <v>1217685</v>
      </c>
      <c r="CR15" s="140">
        <f t="shared" si="41"/>
        <v>62268</v>
      </c>
      <c r="CS15" s="140">
        <f t="shared" si="42"/>
        <v>62268</v>
      </c>
      <c r="CT15" s="140">
        <f t="shared" si="43"/>
        <v>0</v>
      </c>
      <c r="CU15" s="140">
        <f t="shared" si="44"/>
        <v>0</v>
      </c>
      <c r="CV15" s="140">
        <f t="shared" si="45"/>
        <v>0</v>
      </c>
      <c r="CW15" s="140">
        <f t="shared" si="46"/>
        <v>55253</v>
      </c>
      <c r="CX15" s="140">
        <f t="shared" si="47"/>
        <v>0</v>
      </c>
      <c r="CY15" s="140">
        <f t="shared" si="48"/>
        <v>55253</v>
      </c>
      <c r="CZ15" s="140">
        <f t="shared" si="49"/>
        <v>0</v>
      </c>
      <c r="DA15" s="140">
        <f t="shared" si="50"/>
        <v>0</v>
      </c>
      <c r="DB15" s="140">
        <f t="shared" si="51"/>
        <v>1100164</v>
      </c>
      <c r="DC15" s="140">
        <f t="shared" si="52"/>
        <v>9936</v>
      </c>
      <c r="DD15" s="140">
        <f t="shared" si="53"/>
        <v>1090228</v>
      </c>
      <c r="DE15" s="140">
        <f t="shared" si="54"/>
        <v>0</v>
      </c>
      <c r="DF15" s="140">
        <f t="shared" si="55"/>
        <v>0</v>
      </c>
      <c r="DG15" s="141" t="s">
        <v>199</v>
      </c>
      <c r="DH15" s="140">
        <f t="shared" si="56"/>
        <v>0</v>
      </c>
      <c r="DI15" s="140">
        <f t="shared" si="57"/>
        <v>196662</v>
      </c>
      <c r="DJ15" s="140">
        <f t="shared" si="58"/>
        <v>1414347</v>
      </c>
    </row>
    <row r="16" spans="1:114" s="123" customFormat="1" ht="12" customHeight="1">
      <c r="A16" s="124" t="s">
        <v>210</v>
      </c>
      <c r="B16" s="125" t="s">
        <v>268</v>
      </c>
      <c r="C16" s="124" t="s">
        <v>269</v>
      </c>
      <c r="D16" s="140">
        <f t="shared" si="6"/>
        <v>448526</v>
      </c>
      <c r="E16" s="140">
        <f t="shared" si="7"/>
        <v>448526</v>
      </c>
      <c r="F16" s="140">
        <v>0</v>
      </c>
      <c r="G16" s="140">
        <v>0</v>
      </c>
      <c r="H16" s="140">
        <v>403100</v>
      </c>
      <c r="I16" s="140">
        <v>0</v>
      </c>
      <c r="J16" s="140">
        <v>413964</v>
      </c>
      <c r="K16" s="140">
        <v>45426</v>
      </c>
      <c r="L16" s="140">
        <v>0</v>
      </c>
      <c r="M16" s="140">
        <f t="shared" si="8"/>
        <v>0</v>
      </c>
      <c r="N16" s="140">
        <f t="shared" si="9"/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f t="shared" si="10"/>
        <v>448526</v>
      </c>
      <c r="W16" s="140">
        <f t="shared" si="11"/>
        <v>448526</v>
      </c>
      <c r="X16" s="140">
        <f t="shared" si="12"/>
        <v>0</v>
      </c>
      <c r="Y16" s="140">
        <f t="shared" si="13"/>
        <v>0</v>
      </c>
      <c r="Z16" s="140">
        <f t="shared" si="14"/>
        <v>403100</v>
      </c>
      <c r="AA16" s="140">
        <f t="shared" si="15"/>
        <v>0</v>
      </c>
      <c r="AB16" s="140">
        <f t="shared" si="16"/>
        <v>413964</v>
      </c>
      <c r="AC16" s="140">
        <f t="shared" si="17"/>
        <v>45426</v>
      </c>
      <c r="AD16" s="140">
        <f t="shared" si="18"/>
        <v>0</v>
      </c>
      <c r="AE16" s="140">
        <f t="shared" si="19"/>
        <v>271150</v>
      </c>
      <c r="AF16" s="140">
        <f t="shared" si="20"/>
        <v>219668</v>
      </c>
      <c r="AG16" s="140">
        <v>0</v>
      </c>
      <c r="AH16" s="140">
        <v>0</v>
      </c>
      <c r="AI16" s="140">
        <v>0</v>
      </c>
      <c r="AJ16" s="140">
        <v>219668</v>
      </c>
      <c r="AK16" s="140">
        <v>51482</v>
      </c>
      <c r="AL16" s="141" t="s">
        <v>199</v>
      </c>
      <c r="AM16" s="140">
        <f t="shared" si="21"/>
        <v>0</v>
      </c>
      <c r="AN16" s="140">
        <f t="shared" si="22"/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f t="shared" si="23"/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f t="shared" si="24"/>
        <v>0</v>
      </c>
      <c r="AY16" s="140">
        <v>0</v>
      </c>
      <c r="AZ16" s="140">
        <v>0</v>
      </c>
      <c r="BA16" s="140">
        <v>0</v>
      </c>
      <c r="BB16" s="140">
        <v>0</v>
      </c>
      <c r="BC16" s="141" t="s">
        <v>199</v>
      </c>
      <c r="BD16" s="140">
        <v>0</v>
      </c>
      <c r="BE16" s="140">
        <v>591340</v>
      </c>
      <c r="BF16" s="140">
        <f t="shared" si="25"/>
        <v>862490</v>
      </c>
      <c r="BG16" s="140">
        <f t="shared" si="26"/>
        <v>0</v>
      </c>
      <c r="BH16" s="140">
        <f t="shared" si="27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1" t="s">
        <v>199</v>
      </c>
      <c r="BO16" s="140">
        <f t="shared" si="28"/>
        <v>0</v>
      </c>
      <c r="BP16" s="140">
        <f t="shared" si="29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30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1"/>
        <v>0</v>
      </c>
      <c r="CA16" s="140">
        <v>0</v>
      </c>
      <c r="CB16" s="140">
        <v>0</v>
      </c>
      <c r="CC16" s="140">
        <v>0</v>
      </c>
      <c r="CD16" s="140">
        <v>0</v>
      </c>
      <c r="CE16" s="141" t="s">
        <v>199</v>
      </c>
      <c r="CF16" s="140">
        <v>0</v>
      </c>
      <c r="CG16" s="140">
        <v>0</v>
      </c>
      <c r="CH16" s="140">
        <f t="shared" si="32"/>
        <v>0</v>
      </c>
      <c r="CI16" s="140">
        <f t="shared" si="33"/>
        <v>271150</v>
      </c>
      <c r="CJ16" s="140">
        <f t="shared" si="34"/>
        <v>219668</v>
      </c>
      <c r="CK16" s="140">
        <f t="shared" si="35"/>
        <v>0</v>
      </c>
      <c r="CL16" s="140">
        <f t="shared" si="36"/>
        <v>0</v>
      </c>
      <c r="CM16" s="140">
        <f t="shared" si="37"/>
        <v>0</v>
      </c>
      <c r="CN16" s="140">
        <f t="shared" si="38"/>
        <v>219668</v>
      </c>
      <c r="CO16" s="140">
        <f t="shared" si="39"/>
        <v>51482</v>
      </c>
      <c r="CP16" s="141" t="s">
        <v>199</v>
      </c>
      <c r="CQ16" s="140">
        <f t="shared" si="40"/>
        <v>0</v>
      </c>
      <c r="CR16" s="140">
        <f t="shared" si="41"/>
        <v>0</v>
      </c>
      <c r="CS16" s="140">
        <f t="shared" si="42"/>
        <v>0</v>
      </c>
      <c r="CT16" s="140">
        <f t="shared" si="43"/>
        <v>0</v>
      </c>
      <c r="CU16" s="140">
        <f t="shared" si="44"/>
        <v>0</v>
      </c>
      <c r="CV16" s="140">
        <f t="shared" si="45"/>
        <v>0</v>
      </c>
      <c r="CW16" s="140">
        <f t="shared" si="46"/>
        <v>0</v>
      </c>
      <c r="CX16" s="140">
        <f t="shared" si="47"/>
        <v>0</v>
      </c>
      <c r="CY16" s="140">
        <f t="shared" si="48"/>
        <v>0</v>
      </c>
      <c r="CZ16" s="140">
        <f t="shared" si="49"/>
        <v>0</v>
      </c>
      <c r="DA16" s="140">
        <f t="shared" si="50"/>
        <v>0</v>
      </c>
      <c r="DB16" s="140">
        <f t="shared" si="51"/>
        <v>0</v>
      </c>
      <c r="DC16" s="140">
        <f t="shared" si="52"/>
        <v>0</v>
      </c>
      <c r="DD16" s="140">
        <f t="shared" si="53"/>
        <v>0</v>
      </c>
      <c r="DE16" s="140">
        <f t="shared" si="54"/>
        <v>0</v>
      </c>
      <c r="DF16" s="140">
        <f t="shared" si="55"/>
        <v>0</v>
      </c>
      <c r="DG16" s="141" t="s">
        <v>199</v>
      </c>
      <c r="DH16" s="140">
        <f t="shared" si="56"/>
        <v>0</v>
      </c>
      <c r="DI16" s="140">
        <f t="shared" si="57"/>
        <v>591340</v>
      </c>
      <c r="DJ16" s="140">
        <f t="shared" si="58"/>
        <v>862490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210</v>
      </c>
      <c r="B7" s="121" t="s">
        <v>211</v>
      </c>
      <c r="C7" s="120" t="s">
        <v>46</v>
      </c>
      <c r="D7" s="122">
        <f aca="true" t="shared" si="0" ref="D7:AD7">SUM(D8:D36)</f>
        <v>11617432</v>
      </c>
      <c r="E7" s="122">
        <f t="shared" si="0"/>
        <v>2968428</v>
      </c>
      <c r="F7" s="122">
        <f t="shared" si="0"/>
        <v>0</v>
      </c>
      <c r="G7" s="122">
        <f t="shared" si="0"/>
        <v>177713</v>
      </c>
      <c r="H7" s="122">
        <f t="shared" si="0"/>
        <v>472400</v>
      </c>
      <c r="I7" s="122">
        <f t="shared" si="0"/>
        <v>1876272</v>
      </c>
      <c r="J7" s="122">
        <f t="shared" si="0"/>
        <v>2647053</v>
      </c>
      <c r="K7" s="122">
        <f t="shared" si="0"/>
        <v>442043</v>
      </c>
      <c r="L7" s="122">
        <f t="shared" si="0"/>
        <v>8649004</v>
      </c>
      <c r="M7" s="122">
        <f t="shared" si="0"/>
        <v>3114097</v>
      </c>
      <c r="N7" s="122">
        <f t="shared" si="0"/>
        <v>358628</v>
      </c>
      <c r="O7" s="122">
        <f t="shared" si="0"/>
        <v>0</v>
      </c>
      <c r="P7" s="122">
        <f t="shared" si="0"/>
        <v>40000</v>
      </c>
      <c r="Q7" s="122">
        <f t="shared" si="0"/>
        <v>70000</v>
      </c>
      <c r="R7" s="122">
        <f t="shared" si="0"/>
        <v>246100</v>
      </c>
      <c r="S7" s="122">
        <f t="shared" si="0"/>
        <v>1453642</v>
      </c>
      <c r="T7" s="122">
        <f t="shared" si="0"/>
        <v>2528</v>
      </c>
      <c r="U7" s="122">
        <f t="shared" si="0"/>
        <v>2755469</v>
      </c>
      <c r="V7" s="122">
        <f t="shared" si="0"/>
        <v>14731529</v>
      </c>
      <c r="W7" s="122">
        <f t="shared" si="0"/>
        <v>3327056</v>
      </c>
      <c r="X7" s="122">
        <f t="shared" si="0"/>
        <v>0</v>
      </c>
      <c r="Y7" s="122">
        <f t="shared" si="0"/>
        <v>217713</v>
      </c>
      <c r="Z7" s="122">
        <f t="shared" si="0"/>
        <v>542400</v>
      </c>
      <c r="AA7" s="122">
        <f t="shared" si="0"/>
        <v>2122372</v>
      </c>
      <c r="AB7" s="122">
        <f t="shared" si="0"/>
        <v>4100695</v>
      </c>
      <c r="AC7" s="122">
        <f t="shared" si="0"/>
        <v>444571</v>
      </c>
      <c r="AD7" s="122">
        <f t="shared" si="0"/>
        <v>11404473</v>
      </c>
    </row>
    <row r="8" spans="1:30" s="123" customFormat="1" ht="12" customHeight="1">
      <c r="A8" s="124" t="s">
        <v>210</v>
      </c>
      <c r="B8" s="125" t="s">
        <v>212</v>
      </c>
      <c r="C8" s="124" t="s">
        <v>213</v>
      </c>
      <c r="D8" s="126">
        <f aca="true" t="shared" si="1" ref="D8:D36">SUM(E8,+L8)</f>
        <v>3338174</v>
      </c>
      <c r="E8" s="126">
        <f aca="true" t="shared" si="2" ref="E8:E36">+SUM(F8:I8,K8)</f>
        <v>726692</v>
      </c>
      <c r="F8" s="126">
        <v>0</v>
      </c>
      <c r="G8" s="126">
        <v>6362</v>
      </c>
      <c r="H8" s="126">
        <v>69300</v>
      </c>
      <c r="I8" s="126">
        <v>567268</v>
      </c>
      <c r="J8" s="127">
        <v>0</v>
      </c>
      <c r="K8" s="126">
        <v>83762</v>
      </c>
      <c r="L8" s="126">
        <v>2611482</v>
      </c>
      <c r="M8" s="126">
        <f aca="true" t="shared" si="3" ref="M8:M36">SUM(N8,+U8)</f>
        <v>465447</v>
      </c>
      <c r="N8" s="126">
        <f aca="true" t="shared" si="4" ref="N8:N36">+SUM(O8:R8,T8)</f>
        <v>4467</v>
      </c>
      <c r="O8" s="126">
        <v>0</v>
      </c>
      <c r="P8" s="126">
        <v>0</v>
      </c>
      <c r="Q8" s="126">
        <v>0</v>
      </c>
      <c r="R8" s="126">
        <v>4296</v>
      </c>
      <c r="S8" s="127">
        <v>0</v>
      </c>
      <c r="T8" s="126">
        <v>171</v>
      </c>
      <c r="U8" s="126">
        <v>460980</v>
      </c>
      <c r="V8" s="126">
        <f aca="true" t="shared" si="5" ref="V8:V36">+SUM(D8,M8)</f>
        <v>3803621</v>
      </c>
      <c r="W8" s="126">
        <f aca="true" t="shared" si="6" ref="W8:W36">+SUM(E8,N8)</f>
        <v>731159</v>
      </c>
      <c r="X8" s="126">
        <f aca="true" t="shared" si="7" ref="X8:X36">+SUM(F8,O8)</f>
        <v>0</v>
      </c>
      <c r="Y8" s="126">
        <f aca="true" t="shared" si="8" ref="Y8:Y36">+SUM(G8,P8)</f>
        <v>6362</v>
      </c>
      <c r="Z8" s="126">
        <f aca="true" t="shared" si="9" ref="Z8:Z36">+SUM(H8,Q8)</f>
        <v>69300</v>
      </c>
      <c r="AA8" s="126">
        <f aca="true" t="shared" si="10" ref="AA8:AA36">+SUM(I8,R8)</f>
        <v>571564</v>
      </c>
      <c r="AB8" s="127">
        <v>0</v>
      </c>
      <c r="AC8" s="126">
        <f aca="true" t="shared" si="11" ref="AC8:AC36">+SUM(K8,T8)</f>
        <v>83933</v>
      </c>
      <c r="AD8" s="126">
        <f aca="true" t="shared" si="12" ref="AD8:AD36">+SUM(L8,U8)</f>
        <v>3072462</v>
      </c>
    </row>
    <row r="9" spans="1:30" s="123" customFormat="1" ht="12" customHeight="1">
      <c r="A9" s="124" t="s">
        <v>210</v>
      </c>
      <c r="B9" s="132" t="s">
        <v>214</v>
      </c>
      <c r="C9" s="124" t="s">
        <v>215</v>
      </c>
      <c r="D9" s="126">
        <f t="shared" si="1"/>
        <v>1359200</v>
      </c>
      <c r="E9" s="126">
        <f t="shared" si="2"/>
        <v>524753</v>
      </c>
      <c r="F9" s="126">
        <v>0</v>
      </c>
      <c r="G9" s="126">
        <v>168478</v>
      </c>
      <c r="H9" s="126">
        <v>0</v>
      </c>
      <c r="I9" s="126">
        <v>328605</v>
      </c>
      <c r="J9" s="127">
        <v>0</v>
      </c>
      <c r="K9" s="126">
        <v>27670</v>
      </c>
      <c r="L9" s="126">
        <v>834447</v>
      </c>
      <c r="M9" s="126">
        <f t="shared" si="3"/>
        <v>501504</v>
      </c>
      <c r="N9" s="126">
        <f t="shared" si="4"/>
        <v>95529</v>
      </c>
      <c r="O9" s="126">
        <v>0</v>
      </c>
      <c r="P9" s="126">
        <v>40000</v>
      </c>
      <c r="Q9" s="126">
        <v>0</v>
      </c>
      <c r="R9" s="126">
        <v>55471</v>
      </c>
      <c r="S9" s="127">
        <v>0</v>
      </c>
      <c r="T9" s="126">
        <v>58</v>
      </c>
      <c r="U9" s="126">
        <v>405975</v>
      </c>
      <c r="V9" s="126">
        <f t="shared" si="5"/>
        <v>1860704</v>
      </c>
      <c r="W9" s="126">
        <f t="shared" si="6"/>
        <v>620282</v>
      </c>
      <c r="X9" s="126">
        <f t="shared" si="7"/>
        <v>0</v>
      </c>
      <c r="Y9" s="126">
        <f t="shared" si="8"/>
        <v>208478</v>
      </c>
      <c r="Z9" s="126">
        <f t="shared" si="9"/>
        <v>0</v>
      </c>
      <c r="AA9" s="126">
        <f t="shared" si="10"/>
        <v>384076</v>
      </c>
      <c r="AB9" s="127">
        <v>0</v>
      </c>
      <c r="AC9" s="126">
        <f t="shared" si="11"/>
        <v>27728</v>
      </c>
      <c r="AD9" s="126">
        <f t="shared" si="12"/>
        <v>1240422</v>
      </c>
    </row>
    <row r="10" spans="1:30" s="123" customFormat="1" ht="12" customHeight="1">
      <c r="A10" s="124" t="s">
        <v>210</v>
      </c>
      <c r="B10" s="125" t="s">
        <v>216</v>
      </c>
      <c r="C10" s="124" t="s">
        <v>217</v>
      </c>
      <c r="D10" s="126">
        <f t="shared" si="1"/>
        <v>1201752</v>
      </c>
      <c r="E10" s="126">
        <f t="shared" si="2"/>
        <v>115586</v>
      </c>
      <c r="F10" s="126">
        <v>0</v>
      </c>
      <c r="G10" s="126">
        <v>0</v>
      </c>
      <c r="H10" s="126">
        <v>0</v>
      </c>
      <c r="I10" s="126">
        <v>115097</v>
      </c>
      <c r="J10" s="127">
        <v>0</v>
      </c>
      <c r="K10" s="126">
        <v>489</v>
      </c>
      <c r="L10" s="126">
        <v>1086166</v>
      </c>
      <c r="M10" s="126">
        <f t="shared" si="3"/>
        <v>65635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65635</v>
      </c>
      <c r="V10" s="126">
        <f t="shared" si="5"/>
        <v>1267387</v>
      </c>
      <c r="W10" s="126">
        <f t="shared" si="6"/>
        <v>115586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115097</v>
      </c>
      <c r="AB10" s="127">
        <v>0</v>
      </c>
      <c r="AC10" s="126">
        <f t="shared" si="11"/>
        <v>489</v>
      </c>
      <c r="AD10" s="126">
        <f t="shared" si="12"/>
        <v>1151801</v>
      </c>
    </row>
    <row r="11" spans="1:30" s="123" customFormat="1" ht="12" customHeight="1">
      <c r="A11" s="124" t="s">
        <v>210</v>
      </c>
      <c r="B11" s="132" t="s">
        <v>218</v>
      </c>
      <c r="C11" s="124" t="s">
        <v>219</v>
      </c>
      <c r="D11" s="126">
        <f t="shared" si="1"/>
        <v>226519</v>
      </c>
      <c r="E11" s="126">
        <f t="shared" si="2"/>
        <v>40950</v>
      </c>
      <c r="F11" s="126">
        <v>0</v>
      </c>
      <c r="G11" s="126">
        <v>0</v>
      </c>
      <c r="H11" s="126">
        <v>0</v>
      </c>
      <c r="I11" s="126">
        <v>32403</v>
      </c>
      <c r="J11" s="127">
        <v>0</v>
      </c>
      <c r="K11" s="126">
        <v>8547</v>
      </c>
      <c r="L11" s="126">
        <v>185569</v>
      </c>
      <c r="M11" s="126">
        <f t="shared" si="3"/>
        <v>118308</v>
      </c>
      <c r="N11" s="126">
        <f t="shared" si="4"/>
        <v>3</v>
      </c>
      <c r="O11" s="126">
        <v>0</v>
      </c>
      <c r="P11" s="126">
        <v>0</v>
      </c>
      <c r="Q11" s="126">
        <v>0</v>
      </c>
      <c r="R11" s="126">
        <v>3</v>
      </c>
      <c r="S11" s="127">
        <v>0</v>
      </c>
      <c r="T11" s="126">
        <v>0</v>
      </c>
      <c r="U11" s="126">
        <v>118305</v>
      </c>
      <c r="V11" s="126">
        <f t="shared" si="5"/>
        <v>344827</v>
      </c>
      <c r="W11" s="126">
        <f t="shared" si="6"/>
        <v>40953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32406</v>
      </c>
      <c r="AB11" s="127">
        <v>0</v>
      </c>
      <c r="AC11" s="126">
        <f t="shared" si="11"/>
        <v>8547</v>
      </c>
      <c r="AD11" s="126">
        <f t="shared" si="12"/>
        <v>303874</v>
      </c>
    </row>
    <row r="12" spans="1:30" s="123" customFormat="1" ht="12" customHeight="1">
      <c r="A12" s="124" t="s">
        <v>210</v>
      </c>
      <c r="B12" s="125" t="s">
        <v>220</v>
      </c>
      <c r="C12" s="124" t="s">
        <v>221</v>
      </c>
      <c r="D12" s="140">
        <f t="shared" si="1"/>
        <v>614690</v>
      </c>
      <c r="E12" s="140">
        <f t="shared" si="2"/>
        <v>117452</v>
      </c>
      <c r="F12" s="140">
        <v>0</v>
      </c>
      <c r="G12" s="140">
        <v>0</v>
      </c>
      <c r="H12" s="140">
        <v>0</v>
      </c>
      <c r="I12" s="140">
        <v>101846</v>
      </c>
      <c r="J12" s="141">
        <v>0</v>
      </c>
      <c r="K12" s="140">
        <v>15606</v>
      </c>
      <c r="L12" s="140">
        <v>497238</v>
      </c>
      <c r="M12" s="140">
        <f t="shared" si="3"/>
        <v>144603</v>
      </c>
      <c r="N12" s="140">
        <f t="shared" si="4"/>
        <v>830</v>
      </c>
      <c r="O12" s="140">
        <v>0</v>
      </c>
      <c r="P12" s="140">
        <v>0</v>
      </c>
      <c r="Q12" s="140">
        <v>0</v>
      </c>
      <c r="R12" s="140">
        <v>830</v>
      </c>
      <c r="S12" s="141">
        <v>0</v>
      </c>
      <c r="T12" s="140">
        <v>0</v>
      </c>
      <c r="U12" s="140">
        <v>143773</v>
      </c>
      <c r="V12" s="140">
        <f t="shared" si="5"/>
        <v>759293</v>
      </c>
      <c r="W12" s="140">
        <f t="shared" si="6"/>
        <v>118282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102676</v>
      </c>
      <c r="AB12" s="141">
        <v>0</v>
      </c>
      <c r="AC12" s="140">
        <f t="shared" si="11"/>
        <v>15606</v>
      </c>
      <c r="AD12" s="140">
        <f t="shared" si="12"/>
        <v>641011</v>
      </c>
    </row>
    <row r="13" spans="1:30" s="123" customFormat="1" ht="12" customHeight="1">
      <c r="A13" s="124" t="s">
        <v>210</v>
      </c>
      <c r="B13" s="125" t="s">
        <v>222</v>
      </c>
      <c r="C13" s="124" t="s">
        <v>223</v>
      </c>
      <c r="D13" s="140">
        <f t="shared" si="1"/>
        <v>677338</v>
      </c>
      <c r="E13" s="140">
        <f t="shared" si="2"/>
        <v>133860</v>
      </c>
      <c r="F13" s="140">
        <v>0</v>
      </c>
      <c r="G13" s="140">
        <v>0</v>
      </c>
      <c r="H13" s="140">
        <v>0</v>
      </c>
      <c r="I13" s="140">
        <v>120243</v>
      </c>
      <c r="J13" s="141">
        <v>0</v>
      </c>
      <c r="K13" s="140">
        <v>13617</v>
      </c>
      <c r="L13" s="140">
        <v>543478</v>
      </c>
      <c r="M13" s="140">
        <f t="shared" si="3"/>
        <v>248336</v>
      </c>
      <c r="N13" s="140">
        <f t="shared" si="4"/>
        <v>0</v>
      </c>
      <c r="O13" s="140">
        <v>0</v>
      </c>
      <c r="P13" s="140">
        <v>0</v>
      </c>
      <c r="Q13" s="140">
        <v>0</v>
      </c>
      <c r="R13" s="140">
        <v>0</v>
      </c>
      <c r="S13" s="141">
        <v>0</v>
      </c>
      <c r="T13" s="140">
        <v>0</v>
      </c>
      <c r="U13" s="140">
        <v>248336</v>
      </c>
      <c r="V13" s="140">
        <f t="shared" si="5"/>
        <v>925674</v>
      </c>
      <c r="W13" s="140">
        <f t="shared" si="6"/>
        <v>133860</v>
      </c>
      <c r="X13" s="140">
        <f t="shared" si="7"/>
        <v>0</v>
      </c>
      <c r="Y13" s="140">
        <f t="shared" si="8"/>
        <v>0</v>
      </c>
      <c r="Z13" s="140">
        <f t="shared" si="9"/>
        <v>0</v>
      </c>
      <c r="AA13" s="140">
        <f t="shared" si="10"/>
        <v>120243</v>
      </c>
      <c r="AB13" s="141">
        <v>0</v>
      </c>
      <c r="AC13" s="140">
        <f t="shared" si="11"/>
        <v>13617</v>
      </c>
      <c r="AD13" s="140">
        <f t="shared" si="12"/>
        <v>791814</v>
      </c>
    </row>
    <row r="14" spans="1:30" s="123" customFormat="1" ht="12" customHeight="1">
      <c r="A14" s="124" t="s">
        <v>210</v>
      </c>
      <c r="B14" s="125" t="s">
        <v>224</v>
      </c>
      <c r="C14" s="124" t="s">
        <v>225</v>
      </c>
      <c r="D14" s="140">
        <f t="shared" si="1"/>
        <v>370242</v>
      </c>
      <c r="E14" s="140">
        <f t="shared" si="2"/>
        <v>79886</v>
      </c>
      <c r="F14" s="140">
        <v>0</v>
      </c>
      <c r="G14" s="140">
        <v>0</v>
      </c>
      <c r="H14" s="140">
        <v>0</v>
      </c>
      <c r="I14" s="140">
        <v>57694</v>
      </c>
      <c r="J14" s="141">
        <v>0</v>
      </c>
      <c r="K14" s="140">
        <v>22192</v>
      </c>
      <c r="L14" s="140">
        <v>290356</v>
      </c>
      <c r="M14" s="140">
        <f t="shared" si="3"/>
        <v>110070</v>
      </c>
      <c r="N14" s="140">
        <f t="shared" si="4"/>
        <v>0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0">
        <v>0</v>
      </c>
      <c r="U14" s="140">
        <v>110070</v>
      </c>
      <c r="V14" s="140">
        <f t="shared" si="5"/>
        <v>480312</v>
      </c>
      <c r="W14" s="140">
        <f t="shared" si="6"/>
        <v>79886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57694</v>
      </c>
      <c r="AB14" s="141">
        <v>0</v>
      </c>
      <c r="AC14" s="140">
        <f t="shared" si="11"/>
        <v>22192</v>
      </c>
      <c r="AD14" s="140">
        <f t="shared" si="12"/>
        <v>400426</v>
      </c>
    </row>
    <row r="15" spans="1:30" s="123" customFormat="1" ht="12" customHeight="1">
      <c r="A15" s="124" t="s">
        <v>210</v>
      </c>
      <c r="B15" s="125" t="s">
        <v>226</v>
      </c>
      <c r="C15" s="124" t="s">
        <v>227</v>
      </c>
      <c r="D15" s="140">
        <f t="shared" si="1"/>
        <v>641271</v>
      </c>
      <c r="E15" s="140">
        <f t="shared" si="2"/>
        <v>85982</v>
      </c>
      <c r="F15" s="140">
        <v>0</v>
      </c>
      <c r="G15" s="140">
        <v>0</v>
      </c>
      <c r="H15" s="140">
        <v>0</v>
      </c>
      <c r="I15" s="140">
        <v>85783</v>
      </c>
      <c r="J15" s="141">
        <v>0</v>
      </c>
      <c r="K15" s="140">
        <v>199</v>
      </c>
      <c r="L15" s="140">
        <v>555289</v>
      </c>
      <c r="M15" s="140">
        <f t="shared" si="3"/>
        <v>214541</v>
      </c>
      <c r="N15" s="140">
        <f t="shared" si="4"/>
        <v>42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42</v>
      </c>
      <c r="U15" s="140">
        <v>214499</v>
      </c>
      <c r="V15" s="140">
        <f t="shared" si="5"/>
        <v>855812</v>
      </c>
      <c r="W15" s="140">
        <f t="shared" si="6"/>
        <v>86024</v>
      </c>
      <c r="X15" s="140">
        <f t="shared" si="7"/>
        <v>0</v>
      </c>
      <c r="Y15" s="140">
        <f t="shared" si="8"/>
        <v>0</v>
      </c>
      <c r="Z15" s="140">
        <f t="shared" si="9"/>
        <v>0</v>
      </c>
      <c r="AA15" s="140">
        <f t="shared" si="10"/>
        <v>85783</v>
      </c>
      <c r="AB15" s="141">
        <v>0</v>
      </c>
      <c r="AC15" s="140">
        <f t="shared" si="11"/>
        <v>241</v>
      </c>
      <c r="AD15" s="140">
        <f t="shared" si="12"/>
        <v>769788</v>
      </c>
    </row>
    <row r="16" spans="1:30" s="123" customFormat="1" ht="12" customHeight="1">
      <c r="A16" s="124" t="s">
        <v>210</v>
      </c>
      <c r="B16" s="125" t="s">
        <v>228</v>
      </c>
      <c r="C16" s="124" t="s">
        <v>229</v>
      </c>
      <c r="D16" s="140">
        <f t="shared" si="1"/>
        <v>331880</v>
      </c>
      <c r="E16" s="140">
        <f t="shared" si="2"/>
        <v>61377</v>
      </c>
      <c r="F16" s="140">
        <v>0</v>
      </c>
      <c r="G16" s="140">
        <v>0</v>
      </c>
      <c r="H16" s="140">
        <v>0</v>
      </c>
      <c r="I16" s="140">
        <v>53207</v>
      </c>
      <c r="J16" s="141">
        <v>0</v>
      </c>
      <c r="K16" s="140">
        <v>8170</v>
      </c>
      <c r="L16" s="140">
        <v>270503</v>
      </c>
      <c r="M16" s="140">
        <f t="shared" si="3"/>
        <v>283853</v>
      </c>
      <c r="N16" s="140">
        <f t="shared" si="4"/>
        <v>149489</v>
      </c>
      <c r="O16" s="140">
        <v>0</v>
      </c>
      <c r="P16" s="140">
        <v>0</v>
      </c>
      <c r="Q16" s="140">
        <v>0</v>
      </c>
      <c r="R16" s="140">
        <v>149489</v>
      </c>
      <c r="S16" s="141">
        <v>0</v>
      </c>
      <c r="T16" s="140">
        <v>0</v>
      </c>
      <c r="U16" s="140">
        <v>134364</v>
      </c>
      <c r="V16" s="140">
        <f t="shared" si="5"/>
        <v>615733</v>
      </c>
      <c r="W16" s="140">
        <f t="shared" si="6"/>
        <v>210866</v>
      </c>
      <c r="X16" s="140">
        <f t="shared" si="7"/>
        <v>0</v>
      </c>
      <c r="Y16" s="140">
        <f t="shared" si="8"/>
        <v>0</v>
      </c>
      <c r="Z16" s="140">
        <f t="shared" si="9"/>
        <v>0</v>
      </c>
      <c r="AA16" s="140">
        <f t="shared" si="10"/>
        <v>202696</v>
      </c>
      <c r="AB16" s="141">
        <v>0</v>
      </c>
      <c r="AC16" s="140">
        <f t="shared" si="11"/>
        <v>8170</v>
      </c>
      <c r="AD16" s="140">
        <f t="shared" si="12"/>
        <v>404867</v>
      </c>
    </row>
    <row r="17" spans="1:30" s="123" customFormat="1" ht="12" customHeight="1">
      <c r="A17" s="124" t="s">
        <v>210</v>
      </c>
      <c r="B17" s="125" t="s">
        <v>230</v>
      </c>
      <c r="C17" s="124" t="s">
        <v>231</v>
      </c>
      <c r="D17" s="140">
        <f t="shared" si="1"/>
        <v>271370</v>
      </c>
      <c r="E17" s="140">
        <f t="shared" si="2"/>
        <v>44792</v>
      </c>
      <c r="F17" s="140">
        <v>0</v>
      </c>
      <c r="G17" s="140">
        <v>0</v>
      </c>
      <c r="H17" s="140">
        <v>0</v>
      </c>
      <c r="I17" s="140">
        <v>44792</v>
      </c>
      <c r="J17" s="141">
        <v>0</v>
      </c>
      <c r="K17" s="140">
        <v>0</v>
      </c>
      <c r="L17" s="140">
        <v>226578</v>
      </c>
      <c r="M17" s="140">
        <f t="shared" si="3"/>
        <v>89683</v>
      </c>
      <c r="N17" s="140">
        <f t="shared" si="4"/>
        <v>0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0">
        <v>0</v>
      </c>
      <c r="U17" s="140">
        <v>89683</v>
      </c>
      <c r="V17" s="140">
        <f t="shared" si="5"/>
        <v>361053</v>
      </c>
      <c r="W17" s="140">
        <f t="shared" si="6"/>
        <v>44792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44792</v>
      </c>
      <c r="AB17" s="141">
        <v>0</v>
      </c>
      <c r="AC17" s="140">
        <f t="shared" si="11"/>
        <v>0</v>
      </c>
      <c r="AD17" s="140">
        <f t="shared" si="12"/>
        <v>316261</v>
      </c>
    </row>
    <row r="18" spans="1:30" s="123" customFormat="1" ht="12" customHeight="1">
      <c r="A18" s="124" t="s">
        <v>210</v>
      </c>
      <c r="B18" s="125" t="s">
        <v>232</v>
      </c>
      <c r="C18" s="124" t="s">
        <v>233</v>
      </c>
      <c r="D18" s="140">
        <f t="shared" si="1"/>
        <v>154381</v>
      </c>
      <c r="E18" s="140">
        <f t="shared" si="2"/>
        <v>20766</v>
      </c>
      <c r="F18" s="140">
        <v>0</v>
      </c>
      <c r="G18" s="140">
        <v>0</v>
      </c>
      <c r="H18" s="140">
        <v>0</v>
      </c>
      <c r="I18" s="140">
        <v>20661</v>
      </c>
      <c r="J18" s="141">
        <v>0</v>
      </c>
      <c r="K18" s="140">
        <v>105</v>
      </c>
      <c r="L18" s="140">
        <v>133615</v>
      </c>
      <c r="M18" s="140">
        <f t="shared" si="3"/>
        <v>39454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39454</v>
      </c>
      <c r="V18" s="140">
        <f t="shared" si="5"/>
        <v>193835</v>
      </c>
      <c r="W18" s="140">
        <f t="shared" si="6"/>
        <v>20766</v>
      </c>
      <c r="X18" s="140">
        <f t="shared" si="7"/>
        <v>0</v>
      </c>
      <c r="Y18" s="140">
        <f t="shared" si="8"/>
        <v>0</v>
      </c>
      <c r="Z18" s="140">
        <f t="shared" si="9"/>
        <v>0</v>
      </c>
      <c r="AA18" s="140">
        <f t="shared" si="10"/>
        <v>20661</v>
      </c>
      <c r="AB18" s="141">
        <v>0</v>
      </c>
      <c r="AC18" s="140">
        <f t="shared" si="11"/>
        <v>105</v>
      </c>
      <c r="AD18" s="140">
        <f t="shared" si="12"/>
        <v>173069</v>
      </c>
    </row>
    <row r="19" spans="1:30" s="123" customFormat="1" ht="12" customHeight="1">
      <c r="A19" s="124" t="s">
        <v>210</v>
      </c>
      <c r="B19" s="125" t="s">
        <v>234</v>
      </c>
      <c r="C19" s="124" t="s">
        <v>235</v>
      </c>
      <c r="D19" s="140">
        <f t="shared" si="1"/>
        <v>208564</v>
      </c>
      <c r="E19" s="140">
        <f t="shared" si="2"/>
        <v>30060</v>
      </c>
      <c r="F19" s="140">
        <v>0</v>
      </c>
      <c r="G19" s="140">
        <v>0</v>
      </c>
      <c r="H19" s="140">
        <v>0</v>
      </c>
      <c r="I19" s="140">
        <v>30030</v>
      </c>
      <c r="J19" s="141">
        <v>0</v>
      </c>
      <c r="K19" s="140">
        <v>30</v>
      </c>
      <c r="L19" s="140">
        <v>178504</v>
      </c>
      <c r="M19" s="140">
        <f t="shared" si="3"/>
        <v>71977</v>
      </c>
      <c r="N19" s="140">
        <f t="shared" si="4"/>
        <v>6</v>
      </c>
      <c r="O19" s="140">
        <v>0</v>
      </c>
      <c r="P19" s="140">
        <v>0</v>
      </c>
      <c r="Q19" s="140">
        <v>0</v>
      </c>
      <c r="R19" s="140">
        <v>0</v>
      </c>
      <c r="S19" s="141">
        <v>0</v>
      </c>
      <c r="T19" s="140">
        <v>6</v>
      </c>
      <c r="U19" s="140">
        <v>71971</v>
      </c>
      <c r="V19" s="140">
        <f t="shared" si="5"/>
        <v>280541</v>
      </c>
      <c r="W19" s="140">
        <f t="shared" si="6"/>
        <v>30066</v>
      </c>
      <c r="X19" s="140">
        <f t="shared" si="7"/>
        <v>0</v>
      </c>
      <c r="Y19" s="140">
        <f t="shared" si="8"/>
        <v>0</v>
      </c>
      <c r="Z19" s="140">
        <f t="shared" si="9"/>
        <v>0</v>
      </c>
      <c r="AA19" s="140">
        <f t="shared" si="10"/>
        <v>30030</v>
      </c>
      <c r="AB19" s="141">
        <v>0</v>
      </c>
      <c r="AC19" s="140">
        <f t="shared" si="11"/>
        <v>36</v>
      </c>
      <c r="AD19" s="140">
        <f t="shared" si="12"/>
        <v>250475</v>
      </c>
    </row>
    <row r="20" spans="1:30" s="123" customFormat="1" ht="12" customHeight="1">
      <c r="A20" s="124" t="s">
        <v>210</v>
      </c>
      <c r="B20" s="125" t="s">
        <v>236</v>
      </c>
      <c r="C20" s="124" t="s">
        <v>237</v>
      </c>
      <c r="D20" s="140">
        <f t="shared" si="1"/>
        <v>143663</v>
      </c>
      <c r="E20" s="140">
        <f t="shared" si="2"/>
        <v>12878</v>
      </c>
      <c r="F20" s="140">
        <v>0</v>
      </c>
      <c r="G20" s="140">
        <v>0</v>
      </c>
      <c r="H20" s="140">
        <v>0</v>
      </c>
      <c r="I20" s="140">
        <v>19</v>
      </c>
      <c r="J20" s="141">
        <v>0</v>
      </c>
      <c r="K20" s="140">
        <v>12859</v>
      </c>
      <c r="L20" s="140">
        <v>130785</v>
      </c>
      <c r="M20" s="140">
        <f t="shared" si="3"/>
        <v>35736</v>
      </c>
      <c r="N20" s="140">
        <f t="shared" si="4"/>
        <v>5</v>
      </c>
      <c r="O20" s="140">
        <v>0</v>
      </c>
      <c r="P20" s="140">
        <v>0</v>
      </c>
      <c r="Q20" s="140">
        <v>0</v>
      </c>
      <c r="R20" s="140">
        <v>5</v>
      </c>
      <c r="S20" s="141">
        <v>0</v>
      </c>
      <c r="T20" s="140">
        <v>0</v>
      </c>
      <c r="U20" s="140">
        <v>35731</v>
      </c>
      <c r="V20" s="140">
        <f t="shared" si="5"/>
        <v>179399</v>
      </c>
      <c r="W20" s="140">
        <f t="shared" si="6"/>
        <v>12883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24</v>
      </c>
      <c r="AB20" s="141">
        <v>0</v>
      </c>
      <c r="AC20" s="140">
        <f t="shared" si="11"/>
        <v>12859</v>
      </c>
      <c r="AD20" s="140">
        <f t="shared" si="12"/>
        <v>166516</v>
      </c>
    </row>
    <row r="21" spans="1:30" s="123" customFormat="1" ht="12" customHeight="1">
      <c r="A21" s="124" t="s">
        <v>210</v>
      </c>
      <c r="B21" s="125" t="s">
        <v>238</v>
      </c>
      <c r="C21" s="124" t="s">
        <v>239</v>
      </c>
      <c r="D21" s="140">
        <f t="shared" si="1"/>
        <v>339246</v>
      </c>
      <c r="E21" s="140">
        <f t="shared" si="2"/>
        <v>30338</v>
      </c>
      <c r="F21" s="140">
        <v>0</v>
      </c>
      <c r="G21" s="140">
        <v>2873</v>
      </c>
      <c r="H21" s="140">
        <v>0</v>
      </c>
      <c r="I21" s="140">
        <v>26919</v>
      </c>
      <c r="J21" s="141">
        <v>0</v>
      </c>
      <c r="K21" s="140">
        <v>546</v>
      </c>
      <c r="L21" s="140">
        <v>308908</v>
      </c>
      <c r="M21" s="140">
        <f t="shared" si="3"/>
        <v>88594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88594</v>
      </c>
      <c r="V21" s="140">
        <f t="shared" si="5"/>
        <v>427840</v>
      </c>
      <c r="W21" s="140">
        <f t="shared" si="6"/>
        <v>30338</v>
      </c>
      <c r="X21" s="140">
        <f t="shared" si="7"/>
        <v>0</v>
      </c>
      <c r="Y21" s="140">
        <f t="shared" si="8"/>
        <v>2873</v>
      </c>
      <c r="Z21" s="140">
        <f t="shared" si="9"/>
        <v>0</v>
      </c>
      <c r="AA21" s="140">
        <f t="shared" si="10"/>
        <v>26919</v>
      </c>
      <c r="AB21" s="141">
        <v>0</v>
      </c>
      <c r="AC21" s="140">
        <f t="shared" si="11"/>
        <v>546</v>
      </c>
      <c r="AD21" s="140">
        <f t="shared" si="12"/>
        <v>397502</v>
      </c>
    </row>
    <row r="22" spans="1:30" s="123" customFormat="1" ht="12" customHeight="1">
      <c r="A22" s="124" t="s">
        <v>210</v>
      </c>
      <c r="B22" s="125" t="s">
        <v>240</v>
      </c>
      <c r="C22" s="124" t="s">
        <v>241</v>
      </c>
      <c r="D22" s="140">
        <f t="shared" si="1"/>
        <v>52159</v>
      </c>
      <c r="E22" s="140">
        <f t="shared" si="2"/>
        <v>0</v>
      </c>
      <c r="F22" s="140">
        <v>0</v>
      </c>
      <c r="G22" s="140">
        <v>0</v>
      </c>
      <c r="H22" s="140">
        <v>0</v>
      </c>
      <c r="I22" s="140">
        <v>0</v>
      </c>
      <c r="J22" s="141">
        <v>0</v>
      </c>
      <c r="K22" s="140">
        <v>0</v>
      </c>
      <c r="L22" s="140">
        <v>52159</v>
      </c>
      <c r="M22" s="140">
        <f t="shared" si="3"/>
        <v>34509</v>
      </c>
      <c r="N22" s="140">
        <f t="shared" si="4"/>
        <v>0</v>
      </c>
      <c r="O22" s="140">
        <v>0</v>
      </c>
      <c r="P22" s="140">
        <v>0</v>
      </c>
      <c r="Q22" s="140">
        <v>0</v>
      </c>
      <c r="R22" s="140">
        <v>0</v>
      </c>
      <c r="S22" s="141">
        <v>0</v>
      </c>
      <c r="T22" s="140">
        <v>0</v>
      </c>
      <c r="U22" s="140">
        <v>34509</v>
      </c>
      <c r="V22" s="140">
        <f t="shared" si="5"/>
        <v>86668</v>
      </c>
      <c r="W22" s="140">
        <f t="shared" si="6"/>
        <v>0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0</v>
      </c>
      <c r="AB22" s="141">
        <v>0</v>
      </c>
      <c r="AC22" s="140">
        <f t="shared" si="11"/>
        <v>0</v>
      </c>
      <c r="AD22" s="140">
        <f t="shared" si="12"/>
        <v>86668</v>
      </c>
    </row>
    <row r="23" spans="1:30" s="123" customFormat="1" ht="12" customHeight="1">
      <c r="A23" s="124" t="s">
        <v>210</v>
      </c>
      <c r="B23" s="125" t="s">
        <v>242</v>
      </c>
      <c r="C23" s="124" t="s">
        <v>243</v>
      </c>
      <c r="D23" s="140">
        <f t="shared" si="1"/>
        <v>273563</v>
      </c>
      <c r="E23" s="140">
        <f t="shared" si="2"/>
        <v>54698</v>
      </c>
      <c r="F23" s="140">
        <v>0</v>
      </c>
      <c r="G23" s="140">
        <v>0</v>
      </c>
      <c r="H23" s="140">
        <v>0</v>
      </c>
      <c r="I23" s="140">
        <v>13403</v>
      </c>
      <c r="J23" s="141">
        <v>0</v>
      </c>
      <c r="K23" s="140">
        <v>41295</v>
      </c>
      <c r="L23" s="140">
        <v>218865</v>
      </c>
      <c r="M23" s="140">
        <f t="shared" si="3"/>
        <v>83126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83126</v>
      </c>
      <c r="V23" s="140">
        <f t="shared" si="5"/>
        <v>356689</v>
      </c>
      <c r="W23" s="140">
        <f t="shared" si="6"/>
        <v>54698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13403</v>
      </c>
      <c r="AB23" s="141">
        <v>0</v>
      </c>
      <c r="AC23" s="140">
        <f t="shared" si="11"/>
        <v>41295</v>
      </c>
      <c r="AD23" s="140">
        <f t="shared" si="12"/>
        <v>301991</v>
      </c>
    </row>
    <row r="24" spans="1:30" s="123" customFormat="1" ht="12" customHeight="1">
      <c r="A24" s="124" t="s">
        <v>210</v>
      </c>
      <c r="B24" s="125" t="s">
        <v>244</v>
      </c>
      <c r="C24" s="124" t="s">
        <v>245</v>
      </c>
      <c r="D24" s="140">
        <f t="shared" si="1"/>
        <v>76970</v>
      </c>
      <c r="E24" s="140">
        <f t="shared" si="2"/>
        <v>12307</v>
      </c>
      <c r="F24" s="140">
        <v>0</v>
      </c>
      <c r="G24" s="140">
        <v>0</v>
      </c>
      <c r="H24" s="140">
        <v>0</v>
      </c>
      <c r="I24" s="140">
        <v>12304</v>
      </c>
      <c r="J24" s="141">
        <v>0</v>
      </c>
      <c r="K24" s="140">
        <v>3</v>
      </c>
      <c r="L24" s="140">
        <v>64663</v>
      </c>
      <c r="M24" s="140">
        <f t="shared" si="3"/>
        <v>43162</v>
      </c>
      <c r="N24" s="140">
        <f t="shared" si="4"/>
        <v>10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10</v>
      </c>
      <c r="U24" s="140">
        <v>43152</v>
      </c>
      <c r="V24" s="140">
        <f t="shared" si="5"/>
        <v>120132</v>
      </c>
      <c r="W24" s="140">
        <f t="shared" si="6"/>
        <v>12317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12304</v>
      </c>
      <c r="AB24" s="141">
        <v>0</v>
      </c>
      <c r="AC24" s="140">
        <f t="shared" si="11"/>
        <v>13</v>
      </c>
      <c r="AD24" s="140">
        <f t="shared" si="12"/>
        <v>107815</v>
      </c>
    </row>
    <row r="25" spans="1:30" s="123" customFormat="1" ht="12" customHeight="1">
      <c r="A25" s="124" t="s">
        <v>210</v>
      </c>
      <c r="B25" s="125" t="s">
        <v>246</v>
      </c>
      <c r="C25" s="124" t="s">
        <v>247</v>
      </c>
      <c r="D25" s="140">
        <f t="shared" si="1"/>
        <v>108333</v>
      </c>
      <c r="E25" s="140">
        <f t="shared" si="2"/>
        <v>22346</v>
      </c>
      <c r="F25" s="140">
        <v>0</v>
      </c>
      <c r="G25" s="140">
        <v>0</v>
      </c>
      <c r="H25" s="140">
        <v>0</v>
      </c>
      <c r="I25" s="140">
        <v>21500</v>
      </c>
      <c r="J25" s="141">
        <v>0</v>
      </c>
      <c r="K25" s="140">
        <v>846</v>
      </c>
      <c r="L25" s="140">
        <v>85987</v>
      </c>
      <c r="M25" s="140">
        <f t="shared" si="3"/>
        <v>29708</v>
      </c>
      <c r="N25" s="140">
        <f t="shared" si="4"/>
        <v>0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0</v>
      </c>
      <c r="U25" s="140">
        <v>29708</v>
      </c>
      <c r="V25" s="140">
        <f t="shared" si="5"/>
        <v>138041</v>
      </c>
      <c r="W25" s="140">
        <f t="shared" si="6"/>
        <v>22346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21500</v>
      </c>
      <c r="AB25" s="141">
        <v>0</v>
      </c>
      <c r="AC25" s="140">
        <f t="shared" si="11"/>
        <v>846</v>
      </c>
      <c r="AD25" s="140">
        <f t="shared" si="12"/>
        <v>115695</v>
      </c>
    </row>
    <row r="26" spans="1:30" s="123" customFormat="1" ht="12" customHeight="1">
      <c r="A26" s="124" t="s">
        <v>210</v>
      </c>
      <c r="B26" s="125" t="s">
        <v>248</v>
      </c>
      <c r="C26" s="124" t="s">
        <v>249</v>
      </c>
      <c r="D26" s="140">
        <f t="shared" si="1"/>
        <v>248430</v>
      </c>
      <c r="E26" s="140">
        <f t="shared" si="2"/>
        <v>57782</v>
      </c>
      <c r="F26" s="140">
        <v>0</v>
      </c>
      <c r="G26" s="140">
        <v>0</v>
      </c>
      <c r="H26" s="140">
        <v>0</v>
      </c>
      <c r="I26" s="140">
        <v>41267</v>
      </c>
      <c r="J26" s="141">
        <v>0</v>
      </c>
      <c r="K26" s="140">
        <v>16515</v>
      </c>
      <c r="L26" s="140">
        <v>190648</v>
      </c>
      <c r="M26" s="140">
        <f t="shared" si="3"/>
        <v>218822</v>
      </c>
      <c r="N26" s="140">
        <f t="shared" si="4"/>
        <v>36006</v>
      </c>
      <c r="O26" s="140">
        <v>0</v>
      </c>
      <c r="P26" s="140">
        <v>0</v>
      </c>
      <c r="Q26" s="140">
        <v>0</v>
      </c>
      <c r="R26" s="140">
        <v>36006</v>
      </c>
      <c r="S26" s="141">
        <v>0</v>
      </c>
      <c r="T26" s="140">
        <v>0</v>
      </c>
      <c r="U26" s="140">
        <v>182816</v>
      </c>
      <c r="V26" s="140">
        <f t="shared" si="5"/>
        <v>467252</v>
      </c>
      <c r="W26" s="140">
        <f t="shared" si="6"/>
        <v>93788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77273</v>
      </c>
      <c r="AB26" s="141">
        <v>0</v>
      </c>
      <c r="AC26" s="140">
        <f t="shared" si="11"/>
        <v>16515</v>
      </c>
      <c r="AD26" s="140">
        <f t="shared" si="12"/>
        <v>373464</v>
      </c>
    </row>
    <row r="27" spans="1:30" s="123" customFormat="1" ht="12" customHeight="1">
      <c r="A27" s="124" t="s">
        <v>210</v>
      </c>
      <c r="B27" s="125" t="s">
        <v>250</v>
      </c>
      <c r="C27" s="124" t="s">
        <v>251</v>
      </c>
      <c r="D27" s="140">
        <f t="shared" si="1"/>
        <v>104816</v>
      </c>
      <c r="E27" s="140">
        <f t="shared" si="2"/>
        <v>17018</v>
      </c>
      <c r="F27" s="140">
        <v>0</v>
      </c>
      <c r="G27" s="140">
        <v>0</v>
      </c>
      <c r="H27" s="140">
        <v>0</v>
      </c>
      <c r="I27" s="140">
        <v>16563</v>
      </c>
      <c r="J27" s="141">
        <v>0</v>
      </c>
      <c r="K27" s="140">
        <v>455</v>
      </c>
      <c r="L27" s="140">
        <v>87798</v>
      </c>
      <c r="M27" s="140">
        <f t="shared" si="3"/>
        <v>43579</v>
      </c>
      <c r="N27" s="140">
        <f t="shared" si="4"/>
        <v>6</v>
      </c>
      <c r="O27" s="140">
        <v>0</v>
      </c>
      <c r="P27" s="140">
        <v>0</v>
      </c>
      <c r="Q27" s="140">
        <v>0</v>
      </c>
      <c r="R27" s="140">
        <v>0</v>
      </c>
      <c r="S27" s="141">
        <v>0</v>
      </c>
      <c r="T27" s="140">
        <v>6</v>
      </c>
      <c r="U27" s="140">
        <v>43573</v>
      </c>
      <c r="V27" s="140">
        <f t="shared" si="5"/>
        <v>148395</v>
      </c>
      <c r="W27" s="140">
        <f t="shared" si="6"/>
        <v>17024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16563</v>
      </c>
      <c r="AB27" s="141">
        <v>0</v>
      </c>
      <c r="AC27" s="140">
        <f t="shared" si="11"/>
        <v>461</v>
      </c>
      <c r="AD27" s="140">
        <f t="shared" si="12"/>
        <v>131371</v>
      </c>
    </row>
    <row r="28" spans="1:30" s="123" customFormat="1" ht="12" customHeight="1">
      <c r="A28" s="124" t="s">
        <v>210</v>
      </c>
      <c r="B28" s="125" t="s">
        <v>252</v>
      </c>
      <c r="C28" s="124" t="s">
        <v>253</v>
      </c>
      <c r="D28" s="140">
        <f t="shared" si="1"/>
        <v>0</v>
      </c>
      <c r="E28" s="140">
        <f t="shared" si="2"/>
        <v>0</v>
      </c>
      <c r="F28" s="140">
        <v>0</v>
      </c>
      <c r="G28" s="140">
        <v>0</v>
      </c>
      <c r="H28" s="140">
        <v>0</v>
      </c>
      <c r="I28" s="140">
        <v>0</v>
      </c>
      <c r="J28" s="141">
        <v>0</v>
      </c>
      <c r="K28" s="140">
        <v>0</v>
      </c>
      <c r="L28" s="140">
        <v>0</v>
      </c>
      <c r="M28" s="140">
        <f t="shared" si="3"/>
        <v>70000</v>
      </c>
      <c r="N28" s="140">
        <f t="shared" si="4"/>
        <v>70000</v>
      </c>
      <c r="O28" s="140">
        <v>0</v>
      </c>
      <c r="P28" s="140">
        <v>0</v>
      </c>
      <c r="Q28" s="140">
        <v>70000</v>
      </c>
      <c r="R28" s="140">
        <v>0</v>
      </c>
      <c r="S28" s="141">
        <v>438000</v>
      </c>
      <c r="T28" s="140">
        <v>0</v>
      </c>
      <c r="U28" s="140">
        <v>0</v>
      </c>
      <c r="V28" s="140">
        <f t="shared" si="5"/>
        <v>70000</v>
      </c>
      <c r="W28" s="140">
        <f t="shared" si="6"/>
        <v>70000</v>
      </c>
      <c r="X28" s="140">
        <f t="shared" si="7"/>
        <v>0</v>
      </c>
      <c r="Y28" s="140">
        <f t="shared" si="8"/>
        <v>0</v>
      </c>
      <c r="Z28" s="140">
        <f t="shared" si="9"/>
        <v>70000</v>
      </c>
      <c r="AA28" s="140">
        <f t="shared" si="10"/>
        <v>0</v>
      </c>
      <c r="AB28" s="141">
        <f aca="true" t="shared" si="13" ref="AB28:AB36">+SUM(J28,S28)</f>
        <v>438000</v>
      </c>
      <c r="AC28" s="140">
        <f t="shared" si="11"/>
        <v>0</v>
      </c>
      <c r="AD28" s="140">
        <f t="shared" si="12"/>
        <v>0</v>
      </c>
    </row>
    <row r="29" spans="1:30" s="123" customFormat="1" ht="12" customHeight="1">
      <c r="A29" s="124" t="s">
        <v>210</v>
      </c>
      <c r="B29" s="125" t="s">
        <v>254</v>
      </c>
      <c r="C29" s="124" t="s">
        <v>255</v>
      </c>
      <c r="D29" s="140">
        <f t="shared" si="1"/>
        <v>0</v>
      </c>
      <c r="E29" s="140">
        <f t="shared" si="2"/>
        <v>0</v>
      </c>
      <c r="F29" s="140">
        <v>0</v>
      </c>
      <c r="G29" s="140">
        <v>0</v>
      </c>
      <c r="H29" s="140">
        <v>0</v>
      </c>
      <c r="I29" s="140">
        <v>0</v>
      </c>
      <c r="J29" s="141">
        <v>0</v>
      </c>
      <c r="K29" s="140">
        <v>0</v>
      </c>
      <c r="L29" s="140">
        <v>0</v>
      </c>
      <c r="M29" s="140">
        <f t="shared" si="3"/>
        <v>6464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230000</v>
      </c>
      <c r="T29" s="140">
        <v>0</v>
      </c>
      <c r="U29" s="140">
        <v>6464</v>
      </c>
      <c r="V29" s="140">
        <f t="shared" si="5"/>
        <v>6464</v>
      </c>
      <c r="W29" s="140">
        <f t="shared" si="6"/>
        <v>0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0</v>
      </c>
      <c r="AB29" s="141">
        <f t="shared" si="13"/>
        <v>230000</v>
      </c>
      <c r="AC29" s="140">
        <f t="shared" si="11"/>
        <v>0</v>
      </c>
      <c r="AD29" s="140">
        <f t="shared" si="12"/>
        <v>6464</v>
      </c>
    </row>
    <row r="30" spans="1:30" s="123" customFormat="1" ht="12" customHeight="1">
      <c r="A30" s="124" t="s">
        <v>210</v>
      </c>
      <c r="B30" s="125" t="s">
        <v>256</v>
      </c>
      <c r="C30" s="124" t="s">
        <v>257</v>
      </c>
      <c r="D30" s="140">
        <f t="shared" si="1"/>
        <v>0</v>
      </c>
      <c r="E30" s="140">
        <f t="shared" si="2"/>
        <v>0</v>
      </c>
      <c r="F30" s="140">
        <v>0</v>
      </c>
      <c r="G30" s="140">
        <v>0</v>
      </c>
      <c r="H30" s="140">
        <v>0</v>
      </c>
      <c r="I30" s="140">
        <v>0</v>
      </c>
      <c r="J30" s="141">
        <v>0</v>
      </c>
      <c r="K30" s="140">
        <v>0</v>
      </c>
      <c r="L30" s="140">
        <v>0</v>
      </c>
      <c r="M30" s="140">
        <f t="shared" si="3"/>
        <v>34552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254085</v>
      </c>
      <c r="T30" s="140">
        <v>0</v>
      </c>
      <c r="U30" s="140">
        <v>34552</v>
      </c>
      <c r="V30" s="140">
        <f t="shared" si="5"/>
        <v>34552</v>
      </c>
      <c r="W30" s="140">
        <f t="shared" si="6"/>
        <v>0</v>
      </c>
      <c r="X30" s="140">
        <f t="shared" si="7"/>
        <v>0</v>
      </c>
      <c r="Y30" s="140">
        <f t="shared" si="8"/>
        <v>0</v>
      </c>
      <c r="Z30" s="140">
        <f t="shared" si="9"/>
        <v>0</v>
      </c>
      <c r="AA30" s="140">
        <f t="shared" si="10"/>
        <v>0</v>
      </c>
      <c r="AB30" s="141">
        <f t="shared" si="13"/>
        <v>254085</v>
      </c>
      <c r="AC30" s="140">
        <f t="shared" si="11"/>
        <v>0</v>
      </c>
      <c r="AD30" s="140">
        <f t="shared" si="12"/>
        <v>34552</v>
      </c>
    </row>
    <row r="31" spans="1:30" s="123" customFormat="1" ht="12" customHeight="1">
      <c r="A31" s="124" t="s">
        <v>210</v>
      </c>
      <c r="B31" s="125" t="s">
        <v>258</v>
      </c>
      <c r="C31" s="124" t="s">
        <v>259</v>
      </c>
      <c r="D31" s="140">
        <f t="shared" si="1"/>
        <v>41429</v>
      </c>
      <c r="E31" s="140">
        <f t="shared" si="2"/>
        <v>200</v>
      </c>
      <c r="F31" s="140">
        <v>0</v>
      </c>
      <c r="G31" s="140">
        <v>0</v>
      </c>
      <c r="H31" s="140">
        <v>0</v>
      </c>
      <c r="I31" s="140">
        <v>0</v>
      </c>
      <c r="J31" s="141">
        <v>595324</v>
      </c>
      <c r="K31" s="140">
        <v>200</v>
      </c>
      <c r="L31" s="140">
        <v>41229</v>
      </c>
      <c r="M31" s="140">
        <f t="shared" si="3"/>
        <v>0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0</v>
      </c>
      <c r="V31" s="140">
        <f t="shared" si="5"/>
        <v>41429</v>
      </c>
      <c r="W31" s="140">
        <f t="shared" si="6"/>
        <v>200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0</v>
      </c>
      <c r="AB31" s="141">
        <f t="shared" si="13"/>
        <v>595324</v>
      </c>
      <c r="AC31" s="140">
        <f t="shared" si="11"/>
        <v>200</v>
      </c>
      <c r="AD31" s="140">
        <f t="shared" si="12"/>
        <v>41229</v>
      </c>
    </row>
    <row r="32" spans="1:30" s="123" customFormat="1" ht="12" customHeight="1">
      <c r="A32" s="124" t="s">
        <v>210</v>
      </c>
      <c r="B32" s="125" t="s">
        <v>260</v>
      </c>
      <c r="C32" s="124" t="s">
        <v>261</v>
      </c>
      <c r="D32" s="140">
        <f t="shared" si="1"/>
        <v>85375</v>
      </c>
      <c r="E32" s="140">
        <f t="shared" si="2"/>
        <v>30638</v>
      </c>
      <c r="F32" s="140">
        <v>0</v>
      </c>
      <c r="G32" s="140">
        <v>0</v>
      </c>
      <c r="H32" s="140">
        <v>0</v>
      </c>
      <c r="I32" s="140">
        <v>30603</v>
      </c>
      <c r="J32" s="141">
        <v>522959</v>
      </c>
      <c r="K32" s="140">
        <v>35</v>
      </c>
      <c r="L32" s="140">
        <v>54737</v>
      </c>
      <c r="M32" s="140">
        <f t="shared" si="3"/>
        <v>0</v>
      </c>
      <c r="N32" s="140">
        <f t="shared" si="4"/>
        <v>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0</v>
      </c>
      <c r="U32" s="140">
        <v>0</v>
      </c>
      <c r="V32" s="140">
        <f t="shared" si="5"/>
        <v>85375</v>
      </c>
      <c r="W32" s="140">
        <f t="shared" si="6"/>
        <v>30638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30603</v>
      </c>
      <c r="AB32" s="141">
        <f t="shared" si="13"/>
        <v>522959</v>
      </c>
      <c r="AC32" s="140">
        <f t="shared" si="11"/>
        <v>35</v>
      </c>
      <c r="AD32" s="140">
        <f t="shared" si="12"/>
        <v>54737</v>
      </c>
    </row>
    <row r="33" spans="1:30" s="123" customFormat="1" ht="12" customHeight="1">
      <c r="A33" s="124" t="s">
        <v>210</v>
      </c>
      <c r="B33" s="125" t="s">
        <v>262</v>
      </c>
      <c r="C33" s="124" t="s">
        <v>263</v>
      </c>
      <c r="D33" s="140">
        <f t="shared" si="1"/>
        <v>0</v>
      </c>
      <c r="E33" s="140">
        <f t="shared" si="2"/>
        <v>0</v>
      </c>
      <c r="F33" s="140">
        <v>0</v>
      </c>
      <c r="G33" s="140">
        <v>0</v>
      </c>
      <c r="H33" s="140">
        <v>0</v>
      </c>
      <c r="I33" s="140">
        <v>0</v>
      </c>
      <c r="J33" s="141">
        <v>0</v>
      </c>
      <c r="K33" s="140">
        <v>0</v>
      </c>
      <c r="L33" s="140">
        <v>0</v>
      </c>
      <c r="M33" s="140">
        <f t="shared" si="3"/>
        <v>13512</v>
      </c>
      <c r="N33" s="140">
        <f t="shared" si="4"/>
        <v>0</v>
      </c>
      <c r="O33" s="140">
        <v>0</v>
      </c>
      <c r="P33" s="140">
        <v>0</v>
      </c>
      <c r="Q33" s="140">
        <v>0</v>
      </c>
      <c r="R33" s="140">
        <v>0</v>
      </c>
      <c r="S33" s="141">
        <v>227651</v>
      </c>
      <c r="T33" s="140">
        <v>0</v>
      </c>
      <c r="U33" s="140">
        <v>13512</v>
      </c>
      <c r="V33" s="140">
        <f t="shared" si="5"/>
        <v>13512</v>
      </c>
      <c r="W33" s="140">
        <f t="shared" si="6"/>
        <v>0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0</v>
      </c>
      <c r="AB33" s="141">
        <f t="shared" si="13"/>
        <v>227651</v>
      </c>
      <c r="AC33" s="140">
        <f t="shared" si="11"/>
        <v>0</v>
      </c>
      <c r="AD33" s="140">
        <f t="shared" si="12"/>
        <v>13512</v>
      </c>
    </row>
    <row r="34" spans="1:30" s="123" customFormat="1" ht="12" customHeight="1">
      <c r="A34" s="124" t="s">
        <v>210</v>
      </c>
      <c r="B34" s="125" t="s">
        <v>264</v>
      </c>
      <c r="C34" s="124" t="s">
        <v>265</v>
      </c>
      <c r="D34" s="140">
        <f t="shared" si="1"/>
        <v>0</v>
      </c>
      <c r="E34" s="140">
        <f t="shared" si="2"/>
        <v>0</v>
      </c>
      <c r="F34" s="140">
        <v>0</v>
      </c>
      <c r="G34" s="140">
        <v>0</v>
      </c>
      <c r="H34" s="140">
        <v>0</v>
      </c>
      <c r="I34" s="140">
        <v>0</v>
      </c>
      <c r="J34" s="141">
        <v>0</v>
      </c>
      <c r="K34" s="140">
        <v>0</v>
      </c>
      <c r="L34" s="140">
        <v>0</v>
      </c>
      <c r="M34" s="140">
        <f t="shared" si="3"/>
        <v>58922</v>
      </c>
      <c r="N34" s="140">
        <f t="shared" si="4"/>
        <v>2235</v>
      </c>
      <c r="O34" s="140">
        <v>0</v>
      </c>
      <c r="P34" s="140">
        <v>0</v>
      </c>
      <c r="Q34" s="140">
        <v>0</v>
      </c>
      <c r="R34" s="140">
        <v>0</v>
      </c>
      <c r="S34" s="141">
        <v>303906</v>
      </c>
      <c r="T34" s="140">
        <v>2235</v>
      </c>
      <c r="U34" s="140">
        <v>56687</v>
      </c>
      <c r="V34" s="140">
        <f t="shared" si="5"/>
        <v>58922</v>
      </c>
      <c r="W34" s="140">
        <f t="shared" si="6"/>
        <v>2235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0</v>
      </c>
      <c r="AB34" s="141">
        <f t="shared" si="13"/>
        <v>303906</v>
      </c>
      <c r="AC34" s="140">
        <f t="shared" si="11"/>
        <v>2235</v>
      </c>
      <c r="AD34" s="140">
        <f t="shared" si="12"/>
        <v>56687</v>
      </c>
    </row>
    <row r="35" spans="1:30" s="123" customFormat="1" ht="12" customHeight="1">
      <c r="A35" s="124" t="s">
        <v>210</v>
      </c>
      <c r="B35" s="125" t="s">
        <v>266</v>
      </c>
      <c r="C35" s="124" t="s">
        <v>267</v>
      </c>
      <c r="D35" s="140">
        <f t="shared" si="1"/>
        <v>299541</v>
      </c>
      <c r="E35" s="140">
        <f t="shared" si="2"/>
        <v>299541</v>
      </c>
      <c r="F35" s="140">
        <v>0</v>
      </c>
      <c r="G35" s="140">
        <v>0</v>
      </c>
      <c r="H35" s="140">
        <v>0</v>
      </c>
      <c r="I35" s="140">
        <v>156065</v>
      </c>
      <c r="J35" s="141">
        <v>1114806</v>
      </c>
      <c r="K35" s="140">
        <v>143476</v>
      </c>
      <c r="L35" s="140">
        <v>0</v>
      </c>
      <c r="M35" s="140">
        <f t="shared" si="3"/>
        <v>0</v>
      </c>
      <c r="N35" s="140">
        <f t="shared" si="4"/>
        <v>0</v>
      </c>
      <c r="O35" s="140">
        <v>0</v>
      </c>
      <c r="P35" s="140">
        <v>0</v>
      </c>
      <c r="Q35" s="140">
        <v>0</v>
      </c>
      <c r="R35" s="140">
        <v>0</v>
      </c>
      <c r="S35" s="141">
        <v>0</v>
      </c>
      <c r="T35" s="140">
        <v>0</v>
      </c>
      <c r="U35" s="140">
        <v>0</v>
      </c>
      <c r="V35" s="140">
        <f t="shared" si="5"/>
        <v>299541</v>
      </c>
      <c r="W35" s="140">
        <f t="shared" si="6"/>
        <v>299541</v>
      </c>
      <c r="X35" s="140">
        <f t="shared" si="7"/>
        <v>0</v>
      </c>
      <c r="Y35" s="140">
        <f t="shared" si="8"/>
        <v>0</v>
      </c>
      <c r="Z35" s="140">
        <f t="shared" si="9"/>
        <v>0</v>
      </c>
      <c r="AA35" s="140">
        <f t="shared" si="10"/>
        <v>156065</v>
      </c>
      <c r="AB35" s="141">
        <f t="shared" si="13"/>
        <v>1114806</v>
      </c>
      <c r="AC35" s="140">
        <f t="shared" si="11"/>
        <v>143476</v>
      </c>
      <c r="AD35" s="140">
        <f t="shared" si="12"/>
        <v>0</v>
      </c>
    </row>
    <row r="36" spans="1:30" s="123" customFormat="1" ht="12" customHeight="1">
      <c r="A36" s="124" t="s">
        <v>210</v>
      </c>
      <c r="B36" s="125" t="s">
        <v>268</v>
      </c>
      <c r="C36" s="124" t="s">
        <v>269</v>
      </c>
      <c r="D36" s="140">
        <f t="shared" si="1"/>
        <v>448526</v>
      </c>
      <c r="E36" s="140">
        <f t="shared" si="2"/>
        <v>448526</v>
      </c>
      <c r="F36" s="140">
        <v>0</v>
      </c>
      <c r="G36" s="140">
        <v>0</v>
      </c>
      <c r="H36" s="140">
        <v>403100</v>
      </c>
      <c r="I36" s="140">
        <v>0</v>
      </c>
      <c r="J36" s="141">
        <v>413964</v>
      </c>
      <c r="K36" s="140">
        <v>45426</v>
      </c>
      <c r="L36" s="140">
        <v>0</v>
      </c>
      <c r="M36" s="140">
        <f t="shared" si="3"/>
        <v>0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0</v>
      </c>
      <c r="V36" s="140">
        <f t="shared" si="5"/>
        <v>448526</v>
      </c>
      <c r="W36" s="140">
        <f t="shared" si="6"/>
        <v>448526</v>
      </c>
      <c r="X36" s="140">
        <f t="shared" si="7"/>
        <v>0</v>
      </c>
      <c r="Y36" s="140">
        <f t="shared" si="8"/>
        <v>0</v>
      </c>
      <c r="Z36" s="140">
        <f t="shared" si="9"/>
        <v>403100</v>
      </c>
      <c r="AA36" s="140">
        <f t="shared" si="10"/>
        <v>0</v>
      </c>
      <c r="AB36" s="141">
        <f t="shared" si="13"/>
        <v>413964</v>
      </c>
      <c r="AC36" s="140">
        <f t="shared" si="11"/>
        <v>45426</v>
      </c>
      <c r="AD36" s="140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210</v>
      </c>
      <c r="B7" s="121" t="s">
        <v>211</v>
      </c>
      <c r="C7" s="120" t="s">
        <v>46</v>
      </c>
      <c r="D7" s="122">
        <f aca="true" t="shared" si="0" ref="D7:AI7">SUM(D8:D36)</f>
        <v>346947</v>
      </c>
      <c r="E7" s="122">
        <f t="shared" si="0"/>
        <v>295465</v>
      </c>
      <c r="F7" s="122">
        <f t="shared" si="0"/>
        <v>0</v>
      </c>
      <c r="G7" s="122">
        <f t="shared" si="0"/>
        <v>1158</v>
      </c>
      <c r="H7" s="122">
        <f t="shared" si="0"/>
        <v>74639</v>
      </c>
      <c r="I7" s="122">
        <f t="shared" si="0"/>
        <v>219668</v>
      </c>
      <c r="J7" s="122">
        <f t="shared" si="0"/>
        <v>51482</v>
      </c>
      <c r="K7" s="122">
        <f t="shared" si="0"/>
        <v>413964</v>
      </c>
      <c r="L7" s="122">
        <f t="shared" si="0"/>
        <v>9908113</v>
      </c>
      <c r="M7" s="122">
        <f t="shared" si="0"/>
        <v>1723414</v>
      </c>
      <c r="N7" s="122">
        <f t="shared" si="0"/>
        <v>744781</v>
      </c>
      <c r="O7" s="122">
        <f t="shared" si="0"/>
        <v>685025</v>
      </c>
      <c r="P7" s="122">
        <f t="shared" si="0"/>
        <v>281302</v>
      </c>
      <c r="Q7" s="122">
        <f t="shared" si="0"/>
        <v>12306</v>
      </c>
      <c r="R7" s="122">
        <f t="shared" si="0"/>
        <v>2204011</v>
      </c>
      <c r="S7" s="122">
        <f t="shared" si="0"/>
        <v>84299</v>
      </c>
      <c r="T7" s="122">
        <f t="shared" si="0"/>
        <v>1909585</v>
      </c>
      <c r="U7" s="122">
        <f t="shared" si="0"/>
        <v>210127</v>
      </c>
      <c r="V7" s="122">
        <f t="shared" si="0"/>
        <v>14135</v>
      </c>
      <c r="W7" s="122">
        <f t="shared" si="0"/>
        <v>5950278</v>
      </c>
      <c r="X7" s="122">
        <f t="shared" si="0"/>
        <v>2394321</v>
      </c>
      <c r="Y7" s="122">
        <f t="shared" si="0"/>
        <v>3335975</v>
      </c>
      <c r="Z7" s="122">
        <f t="shared" si="0"/>
        <v>93315</v>
      </c>
      <c r="AA7" s="122">
        <f t="shared" si="0"/>
        <v>126667</v>
      </c>
      <c r="AB7" s="122">
        <f t="shared" si="0"/>
        <v>2349414</v>
      </c>
      <c r="AC7" s="122">
        <f t="shared" si="0"/>
        <v>16275</v>
      </c>
      <c r="AD7" s="122">
        <f t="shared" si="0"/>
        <v>1246047</v>
      </c>
      <c r="AE7" s="122">
        <f t="shared" si="0"/>
        <v>11501107</v>
      </c>
      <c r="AF7" s="122">
        <f t="shared" si="0"/>
        <v>157609</v>
      </c>
      <c r="AG7" s="122">
        <f t="shared" si="0"/>
        <v>157609</v>
      </c>
      <c r="AH7" s="122">
        <f t="shared" si="0"/>
        <v>1737</v>
      </c>
      <c r="AI7" s="122">
        <f t="shared" si="0"/>
        <v>155872</v>
      </c>
      <c r="AJ7" s="122">
        <f aca="true" t="shared" si="1" ref="AJ7:BO7">SUM(AJ8:AJ36)</f>
        <v>0</v>
      </c>
      <c r="AK7" s="122">
        <f t="shared" si="1"/>
        <v>0</v>
      </c>
      <c r="AL7" s="122">
        <f t="shared" si="1"/>
        <v>0</v>
      </c>
      <c r="AM7" s="122">
        <f t="shared" si="1"/>
        <v>0</v>
      </c>
      <c r="AN7" s="122">
        <f t="shared" si="1"/>
        <v>2691948</v>
      </c>
      <c r="AO7" s="122">
        <f t="shared" si="1"/>
        <v>443851</v>
      </c>
      <c r="AP7" s="122">
        <f t="shared" si="1"/>
        <v>370655</v>
      </c>
      <c r="AQ7" s="122">
        <f t="shared" si="1"/>
        <v>0</v>
      </c>
      <c r="AR7" s="122">
        <f t="shared" si="1"/>
        <v>73196</v>
      </c>
      <c r="AS7" s="122">
        <f t="shared" si="1"/>
        <v>0</v>
      </c>
      <c r="AT7" s="122">
        <f t="shared" si="1"/>
        <v>1277426</v>
      </c>
      <c r="AU7" s="122">
        <f t="shared" si="1"/>
        <v>3710</v>
      </c>
      <c r="AV7" s="122">
        <f t="shared" si="1"/>
        <v>1273193</v>
      </c>
      <c r="AW7" s="122">
        <f t="shared" si="1"/>
        <v>523</v>
      </c>
      <c r="AX7" s="122">
        <f t="shared" si="1"/>
        <v>0</v>
      </c>
      <c r="AY7" s="122">
        <f t="shared" si="1"/>
        <v>970671</v>
      </c>
      <c r="AZ7" s="122">
        <f t="shared" si="1"/>
        <v>447366</v>
      </c>
      <c r="BA7" s="122">
        <f t="shared" si="1"/>
        <v>495883</v>
      </c>
      <c r="BB7" s="122">
        <f t="shared" si="1"/>
        <v>0</v>
      </c>
      <c r="BC7" s="122">
        <f t="shared" si="1"/>
        <v>27422</v>
      </c>
      <c r="BD7" s="122">
        <f t="shared" si="1"/>
        <v>1453642</v>
      </c>
      <c r="BE7" s="122">
        <f t="shared" si="1"/>
        <v>0</v>
      </c>
      <c r="BF7" s="122">
        <f t="shared" si="1"/>
        <v>264540</v>
      </c>
      <c r="BG7" s="122">
        <f t="shared" si="1"/>
        <v>3114097</v>
      </c>
      <c r="BH7" s="122">
        <f t="shared" si="1"/>
        <v>504556</v>
      </c>
      <c r="BI7" s="122">
        <f t="shared" si="1"/>
        <v>453074</v>
      </c>
      <c r="BJ7" s="122">
        <f t="shared" si="1"/>
        <v>1737</v>
      </c>
      <c r="BK7" s="122">
        <f t="shared" si="1"/>
        <v>157030</v>
      </c>
      <c r="BL7" s="122">
        <f t="shared" si="1"/>
        <v>74639</v>
      </c>
      <c r="BM7" s="122">
        <f t="shared" si="1"/>
        <v>219668</v>
      </c>
      <c r="BN7" s="122">
        <f t="shared" si="1"/>
        <v>51482</v>
      </c>
      <c r="BO7" s="122">
        <f t="shared" si="1"/>
        <v>413964</v>
      </c>
      <c r="BP7" s="122">
        <f aca="true" t="shared" si="2" ref="BP7:CI7">SUM(BP8:BP36)</f>
        <v>12600061</v>
      </c>
      <c r="BQ7" s="122">
        <f t="shared" si="2"/>
        <v>2167265</v>
      </c>
      <c r="BR7" s="122">
        <f t="shared" si="2"/>
        <v>1115436</v>
      </c>
      <c r="BS7" s="122">
        <f t="shared" si="2"/>
        <v>685025</v>
      </c>
      <c r="BT7" s="122">
        <f t="shared" si="2"/>
        <v>354498</v>
      </c>
      <c r="BU7" s="122">
        <f t="shared" si="2"/>
        <v>12306</v>
      </c>
      <c r="BV7" s="122">
        <f t="shared" si="2"/>
        <v>3481437</v>
      </c>
      <c r="BW7" s="122">
        <f t="shared" si="2"/>
        <v>88009</v>
      </c>
      <c r="BX7" s="122">
        <f t="shared" si="2"/>
        <v>3182778</v>
      </c>
      <c r="BY7" s="122">
        <f t="shared" si="2"/>
        <v>210650</v>
      </c>
      <c r="BZ7" s="122">
        <f t="shared" si="2"/>
        <v>14135</v>
      </c>
      <c r="CA7" s="122">
        <f t="shared" si="2"/>
        <v>6920949</v>
      </c>
      <c r="CB7" s="122">
        <f t="shared" si="2"/>
        <v>2841687</v>
      </c>
      <c r="CC7" s="122">
        <f t="shared" si="2"/>
        <v>3831858</v>
      </c>
      <c r="CD7" s="122">
        <f t="shared" si="2"/>
        <v>93315</v>
      </c>
      <c r="CE7" s="122">
        <f t="shared" si="2"/>
        <v>154089</v>
      </c>
      <c r="CF7" s="122">
        <f t="shared" si="2"/>
        <v>3803056</v>
      </c>
      <c r="CG7" s="122">
        <f t="shared" si="2"/>
        <v>16275</v>
      </c>
      <c r="CH7" s="122">
        <f t="shared" si="2"/>
        <v>1510587</v>
      </c>
      <c r="CI7" s="122">
        <f t="shared" si="2"/>
        <v>14615204</v>
      </c>
    </row>
    <row r="8" spans="1:87" s="123" customFormat="1" ht="12" customHeight="1">
      <c r="A8" s="124" t="s">
        <v>210</v>
      </c>
      <c r="B8" s="125" t="s">
        <v>212</v>
      </c>
      <c r="C8" s="124" t="s">
        <v>213</v>
      </c>
      <c r="D8" s="126">
        <f aca="true" t="shared" si="3" ref="D8:D36">+SUM(E8,J8)</f>
        <v>74639</v>
      </c>
      <c r="E8" s="126">
        <f aca="true" t="shared" si="4" ref="E8:E36">+SUM(F8:I8)</f>
        <v>74639</v>
      </c>
      <c r="F8" s="126">
        <v>0</v>
      </c>
      <c r="G8" s="126">
        <v>0</v>
      </c>
      <c r="H8" s="126">
        <v>74639</v>
      </c>
      <c r="I8" s="126">
        <v>0</v>
      </c>
      <c r="J8" s="126">
        <v>0</v>
      </c>
      <c r="K8" s="127">
        <v>0</v>
      </c>
      <c r="L8" s="126">
        <f aca="true" t="shared" si="5" ref="L8:L36">+SUM(M8,R8,V8,W8,AC8)</f>
        <v>3053712</v>
      </c>
      <c r="M8" s="126">
        <f aca="true" t="shared" si="6" ref="M8:M36">+SUM(N8:Q8)</f>
        <v>898553</v>
      </c>
      <c r="N8" s="126">
        <v>270705</v>
      </c>
      <c r="O8" s="126">
        <v>483208</v>
      </c>
      <c r="P8" s="126">
        <v>144640</v>
      </c>
      <c r="Q8" s="126">
        <v>0</v>
      </c>
      <c r="R8" s="126">
        <f aca="true" t="shared" si="7" ref="R8:R36">+SUM(S8:U8)</f>
        <v>660997</v>
      </c>
      <c r="S8" s="126">
        <v>28468</v>
      </c>
      <c r="T8" s="126">
        <v>608873</v>
      </c>
      <c r="U8" s="126">
        <v>23656</v>
      </c>
      <c r="V8" s="126">
        <v>0</v>
      </c>
      <c r="W8" s="126">
        <f aca="true" t="shared" si="8" ref="W8:W36">+SUM(X8:AA8)</f>
        <v>1494162</v>
      </c>
      <c r="X8" s="126">
        <v>307832</v>
      </c>
      <c r="Y8" s="126">
        <v>1167506</v>
      </c>
      <c r="Z8" s="126">
        <v>18824</v>
      </c>
      <c r="AA8" s="126">
        <v>0</v>
      </c>
      <c r="AB8" s="127">
        <v>117974</v>
      </c>
      <c r="AC8" s="126">
        <v>0</v>
      </c>
      <c r="AD8" s="126">
        <v>91849</v>
      </c>
      <c r="AE8" s="126">
        <f aca="true" t="shared" si="9" ref="AE8:AE36">+SUM(D8,L8,AD8)</f>
        <v>3220200</v>
      </c>
      <c r="AF8" s="126">
        <f aca="true" t="shared" si="10" ref="AF8:AF36">+SUM(AG8,AL8)</f>
        <v>0</v>
      </c>
      <c r="AG8" s="126">
        <f aca="true" t="shared" si="11" ref="AG8:AG36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36">+SUM(AO8,AT8,AX8,AY8,BE8)</f>
        <v>330697</v>
      </c>
      <c r="AO8" s="126">
        <f aca="true" t="shared" si="13" ref="AO8:AO36">+SUM(AP8:AS8)</f>
        <v>110849</v>
      </c>
      <c r="AP8" s="126">
        <v>37653</v>
      </c>
      <c r="AQ8" s="126">
        <v>0</v>
      </c>
      <c r="AR8" s="126">
        <v>73196</v>
      </c>
      <c r="AS8" s="126">
        <v>0</v>
      </c>
      <c r="AT8" s="126">
        <f aca="true" t="shared" si="14" ref="AT8:AT36">+SUM(AU8:AW8)</f>
        <v>159407</v>
      </c>
      <c r="AU8" s="126">
        <v>0</v>
      </c>
      <c r="AV8" s="126">
        <v>158884</v>
      </c>
      <c r="AW8" s="126">
        <v>523</v>
      </c>
      <c r="AX8" s="126">
        <v>0</v>
      </c>
      <c r="AY8" s="126">
        <f aca="true" t="shared" si="15" ref="AY8:AY36">+SUM(AZ8:BC8)</f>
        <v>60441</v>
      </c>
      <c r="AZ8" s="126">
        <v>54386</v>
      </c>
      <c r="BA8" s="126">
        <v>6055</v>
      </c>
      <c r="BB8" s="126">
        <v>0</v>
      </c>
      <c r="BC8" s="126">
        <v>0</v>
      </c>
      <c r="BD8" s="127">
        <v>134750</v>
      </c>
      <c r="BE8" s="126">
        <v>0</v>
      </c>
      <c r="BF8" s="126">
        <v>0</v>
      </c>
      <c r="BG8" s="126">
        <f aca="true" t="shared" si="16" ref="BG8:BG36">+SUM(BF8,AN8,AF8)</f>
        <v>330697</v>
      </c>
      <c r="BH8" s="126">
        <f aca="true" t="shared" si="17" ref="BH8:BW23">SUM(D8,AF8)</f>
        <v>74639</v>
      </c>
      <c r="BI8" s="126">
        <f t="shared" si="17"/>
        <v>74639</v>
      </c>
      <c r="BJ8" s="126">
        <f t="shared" si="17"/>
        <v>0</v>
      </c>
      <c r="BK8" s="126">
        <f t="shared" si="17"/>
        <v>0</v>
      </c>
      <c r="BL8" s="126">
        <f t="shared" si="17"/>
        <v>74639</v>
      </c>
      <c r="BM8" s="126">
        <f t="shared" si="17"/>
        <v>0</v>
      </c>
      <c r="BN8" s="126">
        <f t="shared" si="17"/>
        <v>0</v>
      </c>
      <c r="BO8" s="127">
        <f t="shared" si="17"/>
        <v>0</v>
      </c>
      <c r="BP8" s="126">
        <f t="shared" si="17"/>
        <v>3384409</v>
      </c>
      <c r="BQ8" s="126">
        <f t="shared" si="17"/>
        <v>1009402</v>
      </c>
      <c r="BR8" s="126">
        <f t="shared" si="17"/>
        <v>308358</v>
      </c>
      <c r="BS8" s="126">
        <f t="shared" si="17"/>
        <v>483208</v>
      </c>
      <c r="BT8" s="126">
        <f t="shared" si="17"/>
        <v>217836</v>
      </c>
      <c r="BU8" s="126">
        <f t="shared" si="17"/>
        <v>0</v>
      </c>
      <c r="BV8" s="126">
        <f t="shared" si="17"/>
        <v>820404</v>
      </c>
      <c r="BW8" s="126">
        <f t="shared" si="17"/>
        <v>28468</v>
      </c>
      <c r="BX8" s="126">
        <f aca="true" t="shared" si="18" ref="BX8:BX36">SUM(T8,AV8)</f>
        <v>767757</v>
      </c>
      <c r="BY8" s="126">
        <f aca="true" t="shared" si="19" ref="BY8:BY36">SUM(U8,AW8)</f>
        <v>24179</v>
      </c>
      <c r="BZ8" s="126">
        <f aca="true" t="shared" si="20" ref="BZ8:BZ36">SUM(V8,AX8)</f>
        <v>0</v>
      </c>
      <c r="CA8" s="126">
        <f aca="true" t="shared" si="21" ref="CA8:CA36">SUM(W8,AY8)</f>
        <v>1554603</v>
      </c>
      <c r="CB8" s="126">
        <f aca="true" t="shared" si="22" ref="CB8:CB36">SUM(X8,AZ8)</f>
        <v>362218</v>
      </c>
      <c r="CC8" s="126">
        <f aca="true" t="shared" si="23" ref="CC8:CC36">SUM(Y8,BA8)</f>
        <v>1173561</v>
      </c>
      <c r="CD8" s="126">
        <f aca="true" t="shared" si="24" ref="CD8:CD36">SUM(Z8,BB8)</f>
        <v>18824</v>
      </c>
      <c r="CE8" s="126">
        <f aca="true" t="shared" si="25" ref="CE8:CE36">SUM(AA8,BC8)</f>
        <v>0</v>
      </c>
      <c r="CF8" s="127">
        <f aca="true" t="shared" si="26" ref="CF8:CF27">SUM(AB8,BD8)</f>
        <v>252724</v>
      </c>
      <c r="CG8" s="126">
        <f aca="true" t="shared" si="27" ref="CG8:CG36">SUM(AC8,BE8)</f>
        <v>0</v>
      </c>
      <c r="CH8" s="126">
        <f aca="true" t="shared" si="28" ref="CH8:CH36">SUM(AD8,BF8)</f>
        <v>91849</v>
      </c>
      <c r="CI8" s="126">
        <f aca="true" t="shared" si="29" ref="CI8:CI36">SUM(AE8,BG8)</f>
        <v>3550897</v>
      </c>
    </row>
    <row r="9" spans="1:87" s="123" customFormat="1" ht="12" customHeight="1">
      <c r="A9" s="124" t="s">
        <v>210</v>
      </c>
      <c r="B9" s="132" t="s">
        <v>214</v>
      </c>
      <c r="C9" s="124" t="s">
        <v>215</v>
      </c>
      <c r="D9" s="126">
        <f t="shared" si="3"/>
        <v>1158</v>
      </c>
      <c r="E9" s="126">
        <f t="shared" si="4"/>
        <v>1158</v>
      </c>
      <c r="F9" s="126">
        <v>0</v>
      </c>
      <c r="G9" s="126">
        <v>1158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1285295</v>
      </c>
      <c r="M9" s="126">
        <f t="shared" si="6"/>
        <v>110931</v>
      </c>
      <c r="N9" s="126">
        <v>21656</v>
      </c>
      <c r="O9" s="126">
        <v>81046</v>
      </c>
      <c r="P9" s="126">
        <v>8229</v>
      </c>
      <c r="Q9" s="126">
        <v>0</v>
      </c>
      <c r="R9" s="126">
        <f t="shared" si="7"/>
        <v>472316</v>
      </c>
      <c r="S9" s="126">
        <v>21780</v>
      </c>
      <c r="T9" s="126">
        <v>327400</v>
      </c>
      <c r="U9" s="126">
        <v>123136</v>
      </c>
      <c r="V9" s="126">
        <v>7191</v>
      </c>
      <c r="W9" s="126">
        <f t="shared" si="8"/>
        <v>694857</v>
      </c>
      <c r="X9" s="126">
        <v>470863</v>
      </c>
      <c r="Y9" s="126">
        <v>219119</v>
      </c>
      <c r="Z9" s="126">
        <v>4343</v>
      </c>
      <c r="AA9" s="126">
        <v>532</v>
      </c>
      <c r="AB9" s="127">
        <v>0</v>
      </c>
      <c r="AC9" s="126">
        <v>0</v>
      </c>
      <c r="AD9" s="126">
        <v>72747</v>
      </c>
      <c r="AE9" s="126">
        <f t="shared" si="9"/>
        <v>1359200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501504</v>
      </c>
      <c r="AO9" s="126">
        <f t="shared" si="13"/>
        <v>0</v>
      </c>
      <c r="AP9" s="126">
        <v>0</v>
      </c>
      <c r="AQ9" s="126">
        <v>0</v>
      </c>
      <c r="AR9" s="126">
        <v>0</v>
      </c>
      <c r="AS9" s="126">
        <v>0</v>
      </c>
      <c r="AT9" s="126">
        <f t="shared" si="14"/>
        <v>136095</v>
      </c>
      <c r="AU9" s="126">
        <v>230</v>
      </c>
      <c r="AV9" s="126">
        <v>135865</v>
      </c>
      <c r="AW9" s="126">
        <v>0</v>
      </c>
      <c r="AX9" s="126">
        <v>0</v>
      </c>
      <c r="AY9" s="126">
        <f t="shared" si="15"/>
        <v>365409</v>
      </c>
      <c r="AZ9" s="126">
        <v>169075</v>
      </c>
      <c r="BA9" s="126">
        <v>196334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501504</v>
      </c>
      <c r="BH9" s="126">
        <f t="shared" si="17"/>
        <v>1158</v>
      </c>
      <c r="BI9" s="126">
        <f t="shared" si="17"/>
        <v>1158</v>
      </c>
      <c r="BJ9" s="126">
        <f t="shared" si="17"/>
        <v>0</v>
      </c>
      <c r="BK9" s="126">
        <f t="shared" si="17"/>
        <v>1158</v>
      </c>
      <c r="BL9" s="126">
        <f t="shared" si="17"/>
        <v>0</v>
      </c>
      <c r="BM9" s="126">
        <f t="shared" si="17"/>
        <v>0</v>
      </c>
      <c r="BN9" s="126">
        <f t="shared" si="17"/>
        <v>0</v>
      </c>
      <c r="BO9" s="127">
        <f t="shared" si="17"/>
        <v>0</v>
      </c>
      <c r="BP9" s="126">
        <f t="shared" si="17"/>
        <v>1786799</v>
      </c>
      <c r="BQ9" s="126">
        <f t="shared" si="17"/>
        <v>110931</v>
      </c>
      <c r="BR9" s="126">
        <f t="shared" si="17"/>
        <v>21656</v>
      </c>
      <c r="BS9" s="126">
        <f t="shared" si="17"/>
        <v>81046</v>
      </c>
      <c r="BT9" s="126">
        <f t="shared" si="17"/>
        <v>8229</v>
      </c>
      <c r="BU9" s="126">
        <f t="shared" si="17"/>
        <v>0</v>
      </c>
      <c r="BV9" s="126">
        <f t="shared" si="17"/>
        <v>608411</v>
      </c>
      <c r="BW9" s="126">
        <f t="shared" si="17"/>
        <v>22010</v>
      </c>
      <c r="BX9" s="126">
        <f t="shared" si="18"/>
        <v>463265</v>
      </c>
      <c r="BY9" s="126">
        <f t="shared" si="19"/>
        <v>123136</v>
      </c>
      <c r="BZ9" s="126">
        <f t="shared" si="20"/>
        <v>7191</v>
      </c>
      <c r="CA9" s="126">
        <f t="shared" si="21"/>
        <v>1060266</v>
      </c>
      <c r="CB9" s="126">
        <f t="shared" si="22"/>
        <v>639938</v>
      </c>
      <c r="CC9" s="126">
        <f t="shared" si="23"/>
        <v>415453</v>
      </c>
      <c r="CD9" s="126">
        <f t="shared" si="24"/>
        <v>4343</v>
      </c>
      <c r="CE9" s="126">
        <f t="shared" si="25"/>
        <v>532</v>
      </c>
      <c r="CF9" s="127">
        <f t="shared" si="26"/>
        <v>0</v>
      </c>
      <c r="CG9" s="126">
        <f t="shared" si="27"/>
        <v>0</v>
      </c>
      <c r="CH9" s="126">
        <f t="shared" si="28"/>
        <v>72747</v>
      </c>
      <c r="CI9" s="126">
        <f t="shared" si="29"/>
        <v>1860704</v>
      </c>
    </row>
    <row r="10" spans="1:87" s="123" customFormat="1" ht="12" customHeight="1">
      <c r="A10" s="124" t="s">
        <v>210</v>
      </c>
      <c r="B10" s="125" t="s">
        <v>216</v>
      </c>
      <c r="C10" s="124" t="s">
        <v>217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377270</v>
      </c>
      <c r="M10" s="126">
        <f t="shared" si="6"/>
        <v>76700</v>
      </c>
      <c r="N10" s="126">
        <v>76700</v>
      </c>
      <c r="O10" s="126">
        <v>0</v>
      </c>
      <c r="P10" s="126">
        <v>0</v>
      </c>
      <c r="Q10" s="126">
        <v>0</v>
      </c>
      <c r="R10" s="126">
        <f t="shared" si="7"/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f t="shared" si="8"/>
        <v>300570</v>
      </c>
      <c r="X10" s="126">
        <v>292374</v>
      </c>
      <c r="Y10" s="126">
        <v>0</v>
      </c>
      <c r="Z10" s="126">
        <v>0</v>
      </c>
      <c r="AA10" s="126">
        <v>8196</v>
      </c>
      <c r="AB10" s="127">
        <v>755603</v>
      </c>
      <c r="AC10" s="126">
        <v>0</v>
      </c>
      <c r="AD10" s="126">
        <v>68879</v>
      </c>
      <c r="AE10" s="126">
        <f t="shared" si="9"/>
        <v>446149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62417</v>
      </c>
      <c r="AO10" s="126">
        <f t="shared" si="13"/>
        <v>33765</v>
      </c>
      <c r="AP10" s="126">
        <v>33765</v>
      </c>
      <c r="AQ10" s="126">
        <v>0</v>
      </c>
      <c r="AR10" s="126">
        <v>0</v>
      </c>
      <c r="AS10" s="126">
        <v>0</v>
      </c>
      <c r="AT10" s="126">
        <f t="shared" si="14"/>
        <v>23831</v>
      </c>
      <c r="AU10" s="126">
        <v>0</v>
      </c>
      <c r="AV10" s="126">
        <v>23831</v>
      </c>
      <c r="AW10" s="126">
        <v>0</v>
      </c>
      <c r="AX10" s="126">
        <v>0</v>
      </c>
      <c r="AY10" s="126">
        <f t="shared" si="15"/>
        <v>4821</v>
      </c>
      <c r="AZ10" s="126">
        <v>0</v>
      </c>
      <c r="BA10" s="126">
        <v>4821</v>
      </c>
      <c r="BB10" s="126">
        <v>0</v>
      </c>
      <c r="BC10" s="126">
        <v>0</v>
      </c>
      <c r="BD10" s="127">
        <v>0</v>
      </c>
      <c r="BE10" s="126">
        <v>0</v>
      </c>
      <c r="BF10" s="126">
        <v>3218</v>
      </c>
      <c r="BG10" s="126">
        <f t="shared" si="16"/>
        <v>65635</v>
      </c>
      <c r="BH10" s="126">
        <f t="shared" si="17"/>
        <v>0</v>
      </c>
      <c r="BI10" s="126">
        <f t="shared" si="17"/>
        <v>0</v>
      </c>
      <c r="BJ10" s="126">
        <f t="shared" si="17"/>
        <v>0</v>
      </c>
      <c r="BK10" s="126">
        <f t="shared" si="17"/>
        <v>0</v>
      </c>
      <c r="BL10" s="126">
        <f t="shared" si="17"/>
        <v>0</v>
      </c>
      <c r="BM10" s="126">
        <f t="shared" si="17"/>
        <v>0</v>
      </c>
      <c r="BN10" s="126">
        <f t="shared" si="17"/>
        <v>0</v>
      </c>
      <c r="BO10" s="127">
        <f t="shared" si="17"/>
        <v>0</v>
      </c>
      <c r="BP10" s="126">
        <f t="shared" si="17"/>
        <v>439687</v>
      </c>
      <c r="BQ10" s="126">
        <f t="shared" si="17"/>
        <v>110465</v>
      </c>
      <c r="BR10" s="126">
        <f t="shared" si="17"/>
        <v>110465</v>
      </c>
      <c r="BS10" s="126">
        <f t="shared" si="17"/>
        <v>0</v>
      </c>
      <c r="BT10" s="126">
        <f t="shared" si="17"/>
        <v>0</v>
      </c>
      <c r="BU10" s="126">
        <f t="shared" si="17"/>
        <v>0</v>
      </c>
      <c r="BV10" s="126">
        <f t="shared" si="17"/>
        <v>23831</v>
      </c>
      <c r="BW10" s="126">
        <f t="shared" si="17"/>
        <v>0</v>
      </c>
      <c r="BX10" s="126">
        <f t="shared" si="18"/>
        <v>23831</v>
      </c>
      <c r="BY10" s="126">
        <f t="shared" si="19"/>
        <v>0</v>
      </c>
      <c r="BZ10" s="126">
        <f t="shared" si="20"/>
        <v>0</v>
      </c>
      <c r="CA10" s="126">
        <f t="shared" si="21"/>
        <v>305391</v>
      </c>
      <c r="CB10" s="126">
        <f t="shared" si="22"/>
        <v>292374</v>
      </c>
      <c r="CC10" s="126">
        <f t="shared" si="23"/>
        <v>4821</v>
      </c>
      <c r="CD10" s="126">
        <f t="shared" si="24"/>
        <v>0</v>
      </c>
      <c r="CE10" s="126">
        <f t="shared" si="25"/>
        <v>8196</v>
      </c>
      <c r="CF10" s="127">
        <f t="shared" si="26"/>
        <v>755603</v>
      </c>
      <c r="CG10" s="126">
        <f t="shared" si="27"/>
        <v>0</v>
      </c>
      <c r="CH10" s="126">
        <f t="shared" si="28"/>
        <v>72097</v>
      </c>
      <c r="CI10" s="126">
        <f t="shared" si="29"/>
        <v>511784</v>
      </c>
    </row>
    <row r="11" spans="1:87" s="123" customFormat="1" ht="12" customHeight="1">
      <c r="A11" s="124" t="s">
        <v>210</v>
      </c>
      <c r="B11" s="132" t="s">
        <v>218</v>
      </c>
      <c r="C11" s="124" t="s">
        <v>219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223697</v>
      </c>
      <c r="M11" s="126">
        <f t="shared" si="6"/>
        <v>13524</v>
      </c>
      <c r="N11" s="126">
        <v>6381</v>
      </c>
      <c r="O11" s="126">
        <v>0</v>
      </c>
      <c r="P11" s="126">
        <v>7143</v>
      </c>
      <c r="Q11" s="126">
        <v>0</v>
      </c>
      <c r="R11" s="126">
        <f t="shared" si="7"/>
        <v>68860</v>
      </c>
      <c r="S11" s="126">
        <v>2607</v>
      </c>
      <c r="T11" s="126">
        <v>66101</v>
      </c>
      <c r="U11" s="126">
        <v>152</v>
      </c>
      <c r="V11" s="126">
        <v>0</v>
      </c>
      <c r="W11" s="126">
        <f t="shared" si="8"/>
        <v>141295</v>
      </c>
      <c r="X11" s="126">
        <v>70244</v>
      </c>
      <c r="Y11" s="126">
        <v>43912</v>
      </c>
      <c r="Z11" s="126">
        <v>27139</v>
      </c>
      <c r="AA11" s="126">
        <v>0</v>
      </c>
      <c r="AB11" s="127">
        <v>0</v>
      </c>
      <c r="AC11" s="126">
        <v>18</v>
      </c>
      <c r="AD11" s="126">
        <v>2822</v>
      </c>
      <c r="AE11" s="126">
        <f t="shared" si="9"/>
        <v>226519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655</v>
      </c>
      <c r="AO11" s="126">
        <f t="shared" si="13"/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655</v>
      </c>
      <c r="AZ11" s="126">
        <v>254</v>
      </c>
      <c r="BA11" s="126">
        <v>401</v>
      </c>
      <c r="BB11" s="126">
        <v>0</v>
      </c>
      <c r="BC11" s="126">
        <v>0</v>
      </c>
      <c r="BD11" s="127">
        <v>117653</v>
      </c>
      <c r="BE11" s="126">
        <v>0</v>
      </c>
      <c r="BF11" s="126">
        <v>0</v>
      </c>
      <c r="BG11" s="126">
        <f t="shared" si="16"/>
        <v>655</v>
      </c>
      <c r="BH11" s="126">
        <f t="shared" si="17"/>
        <v>0</v>
      </c>
      <c r="BI11" s="126">
        <f t="shared" si="17"/>
        <v>0</v>
      </c>
      <c r="BJ11" s="126">
        <f t="shared" si="17"/>
        <v>0</v>
      </c>
      <c r="BK11" s="126">
        <f t="shared" si="17"/>
        <v>0</v>
      </c>
      <c r="BL11" s="126">
        <f t="shared" si="17"/>
        <v>0</v>
      </c>
      <c r="BM11" s="126">
        <f t="shared" si="17"/>
        <v>0</v>
      </c>
      <c r="BN11" s="126">
        <f t="shared" si="17"/>
        <v>0</v>
      </c>
      <c r="BO11" s="127">
        <f t="shared" si="17"/>
        <v>0</v>
      </c>
      <c r="BP11" s="126">
        <f t="shared" si="17"/>
        <v>224352</v>
      </c>
      <c r="BQ11" s="126">
        <f t="shared" si="17"/>
        <v>13524</v>
      </c>
      <c r="BR11" s="126">
        <f t="shared" si="17"/>
        <v>6381</v>
      </c>
      <c r="BS11" s="126">
        <f t="shared" si="17"/>
        <v>0</v>
      </c>
      <c r="BT11" s="126">
        <f t="shared" si="17"/>
        <v>7143</v>
      </c>
      <c r="BU11" s="126">
        <f t="shared" si="17"/>
        <v>0</v>
      </c>
      <c r="BV11" s="126">
        <f t="shared" si="17"/>
        <v>68860</v>
      </c>
      <c r="BW11" s="126">
        <f t="shared" si="17"/>
        <v>2607</v>
      </c>
      <c r="BX11" s="126">
        <f t="shared" si="18"/>
        <v>66101</v>
      </c>
      <c r="BY11" s="126">
        <f t="shared" si="19"/>
        <v>152</v>
      </c>
      <c r="BZ11" s="126">
        <f t="shared" si="20"/>
        <v>0</v>
      </c>
      <c r="CA11" s="126">
        <f t="shared" si="21"/>
        <v>141950</v>
      </c>
      <c r="CB11" s="126">
        <f t="shared" si="22"/>
        <v>70498</v>
      </c>
      <c r="CC11" s="126">
        <f t="shared" si="23"/>
        <v>44313</v>
      </c>
      <c r="CD11" s="126">
        <f t="shared" si="24"/>
        <v>27139</v>
      </c>
      <c r="CE11" s="126">
        <f t="shared" si="25"/>
        <v>0</v>
      </c>
      <c r="CF11" s="127">
        <f t="shared" si="26"/>
        <v>117653</v>
      </c>
      <c r="CG11" s="126">
        <f t="shared" si="27"/>
        <v>18</v>
      </c>
      <c r="CH11" s="126">
        <f t="shared" si="28"/>
        <v>2822</v>
      </c>
      <c r="CI11" s="126">
        <f t="shared" si="29"/>
        <v>227174</v>
      </c>
    </row>
    <row r="12" spans="1:87" s="123" customFormat="1" ht="12" customHeight="1">
      <c r="A12" s="124" t="s">
        <v>210</v>
      </c>
      <c r="B12" s="125" t="s">
        <v>220</v>
      </c>
      <c r="C12" s="124" t="s">
        <v>221</v>
      </c>
      <c r="D12" s="140">
        <f t="shared" si="3"/>
        <v>0</v>
      </c>
      <c r="E12" s="140">
        <f t="shared" si="4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91103</v>
      </c>
      <c r="L12" s="140">
        <f t="shared" si="5"/>
        <v>506266</v>
      </c>
      <c r="M12" s="140">
        <f t="shared" si="6"/>
        <v>70376</v>
      </c>
      <c r="N12" s="140">
        <v>70376</v>
      </c>
      <c r="O12" s="140">
        <v>0</v>
      </c>
      <c r="P12" s="140">
        <v>0</v>
      </c>
      <c r="Q12" s="140">
        <v>0</v>
      </c>
      <c r="R12" s="140">
        <f t="shared" si="7"/>
        <v>133407</v>
      </c>
      <c r="S12" s="140">
        <v>534</v>
      </c>
      <c r="T12" s="140">
        <v>131673</v>
      </c>
      <c r="U12" s="140">
        <v>1200</v>
      </c>
      <c r="V12" s="140">
        <v>0</v>
      </c>
      <c r="W12" s="140">
        <f t="shared" si="8"/>
        <v>302483</v>
      </c>
      <c r="X12" s="140">
        <v>116339</v>
      </c>
      <c r="Y12" s="140">
        <v>164339</v>
      </c>
      <c r="Z12" s="140">
        <v>0</v>
      </c>
      <c r="AA12" s="140">
        <v>21805</v>
      </c>
      <c r="AB12" s="141">
        <v>0</v>
      </c>
      <c r="AC12" s="140">
        <v>0</v>
      </c>
      <c r="AD12" s="140">
        <v>17321</v>
      </c>
      <c r="AE12" s="140">
        <f t="shared" si="9"/>
        <v>523587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0</v>
      </c>
      <c r="AN12" s="140">
        <f t="shared" si="12"/>
        <v>0</v>
      </c>
      <c r="AO12" s="140">
        <f t="shared" si="13"/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0</v>
      </c>
      <c r="AZ12" s="140">
        <v>0</v>
      </c>
      <c r="BA12" s="140">
        <v>0</v>
      </c>
      <c r="BB12" s="140">
        <v>0</v>
      </c>
      <c r="BC12" s="140">
        <v>0</v>
      </c>
      <c r="BD12" s="141">
        <v>144603</v>
      </c>
      <c r="BE12" s="140">
        <v>0</v>
      </c>
      <c r="BF12" s="140">
        <v>0</v>
      </c>
      <c r="BG12" s="140">
        <f t="shared" si="16"/>
        <v>0</v>
      </c>
      <c r="BH12" s="140">
        <f t="shared" si="17"/>
        <v>0</v>
      </c>
      <c r="BI12" s="140">
        <f t="shared" si="17"/>
        <v>0</v>
      </c>
      <c r="BJ12" s="140">
        <f t="shared" si="17"/>
        <v>0</v>
      </c>
      <c r="BK12" s="140">
        <f t="shared" si="17"/>
        <v>0</v>
      </c>
      <c r="BL12" s="140">
        <f t="shared" si="17"/>
        <v>0</v>
      </c>
      <c r="BM12" s="140">
        <f t="shared" si="17"/>
        <v>0</v>
      </c>
      <c r="BN12" s="140">
        <f t="shared" si="17"/>
        <v>0</v>
      </c>
      <c r="BO12" s="141">
        <f t="shared" si="17"/>
        <v>91103</v>
      </c>
      <c r="BP12" s="140">
        <f t="shared" si="17"/>
        <v>506266</v>
      </c>
      <c r="BQ12" s="140">
        <f t="shared" si="17"/>
        <v>70376</v>
      </c>
      <c r="BR12" s="140">
        <f t="shared" si="17"/>
        <v>70376</v>
      </c>
      <c r="BS12" s="140">
        <f t="shared" si="17"/>
        <v>0</v>
      </c>
      <c r="BT12" s="140">
        <f t="shared" si="17"/>
        <v>0</v>
      </c>
      <c r="BU12" s="140">
        <f t="shared" si="17"/>
        <v>0</v>
      </c>
      <c r="BV12" s="140">
        <f t="shared" si="17"/>
        <v>133407</v>
      </c>
      <c r="BW12" s="140">
        <f t="shared" si="17"/>
        <v>534</v>
      </c>
      <c r="BX12" s="140">
        <f t="shared" si="18"/>
        <v>131673</v>
      </c>
      <c r="BY12" s="140">
        <f t="shared" si="19"/>
        <v>1200</v>
      </c>
      <c r="BZ12" s="140">
        <f t="shared" si="20"/>
        <v>0</v>
      </c>
      <c r="CA12" s="140">
        <f t="shared" si="21"/>
        <v>302483</v>
      </c>
      <c r="CB12" s="140">
        <f t="shared" si="22"/>
        <v>116339</v>
      </c>
      <c r="CC12" s="140">
        <f t="shared" si="23"/>
        <v>164339</v>
      </c>
      <c r="CD12" s="140">
        <f t="shared" si="24"/>
        <v>0</v>
      </c>
      <c r="CE12" s="140">
        <f t="shared" si="25"/>
        <v>21805</v>
      </c>
      <c r="CF12" s="141">
        <f t="shared" si="26"/>
        <v>144603</v>
      </c>
      <c r="CG12" s="140">
        <f t="shared" si="27"/>
        <v>0</v>
      </c>
      <c r="CH12" s="140">
        <f t="shared" si="28"/>
        <v>17321</v>
      </c>
      <c r="CI12" s="140">
        <f t="shared" si="29"/>
        <v>523587</v>
      </c>
    </row>
    <row r="13" spans="1:87" s="123" customFormat="1" ht="12" customHeight="1">
      <c r="A13" s="124" t="s">
        <v>210</v>
      </c>
      <c r="B13" s="125" t="s">
        <v>222</v>
      </c>
      <c r="C13" s="124" t="s">
        <v>223</v>
      </c>
      <c r="D13" s="140">
        <f t="shared" si="3"/>
        <v>0</v>
      </c>
      <c r="E13" s="140">
        <f t="shared" si="4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81335</v>
      </c>
      <c r="L13" s="140">
        <f t="shared" si="5"/>
        <v>300960</v>
      </c>
      <c r="M13" s="140">
        <f t="shared" si="6"/>
        <v>69622</v>
      </c>
      <c r="N13" s="140">
        <v>66050</v>
      </c>
      <c r="O13" s="140">
        <v>0</v>
      </c>
      <c r="P13" s="140">
        <v>3572</v>
      </c>
      <c r="Q13" s="140">
        <v>0</v>
      </c>
      <c r="R13" s="140">
        <f t="shared" si="7"/>
        <v>8361</v>
      </c>
      <c r="S13" s="140">
        <v>0</v>
      </c>
      <c r="T13" s="140">
        <v>8361</v>
      </c>
      <c r="U13" s="140">
        <v>0</v>
      </c>
      <c r="V13" s="140">
        <v>0</v>
      </c>
      <c r="W13" s="140">
        <f t="shared" si="8"/>
        <v>222977</v>
      </c>
      <c r="X13" s="140">
        <v>197890</v>
      </c>
      <c r="Y13" s="140">
        <v>13168</v>
      </c>
      <c r="Z13" s="140">
        <v>0</v>
      </c>
      <c r="AA13" s="140">
        <v>11919</v>
      </c>
      <c r="AB13" s="141">
        <v>190306</v>
      </c>
      <c r="AC13" s="140"/>
      <c r="AD13" s="140">
        <v>104737</v>
      </c>
      <c r="AE13" s="140">
        <f t="shared" si="9"/>
        <v>405697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193338</v>
      </c>
      <c r="AO13" s="140">
        <f t="shared" si="13"/>
        <v>18200</v>
      </c>
      <c r="AP13" s="140">
        <v>18200</v>
      </c>
      <c r="AQ13" s="140">
        <v>0</v>
      </c>
      <c r="AR13" s="140">
        <v>0</v>
      </c>
      <c r="AS13" s="140">
        <v>0</v>
      </c>
      <c r="AT13" s="140">
        <f t="shared" si="14"/>
        <v>117993</v>
      </c>
      <c r="AU13" s="140">
        <v>0</v>
      </c>
      <c r="AV13" s="140">
        <v>117993</v>
      </c>
      <c r="AW13" s="140">
        <v>0</v>
      </c>
      <c r="AX13" s="140">
        <v>0</v>
      </c>
      <c r="AY13" s="140">
        <f t="shared" si="15"/>
        <v>57145</v>
      </c>
      <c r="AZ13" s="140">
        <v>3444</v>
      </c>
      <c r="BA13" s="140">
        <v>53701</v>
      </c>
      <c r="BB13" s="140">
        <v>0</v>
      </c>
      <c r="BC13" s="140">
        <v>0</v>
      </c>
      <c r="BD13" s="141">
        <v>50288</v>
      </c>
      <c r="BE13" s="140">
        <v>0</v>
      </c>
      <c r="BF13" s="140">
        <v>4710</v>
      </c>
      <c r="BG13" s="140">
        <f t="shared" si="16"/>
        <v>198048</v>
      </c>
      <c r="BH13" s="140">
        <f t="shared" si="17"/>
        <v>0</v>
      </c>
      <c r="BI13" s="140">
        <f t="shared" si="17"/>
        <v>0</v>
      </c>
      <c r="BJ13" s="140">
        <f t="shared" si="17"/>
        <v>0</v>
      </c>
      <c r="BK13" s="140">
        <f t="shared" si="17"/>
        <v>0</v>
      </c>
      <c r="BL13" s="140">
        <f t="shared" si="17"/>
        <v>0</v>
      </c>
      <c r="BM13" s="140">
        <f t="shared" si="17"/>
        <v>0</v>
      </c>
      <c r="BN13" s="140">
        <f t="shared" si="17"/>
        <v>0</v>
      </c>
      <c r="BO13" s="141">
        <f t="shared" si="17"/>
        <v>81335</v>
      </c>
      <c r="BP13" s="140">
        <f t="shared" si="17"/>
        <v>494298</v>
      </c>
      <c r="BQ13" s="140">
        <f t="shared" si="17"/>
        <v>87822</v>
      </c>
      <c r="BR13" s="140">
        <f t="shared" si="17"/>
        <v>84250</v>
      </c>
      <c r="BS13" s="140">
        <f t="shared" si="17"/>
        <v>0</v>
      </c>
      <c r="BT13" s="140">
        <f t="shared" si="17"/>
        <v>3572</v>
      </c>
      <c r="BU13" s="140">
        <f t="shared" si="17"/>
        <v>0</v>
      </c>
      <c r="BV13" s="140">
        <f t="shared" si="17"/>
        <v>126354</v>
      </c>
      <c r="BW13" s="140">
        <f t="shared" si="17"/>
        <v>0</v>
      </c>
      <c r="BX13" s="140">
        <f t="shared" si="18"/>
        <v>126354</v>
      </c>
      <c r="BY13" s="140">
        <f t="shared" si="19"/>
        <v>0</v>
      </c>
      <c r="BZ13" s="140">
        <f t="shared" si="20"/>
        <v>0</v>
      </c>
      <c r="CA13" s="140">
        <f t="shared" si="21"/>
        <v>280122</v>
      </c>
      <c r="CB13" s="140">
        <f t="shared" si="22"/>
        <v>201334</v>
      </c>
      <c r="CC13" s="140">
        <f t="shared" si="23"/>
        <v>66869</v>
      </c>
      <c r="CD13" s="140">
        <f t="shared" si="24"/>
        <v>0</v>
      </c>
      <c r="CE13" s="140">
        <f t="shared" si="25"/>
        <v>11919</v>
      </c>
      <c r="CF13" s="141">
        <f t="shared" si="26"/>
        <v>240594</v>
      </c>
      <c r="CG13" s="140">
        <f t="shared" si="27"/>
        <v>0</v>
      </c>
      <c r="CH13" s="140">
        <f t="shared" si="28"/>
        <v>109447</v>
      </c>
      <c r="CI13" s="140">
        <f t="shared" si="29"/>
        <v>603745</v>
      </c>
    </row>
    <row r="14" spans="1:87" s="123" customFormat="1" ht="12" customHeight="1">
      <c r="A14" s="124" t="s">
        <v>210</v>
      </c>
      <c r="B14" s="125" t="s">
        <v>224</v>
      </c>
      <c r="C14" s="124" t="s">
        <v>225</v>
      </c>
      <c r="D14" s="140">
        <f t="shared" si="3"/>
        <v>0</v>
      </c>
      <c r="E14" s="140">
        <f t="shared" si="4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1">
        <v>51132</v>
      </c>
      <c r="L14" s="140">
        <f t="shared" si="5"/>
        <v>198628</v>
      </c>
      <c r="M14" s="140">
        <f t="shared" si="6"/>
        <v>65996</v>
      </c>
      <c r="N14" s="140">
        <v>43997</v>
      </c>
      <c r="O14" s="140">
        <v>11000</v>
      </c>
      <c r="P14" s="140">
        <v>10999</v>
      </c>
      <c r="Q14" s="140">
        <v>0</v>
      </c>
      <c r="R14" s="140">
        <f t="shared" si="7"/>
        <v>1640</v>
      </c>
      <c r="S14" s="140">
        <v>794</v>
      </c>
      <c r="T14" s="140">
        <v>846</v>
      </c>
      <c r="U14" s="140">
        <v>0</v>
      </c>
      <c r="V14" s="140">
        <v>0</v>
      </c>
      <c r="W14" s="140">
        <f t="shared" si="8"/>
        <v>130992</v>
      </c>
      <c r="X14" s="140">
        <v>107118</v>
      </c>
      <c r="Y14" s="140">
        <v>4866</v>
      </c>
      <c r="Z14" s="140">
        <v>0</v>
      </c>
      <c r="AA14" s="140">
        <v>19008</v>
      </c>
      <c r="AB14" s="141">
        <v>120215</v>
      </c>
      <c r="AC14" s="140">
        <v>0</v>
      </c>
      <c r="AD14" s="140">
        <v>267</v>
      </c>
      <c r="AE14" s="140">
        <f t="shared" si="9"/>
        <v>198895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0</v>
      </c>
      <c r="AO14" s="140">
        <f t="shared" si="13"/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f t="shared" si="15"/>
        <v>0</v>
      </c>
      <c r="AZ14" s="140">
        <v>0</v>
      </c>
      <c r="BA14" s="140">
        <v>0</v>
      </c>
      <c r="BB14" s="140">
        <v>0</v>
      </c>
      <c r="BC14" s="140">
        <v>0</v>
      </c>
      <c r="BD14" s="141">
        <v>110070</v>
      </c>
      <c r="BE14" s="140">
        <v>0</v>
      </c>
      <c r="BF14" s="140">
        <v>0</v>
      </c>
      <c r="BG14" s="140">
        <f t="shared" si="16"/>
        <v>0</v>
      </c>
      <c r="BH14" s="140">
        <f t="shared" si="17"/>
        <v>0</v>
      </c>
      <c r="BI14" s="140">
        <f t="shared" si="17"/>
        <v>0</v>
      </c>
      <c r="BJ14" s="140">
        <f t="shared" si="17"/>
        <v>0</v>
      </c>
      <c r="BK14" s="140">
        <f t="shared" si="17"/>
        <v>0</v>
      </c>
      <c r="BL14" s="140">
        <f t="shared" si="17"/>
        <v>0</v>
      </c>
      <c r="BM14" s="140">
        <f t="shared" si="17"/>
        <v>0</v>
      </c>
      <c r="BN14" s="140">
        <f t="shared" si="17"/>
        <v>0</v>
      </c>
      <c r="BO14" s="141">
        <f t="shared" si="17"/>
        <v>51132</v>
      </c>
      <c r="BP14" s="140">
        <f t="shared" si="17"/>
        <v>198628</v>
      </c>
      <c r="BQ14" s="140">
        <f t="shared" si="17"/>
        <v>65996</v>
      </c>
      <c r="BR14" s="140">
        <f t="shared" si="17"/>
        <v>43997</v>
      </c>
      <c r="BS14" s="140">
        <f t="shared" si="17"/>
        <v>11000</v>
      </c>
      <c r="BT14" s="140">
        <f t="shared" si="17"/>
        <v>10999</v>
      </c>
      <c r="BU14" s="140">
        <f t="shared" si="17"/>
        <v>0</v>
      </c>
      <c r="BV14" s="140">
        <f t="shared" si="17"/>
        <v>1640</v>
      </c>
      <c r="BW14" s="140">
        <f t="shared" si="17"/>
        <v>794</v>
      </c>
      <c r="BX14" s="140">
        <f t="shared" si="18"/>
        <v>846</v>
      </c>
      <c r="BY14" s="140">
        <f t="shared" si="19"/>
        <v>0</v>
      </c>
      <c r="BZ14" s="140">
        <f t="shared" si="20"/>
        <v>0</v>
      </c>
      <c r="CA14" s="140">
        <f t="shared" si="21"/>
        <v>130992</v>
      </c>
      <c r="CB14" s="140">
        <f t="shared" si="22"/>
        <v>107118</v>
      </c>
      <c r="CC14" s="140">
        <f t="shared" si="23"/>
        <v>4866</v>
      </c>
      <c r="CD14" s="140">
        <f t="shared" si="24"/>
        <v>0</v>
      </c>
      <c r="CE14" s="140">
        <f t="shared" si="25"/>
        <v>19008</v>
      </c>
      <c r="CF14" s="141">
        <f t="shared" si="26"/>
        <v>230285</v>
      </c>
      <c r="CG14" s="140">
        <f t="shared" si="27"/>
        <v>0</v>
      </c>
      <c r="CH14" s="140">
        <f t="shared" si="28"/>
        <v>267</v>
      </c>
      <c r="CI14" s="140">
        <f t="shared" si="29"/>
        <v>198895</v>
      </c>
    </row>
    <row r="15" spans="1:87" s="123" customFormat="1" ht="12" customHeight="1">
      <c r="A15" s="124" t="s">
        <v>210</v>
      </c>
      <c r="B15" s="125" t="s">
        <v>226</v>
      </c>
      <c r="C15" s="124" t="s">
        <v>227</v>
      </c>
      <c r="D15" s="140">
        <f t="shared" si="3"/>
        <v>0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1">
        <v>0</v>
      </c>
      <c r="L15" s="140">
        <f t="shared" si="5"/>
        <v>635954</v>
      </c>
      <c r="M15" s="140">
        <f t="shared" si="6"/>
        <v>147732</v>
      </c>
      <c r="N15" s="140">
        <v>51043</v>
      </c>
      <c r="O15" s="140">
        <v>96689</v>
      </c>
      <c r="P15" s="140">
        <v>0</v>
      </c>
      <c r="Q15" s="140">
        <v>0</v>
      </c>
      <c r="R15" s="140">
        <f t="shared" si="7"/>
        <v>22584</v>
      </c>
      <c r="S15" s="140">
        <v>22584</v>
      </c>
      <c r="T15" s="140">
        <v>0</v>
      </c>
      <c r="U15" s="140">
        <v>0</v>
      </c>
      <c r="V15" s="140">
        <v>6944</v>
      </c>
      <c r="W15" s="140">
        <f t="shared" si="8"/>
        <v>458694</v>
      </c>
      <c r="X15" s="140">
        <v>99931</v>
      </c>
      <c r="Y15" s="140">
        <v>327456</v>
      </c>
      <c r="Z15" s="140">
        <v>7772</v>
      </c>
      <c r="AA15" s="140">
        <v>23535</v>
      </c>
      <c r="AB15" s="141">
        <v>0</v>
      </c>
      <c r="AC15" s="140">
        <v>0</v>
      </c>
      <c r="AD15" s="140">
        <v>5317</v>
      </c>
      <c r="AE15" s="140">
        <f t="shared" si="9"/>
        <v>641271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0</v>
      </c>
      <c r="AN15" s="140">
        <f t="shared" si="12"/>
        <v>13738</v>
      </c>
      <c r="AO15" s="140">
        <f t="shared" si="13"/>
        <v>7346</v>
      </c>
      <c r="AP15" s="140">
        <v>7346</v>
      </c>
      <c r="AQ15" s="140">
        <v>0</v>
      </c>
      <c r="AR15" s="140">
        <v>0</v>
      </c>
      <c r="AS15" s="140">
        <v>0</v>
      </c>
      <c r="AT15" s="140">
        <f t="shared" si="14"/>
        <v>3480</v>
      </c>
      <c r="AU15" s="140">
        <v>3480</v>
      </c>
      <c r="AV15" s="140">
        <v>0</v>
      </c>
      <c r="AW15" s="140">
        <v>0</v>
      </c>
      <c r="AX15" s="140">
        <v>0</v>
      </c>
      <c r="AY15" s="140">
        <f t="shared" si="15"/>
        <v>2912</v>
      </c>
      <c r="AZ15" s="140">
        <v>1833</v>
      </c>
      <c r="BA15" s="140">
        <v>1079</v>
      </c>
      <c r="BB15" s="140">
        <v>0</v>
      </c>
      <c r="BC15" s="140">
        <v>0</v>
      </c>
      <c r="BD15" s="141">
        <v>200803</v>
      </c>
      <c r="BE15" s="140">
        <v>0</v>
      </c>
      <c r="BF15" s="140">
        <v>0</v>
      </c>
      <c r="BG15" s="140">
        <f t="shared" si="16"/>
        <v>13738</v>
      </c>
      <c r="BH15" s="140">
        <f t="shared" si="17"/>
        <v>0</v>
      </c>
      <c r="BI15" s="140">
        <f t="shared" si="17"/>
        <v>0</v>
      </c>
      <c r="BJ15" s="140">
        <f t="shared" si="17"/>
        <v>0</v>
      </c>
      <c r="BK15" s="140">
        <f t="shared" si="17"/>
        <v>0</v>
      </c>
      <c r="BL15" s="140">
        <f t="shared" si="17"/>
        <v>0</v>
      </c>
      <c r="BM15" s="140">
        <f t="shared" si="17"/>
        <v>0</v>
      </c>
      <c r="BN15" s="140">
        <f t="shared" si="17"/>
        <v>0</v>
      </c>
      <c r="BO15" s="141">
        <f t="shared" si="17"/>
        <v>0</v>
      </c>
      <c r="BP15" s="140">
        <f t="shared" si="17"/>
        <v>649692</v>
      </c>
      <c r="BQ15" s="140">
        <f t="shared" si="17"/>
        <v>155078</v>
      </c>
      <c r="BR15" s="140">
        <f t="shared" si="17"/>
        <v>58389</v>
      </c>
      <c r="BS15" s="140">
        <f t="shared" si="17"/>
        <v>96689</v>
      </c>
      <c r="BT15" s="140">
        <f t="shared" si="17"/>
        <v>0</v>
      </c>
      <c r="BU15" s="140">
        <f t="shared" si="17"/>
        <v>0</v>
      </c>
      <c r="BV15" s="140">
        <f t="shared" si="17"/>
        <v>26064</v>
      </c>
      <c r="BW15" s="140">
        <f t="shared" si="17"/>
        <v>26064</v>
      </c>
      <c r="BX15" s="140">
        <f t="shared" si="18"/>
        <v>0</v>
      </c>
      <c r="BY15" s="140">
        <f t="shared" si="19"/>
        <v>0</v>
      </c>
      <c r="BZ15" s="140">
        <f t="shared" si="20"/>
        <v>6944</v>
      </c>
      <c r="CA15" s="140">
        <f t="shared" si="21"/>
        <v>461606</v>
      </c>
      <c r="CB15" s="140">
        <f t="shared" si="22"/>
        <v>101764</v>
      </c>
      <c r="CC15" s="140">
        <f t="shared" si="23"/>
        <v>328535</v>
      </c>
      <c r="CD15" s="140">
        <f t="shared" si="24"/>
        <v>7772</v>
      </c>
      <c r="CE15" s="140">
        <f t="shared" si="25"/>
        <v>23535</v>
      </c>
      <c r="CF15" s="141">
        <f t="shared" si="26"/>
        <v>200803</v>
      </c>
      <c r="CG15" s="140">
        <f t="shared" si="27"/>
        <v>0</v>
      </c>
      <c r="CH15" s="140">
        <f t="shared" si="28"/>
        <v>5317</v>
      </c>
      <c r="CI15" s="140">
        <f t="shared" si="29"/>
        <v>655009</v>
      </c>
    </row>
    <row r="16" spans="1:87" s="123" customFormat="1" ht="12" customHeight="1">
      <c r="A16" s="124" t="s">
        <v>210</v>
      </c>
      <c r="B16" s="125" t="s">
        <v>228</v>
      </c>
      <c r="C16" s="124" t="s">
        <v>229</v>
      </c>
      <c r="D16" s="140">
        <f t="shared" si="3"/>
        <v>0</v>
      </c>
      <c r="E16" s="140">
        <f t="shared" si="4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1">
        <v>48508</v>
      </c>
      <c r="L16" s="140">
        <f t="shared" si="5"/>
        <v>172285</v>
      </c>
      <c r="M16" s="140">
        <f t="shared" si="6"/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f t="shared" si="7"/>
        <v>2339</v>
      </c>
      <c r="S16" s="140">
        <v>0</v>
      </c>
      <c r="T16" s="140">
        <v>2339</v>
      </c>
      <c r="U16" s="140">
        <v>0</v>
      </c>
      <c r="V16" s="140">
        <v>0</v>
      </c>
      <c r="W16" s="140">
        <f t="shared" si="8"/>
        <v>169946</v>
      </c>
      <c r="X16" s="140">
        <v>148964</v>
      </c>
      <c r="Y16" s="140">
        <v>0</v>
      </c>
      <c r="Z16" s="140">
        <v>20982</v>
      </c>
      <c r="AA16" s="140">
        <v>0</v>
      </c>
      <c r="AB16" s="141">
        <v>106834</v>
      </c>
      <c r="AC16" s="140"/>
      <c r="AD16" s="140">
        <v>4253</v>
      </c>
      <c r="AE16" s="140">
        <f t="shared" si="9"/>
        <v>176538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151200</v>
      </c>
      <c r="AO16" s="140">
        <f t="shared" si="13"/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f t="shared" si="14"/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f t="shared" si="15"/>
        <v>151200</v>
      </c>
      <c r="AZ16" s="140">
        <v>151200</v>
      </c>
      <c r="BA16" s="140">
        <v>0</v>
      </c>
      <c r="BB16" s="140">
        <v>0</v>
      </c>
      <c r="BC16" s="140">
        <v>0</v>
      </c>
      <c r="BD16" s="141">
        <v>100465</v>
      </c>
      <c r="BE16" s="140">
        <v>0</v>
      </c>
      <c r="BF16" s="140">
        <v>32188</v>
      </c>
      <c r="BG16" s="140">
        <f t="shared" si="16"/>
        <v>183388</v>
      </c>
      <c r="BH16" s="140">
        <f t="shared" si="17"/>
        <v>0</v>
      </c>
      <c r="BI16" s="140">
        <f t="shared" si="17"/>
        <v>0</v>
      </c>
      <c r="BJ16" s="140">
        <f t="shared" si="17"/>
        <v>0</v>
      </c>
      <c r="BK16" s="140">
        <f t="shared" si="17"/>
        <v>0</v>
      </c>
      <c r="BL16" s="140">
        <f t="shared" si="17"/>
        <v>0</v>
      </c>
      <c r="BM16" s="140">
        <f t="shared" si="17"/>
        <v>0</v>
      </c>
      <c r="BN16" s="140">
        <f t="shared" si="17"/>
        <v>0</v>
      </c>
      <c r="BO16" s="141">
        <f t="shared" si="17"/>
        <v>48508</v>
      </c>
      <c r="BP16" s="140">
        <f t="shared" si="17"/>
        <v>323485</v>
      </c>
      <c r="BQ16" s="140">
        <f t="shared" si="17"/>
        <v>0</v>
      </c>
      <c r="BR16" s="140">
        <f t="shared" si="17"/>
        <v>0</v>
      </c>
      <c r="BS16" s="140">
        <f t="shared" si="17"/>
        <v>0</v>
      </c>
      <c r="BT16" s="140">
        <f t="shared" si="17"/>
        <v>0</v>
      </c>
      <c r="BU16" s="140">
        <f t="shared" si="17"/>
        <v>0</v>
      </c>
      <c r="BV16" s="140">
        <f t="shared" si="17"/>
        <v>2339</v>
      </c>
      <c r="BW16" s="140">
        <f t="shared" si="17"/>
        <v>0</v>
      </c>
      <c r="BX16" s="140">
        <f t="shared" si="18"/>
        <v>2339</v>
      </c>
      <c r="BY16" s="140">
        <f t="shared" si="19"/>
        <v>0</v>
      </c>
      <c r="BZ16" s="140">
        <f t="shared" si="20"/>
        <v>0</v>
      </c>
      <c r="CA16" s="140">
        <f t="shared" si="21"/>
        <v>321146</v>
      </c>
      <c r="CB16" s="140">
        <f t="shared" si="22"/>
        <v>300164</v>
      </c>
      <c r="CC16" s="140">
        <f t="shared" si="23"/>
        <v>0</v>
      </c>
      <c r="CD16" s="140">
        <f t="shared" si="24"/>
        <v>20982</v>
      </c>
      <c r="CE16" s="140">
        <f t="shared" si="25"/>
        <v>0</v>
      </c>
      <c r="CF16" s="141">
        <f t="shared" si="26"/>
        <v>207299</v>
      </c>
      <c r="CG16" s="140">
        <f t="shared" si="27"/>
        <v>0</v>
      </c>
      <c r="CH16" s="140">
        <f t="shared" si="28"/>
        <v>36441</v>
      </c>
      <c r="CI16" s="140">
        <f t="shared" si="29"/>
        <v>359926</v>
      </c>
    </row>
    <row r="17" spans="1:87" s="123" customFormat="1" ht="12" customHeight="1">
      <c r="A17" s="124" t="s">
        <v>210</v>
      </c>
      <c r="B17" s="125" t="s">
        <v>230</v>
      </c>
      <c r="C17" s="124" t="s">
        <v>231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0</v>
      </c>
      <c r="L17" s="140">
        <f t="shared" si="5"/>
        <v>0</v>
      </c>
      <c r="M17" s="140">
        <f t="shared" si="6"/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f t="shared" si="7"/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f t="shared" si="8"/>
        <v>0</v>
      </c>
      <c r="X17" s="140">
        <v>0</v>
      </c>
      <c r="Y17" s="140">
        <v>0</v>
      </c>
      <c r="Z17" s="140">
        <v>0</v>
      </c>
      <c r="AA17" s="140">
        <v>0</v>
      </c>
      <c r="AB17" s="141">
        <v>271370</v>
      </c>
      <c r="AC17" s="140">
        <v>0</v>
      </c>
      <c r="AD17" s="140">
        <v>0</v>
      </c>
      <c r="AE17" s="140">
        <f t="shared" si="9"/>
        <v>0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0</v>
      </c>
      <c r="AO17" s="140">
        <f t="shared" si="13"/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f t="shared" si="14"/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f t="shared" si="15"/>
        <v>0</v>
      </c>
      <c r="AZ17" s="140">
        <v>0</v>
      </c>
      <c r="BA17" s="140">
        <v>0</v>
      </c>
      <c r="BB17" s="140">
        <v>0</v>
      </c>
      <c r="BC17" s="140">
        <v>0</v>
      </c>
      <c r="BD17" s="141">
        <v>89683</v>
      </c>
      <c r="BE17" s="140">
        <v>0</v>
      </c>
      <c r="BF17" s="140">
        <v>0</v>
      </c>
      <c r="BG17" s="140">
        <f t="shared" si="16"/>
        <v>0</v>
      </c>
      <c r="BH17" s="140">
        <f t="shared" si="17"/>
        <v>0</v>
      </c>
      <c r="BI17" s="140">
        <f t="shared" si="17"/>
        <v>0</v>
      </c>
      <c r="BJ17" s="140">
        <f t="shared" si="17"/>
        <v>0</v>
      </c>
      <c r="BK17" s="140">
        <f t="shared" si="17"/>
        <v>0</v>
      </c>
      <c r="BL17" s="140">
        <f t="shared" si="17"/>
        <v>0</v>
      </c>
      <c r="BM17" s="140">
        <f t="shared" si="17"/>
        <v>0</v>
      </c>
      <c r="BN17" s="140">
        <f t="shared" si="17"/>
        <v>0</v>
      </c>
      <c r="BO17" s="141">
        <f t="shared" si="17"/>
        <v>0</v>
      </c>
      <c r="BP17" s="140">
        <f t="shared" si="17"/>
        <v>0</v>
      </c>
      <c r="BQ17" s="140">
        <f t="shared" si="17"/>
        <v>0</v>
      </c>
      <c r="BR17" s="140">
        <f t="shared" si="17"/>
        <v>0</v>
      </c>
      <c r="BS17" s="140">
        <f t="shared" si="17"/>
        <v>0</v>
      </c>
      <c r="BT17" s="140">
        <f t="shared" si="17"/>
        <v>0</v>
      </c>
      <c r="BU17" s="140">
        <f t="shared" si="17"/>
        <v>0</v>
      </c>
      <c r="BV17" s="140">
        <f t="shared" si="17"/>
        <v>0</v>
      </c>
      <c r="BW17" s="140">
        <f t="shared" si="17"/>
        <v>0</v>
      </c>
      <c r="BX17" s="140">
        <f t="shared" si="18"/>
        <v>0</v>
      </c>
      <c r="BY17" s="140">
        <f t="shared" si="19"/>
        <v>0</v>
      </c>
      <c r="BZ17" s="140">
        <f t="shared" si="20"/>
        <v>0</v>
      </c>
      <c r="CA17" s="140">
        <f t="shared" si="21"/>
        <v>0</v>
      </c>
      <c r="CB17" s="140">
        <f t="shared" si="22"/>
        <v>0</v>
      </c>
      <c r="CC17" s="140">
        <f t="shared" si="23"/>
        <v>0</v>
      </c>
      <c r="CD17" s="140">
        <f t="shared" si="24"/>
        <v>0</v>
      </c>
      <c r="CE17" s="140">
        <f t="shared" si="25"/>
        <v>0</v>
      </c>
      <c r="CF17" s="141">
        <f t="shared" si="26"/>
        <v>361053</v>
      </c>
      <c r="CG17" s="140">
        <f t="shared" si="27"/>
        <v>0</v>
      </c>
      <c r="CH17" s="140">
        <f t="shared" si="28"/>
        <v>0</v>
      </c>
      <c r="CI17" s="140">
        <f t="shared" si="29"/>
        <v>0</v>
      </c>
    </row>
    <row r="18" spans="1:87" s="123" customFormat="1" ht="12" customHeight="1">
      <c r="A18" s="124" t="s">
        <v>210</v>
      </c>
      <c r="B18" s="125" t="s">
        <v>232</v>
      </c>
      <c r="C18" s="124" t="s">
        <v>233</v>
      </c>
      <c r="D18" s="140">
        <f t="shared" si="3"/>
        <v>0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1">
        <v>0</v>
      </c>
      <c r="L18" s="140">
        <f t="shared" si="5"/>
        <v>20766</v>
      </c>
      <c r="M18" s="140">
        <f t="shared" si="6"/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f t="shared" si="7"/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f t="shared" si="8"/>
        <v>20766</v>
      </c>
      <c r="X18" s="140">
        <v>0</v>
      </c>
      <c r="Y18" s="140">
        <v>0</v>
      </c>
      <c r="Z18" s="140">
        <v>197</v>
      </c>
      <c r="AA18" s="140">
        <v>20569</v>
      </c>
      <c r="AB18" s="141">
        <v>133615</v>
      </c>
      <c r="AC18" s="140">
        <v>0</v>
      </c>
      <c r="AD18" s="140">
        <v>0</v>
      </c>
      <c r="AE18" s="140">
        <f t="shared" si="9"/>
        <v>20766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0</v>
      </c>
      <c r="AN18" s="140">
        <f t="shared" si="12"/>
        <v>8868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8868</v>
      </c>
      <c r="AZ18" s="140">
        <v>0</v>
      </c>
      <c r="BA18" s="140">
        <v>0</v>
      </c>
      <c r="BB18" s="140">
        <v>0</v>
      </c>
      <c r="BC18" s="140">
        <v>8868</v>
      </c>
      <c r="BD18" s="141">
        <v>30586</v>
      </c>
      <c r="BE18" s="140">
        <v>0</v>
      </c>
      <c r="BF18" s="140">
        <v>0</v>
      </c>
      <c r="BG18" s="140">
        <f t="shared" si="16"/>
        <v>8868</v>
      </c>
      <c r="BH18" s="140">
        <f t="shared" si="17"/>
        <v>0</v>
      </c>
      <c r="BI18" s="140">
        <f t="shared" si="17"/>
        <v>0</v>
      </c>
      <c r="BJ18" s="140">
        <f t="shared" si="17"/>
        <v>0</v>
      </c>
      <c r="BK18" s="140">
        <f t="shared" si="17"/>
        <v>0</v>
      </c>
      <c r="BL18" s="140">
        <f t="shared" si="17"/>
        <v>0</v>
      </c>
      <c r="BM18" s="140">
        <f t="shared" si="17"/>
        <v>0</v>
      </c>
      <c r="BN18" s="140">
        <f t="shared" si="17"/>
        <v>0</v>
      </c>
      <c r="BO18" s="141">
        <f t="shared" si="17"/>
        <v>0</v>
      </c>
      <c r="BP18" s="140">
        <f t="shared" si="17"/>
        <v>29634</v>
      </c>
      <c r="BQ18" s="140">
        <f t="shared" si="17"/>
        <v>0</v>
      </c>
      <c r="BR18" s="140">
        <f t="shared" si="17"/>
        <v>0</v>
      </c>
      <c r="BS18" s="140">
        <f t="shared" si="17"/>
        <v>0</v>
      </c>
      <c r="BT18" s="140">
        <f t="shared" si="17"/>
        <v>0</v>
      </c>
      <c r="BU18" s="140">
        <f t="shared" si="17"/>
        <v>0</v>
      </c>
      <c r="BV18" s="140">
        <f t="shared" si="17"/>
        <v>0</v>
      </c>
      <c r="BW18" s="140">
        <f t="shared" si="17"/>
        <v>0</v>
      </c>
      <c r="BX18" s="140">
        <f t="shared" si="18"/>
        <v>0</v>
      </c>
      <c r="BY18" s="140">
        <f t="shared" si="19"/>
        <v>0</v>
      </c>
      <c r="BZ18" s="140">
        <f t="shared" si="20"/>
        <v>0</v>
      </c>
      <c r="CA18" s="140">
        <f t="shared" si="21"/>
        <v>29634</v>
      </c>
      <c r="CB18" s="140">
        <f t="shared" si="22"/>
        <v>0</v>
      </c>
      <c r="CC18" s="140">
        <f t="shared" si="23"/>
        <v>0</v>
      </c>
      <c r="CD18" s="140">
        <f t="shared" si="24"/>
        <v>197</v>
      </c>
      <c r="CE18" s="140">
        <f t="shared" si="25"/>
        <v>29437</v>
      </c>
      <c r="CF18" s="141">
        <f t="shared" si="26"/>
        <v>164201</v>
      </c>
      <c r="CG18" s="140">
        <f t="shared" si="27"/>
        <v>0</v>
      </c>
      <c r="CH18" s="140">
        <f t="shared" si="28"/>
        <v>0</v>
      </c>
      <c r="CI18" s="140">
        <f t="shared" si="29"/>
        <v>29634</v>
      </c>
    </row>
    <row r="19" spans="1:87" s="123" customFormat="1" ht="12" customHeight="1">
      <c r="A19" s="124" t="s">
        <v>210</v>
      </c>
      <c r="B19" s="125" t="s">
        <v>234</v>
      </c>
      <c r="C19" s="124" t="s">
        <v>235</v>
      </c>
      <c r="D19" s="140">
        <f t="shared" si="3"/>
        <v>0</v>
      </c>
      <c r="E19" s="140">
        <f t="shared" si="4"/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1">
        <v>0</v>
      </c>
      <c r="L19" s="140">
        <f t="shared" si="5"/>
        <v>92239</v>
      </c>
      <c r="M19" s="140">
        <f t="shared" si="6"/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f t="shared" si="7"/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f t="shared" si="8"/>
        <v>92239</v>
      </c>
      <c r="X19" s="140">
        <v>92239</v>
      </c>
      <c r="Y19" s="140">
        <v>0</v>
      </c>
      <c r="Z19" s="140">
        <v>0</v>
      </c>
      <c r="AA19" s="140">
        <v>0</v>
      </c>
      <c r="AB19" s="141">
        <v>116325</v>
      </c>
      <c r="AC19" s="140">
        <v>0</v>
      </c>
      <c r="AD19" s="140">
        <v>0</v>
      </c>
      <c r="AE19" s="140">
        <f t="shared" si="9"/>
        <v>92239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26479</v>
      </c>
      <c r="AO19" s="140">
        <f t="shared" si="13"/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f t="shared" si="14"/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f t="shared" si="15"/>
        <v>26479</v>
      </c>
      <c r="AZ19" s="140">
        <v>25369</v>
      </c>
      <c r="BA19" s="140">
        <v>0</v>
      </c>
      <c r="BB19" s="140">
        <v>0</v>
      </c>
      <c r="BC19" s="140">
        <v>1110</v>
      </c>
      <c r="BD19" s="141">
        <v>45498</v>
      </c>
      <c r="BE19" s="140">
        <v>0</v>
      </c>
      <c r="BF19" s="140">
        <v>0</v>
      </c>
      <c r="BG19" s="140">
        <f t="shared" si="16"/>
        <v>26479</v>
      </c>
      <c r="BH19" s="140">
        <f t="shared" si="17"/>
        <v>0</v>
      </c>
      <c r="BI19" s="140">
        <f t="shared" si="17"/>
        <v>0</v>
      </c>
      <c r="BJ19" s="140">
        <f t="shared" si="17"/>
        <v>0</v>
      </c>
      <c r="BK19" s="140">
        <f t="shared" si="17"/>
        <v>0</v>
      </c>
      <c r="BL19" s="140">
        <f t="shared" si="17"/>
        <v>0</v>
      </c>
      <c r="BM19" s="140">
        <f t="shared" si="17"/>
        <v>0</v>
      </c>
      <c r="BN19" s="140">
        <f t="shared" si="17"/>
        <v>0</v>
      </c>
      <c r="BO19" s="141">
        <f t="shared" si="17"/>
        <v>0</v>
      </c>
      <c r="BP19" s="140">
        <f t="shared" si="17"/>
        <v>118718</v>
      </c>
      <c r="BQ19" s="140">
        <f t="shared" si="17"/>
        <v>0</v>
      </c>
      <c r="BR19" s="140">
        <f t="shared" si="17"/>
        <v>0</v>
      </c>
      <c r="BS19" s="140">
        <f t="shared" si="17"/>
        <v>0</v>
      </c>
      <c r="BT19" s="140">
        <f t="shared" si="17"/>
        <v>0</v>
      </c>
      <c r="BU19" s="140">
        <f t="shared" si="17"/>
        <v>0</v>
      </c>
      <c r="BV19" s="140">
        <f t="shared" si="17"/>
        <v>0</v>
      </c>
      <c r="BW19" s="140">
        <f t="shared" si="17"/>
        <v>0</v>
      </c>
      <c r="BX19" s="140">
        <f t="shared" si="18"/>
        <v>0</v>
      </c>
      <c r="BY19" s="140">
        <f t="shared" si="19"/>
        <v>0</v>
      </c>
      <c r="BZ19" s="140">
        <f t="shared" si="20"/>
        <v>0</v>
      </c>
      <c r="CA19" s="140">
        <f t="shared" si="21"/>
        <v>118718</v>
      </c>
      <c r="CB19" s="140">
        <f t="shared" si="22"/>
        <v>117608</v>
      </c>
      <c r="CC19" s="140">
        <f t="shared" si="23"/>
        <v>0</v>
      </c>
      <c r="CD19" s="140">
        <f t="shared" si="24"/>
        <v>0</v>
      </c>
      <c r="CE19" s="140">
        <f t="shared" si="25"/>
        <v>1110</v>
      </c>
      <c r="CF19" s="141">
        <f t="shared" si="26"/>
        <v>161823</v>
      </c>
      <c r="CG19" s="140">
        <f t="shared" si="27"/>
        <v>0</v>
      </c>
      <c r="CH19" s="140">
        <f t="shared" si="28"/>
        <v>0</v>
      </c>
      <c r="CI19" s="140">
        <f t="shared" si="29"/>
        <v>118718</v>
      </c>
    </row>
    <row r="20" spans="1:87" s="123" customFormat="1" ht="12" customHeight="1">
      <c r="A20" s="124" t="s">
        <v>210</v>
      </c>
      <c r="B20" s="125" t="s">
        <v>236</v>
      </c>
      <c r="C20" s="124" t="s">
        <v>237</v>
      </c>
      <c r="D20" s="140">
        <f t="shared" si="3"/>
        <v>0</v>
      </c>
      <c r="E20" s="140">
        <f t="shared" si="4"/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25836</v>
      </c>
      <c r="M20" s="140">
        <f t="shared" si="6"/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f t="shared" si="7"/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f t="shared" si="8"/>
        <v>25836</v>
      </c>
      <c r="X20" s="140">
        <v>25659</v>
      </c>
      <c r="Y20" s="140">
        <v>177</v>
      </c>
      <c r="Z20" s="140">
        <v>0</v>
      </c>
      <c r="AA20" s="140">
        <v>0</v>
      </c>
      <c r="AB20" s="141">
        <v>117827</v>
      </c>
      <c r="AC20" s="140">
        <v>0</v>
      </c>
      <c r="AD20" s="140">
        <v>0</v>
      </c>
      <c r="AE20" s="140">
        <f t="shared" si="9"/>
        <v>25836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1397</v>
      </c>
      <c r="AO20" s="140">
        <f t="shared" si="13"/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f t="shared" si="14"/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f t="shared" si="15"/>
        <v>1397</v>
      </c>
      <c r="AZ20" s="140">
        <v>0</v>
      </c>
      <c r="BA20" s="140">
        <v>0</v>
      </c>
      <c r="BB20" s="140">
        <v>0</v>
      </c>
      <c r="BC20" s="140">
        <v>1397</v>
      </c>
      <c r="BD20" s="141">
        <v>34339</v>
      </c>
      <c r="BE20" s="140">
        <v>0</v>
      </c>
      <c r="BF20" s="140">
        <v>0</v>
      </c>
      <c r="BG20" s="140">
        <f t="shared" si="16"/>
        <v>1397</v>
      </c>
      <c r="BH20" s="140">
        <f t="shared" si="17"/>
        <v>0</v>
      </c>
      <c r="BI20" s="140">
        <f t="shared" si="17"/>
        <v>0</v>
      </c>
      <c r="BJ20" s="140">
        <f t="shared" si="17"/>
        <v>0</v>
      </c>
      <c r="BK20" s="140">
        <f t="shared" si="17"/>
        <v>0</v>
      </c>
      <c r="BL20" s="140">
        <f t="shared" si="17"/>
        <v>0</v>
      </c>
      <c r="BM20" s="140">
        <f t="shared" si="17"/>
        <v>0</v>
      </c>
      <c r="BN20" s="140">
        <f t="shared" si="17"/>
        <v>0</v>
      </c>
      <c r="BO20" s="141">
        <f t="shared" si="17"/>
        <v>0</v>
      </c>
      <c r="BP20" s="140">
        <f t="shared" si="17"/>
        <v>27233</v>
      </c>
      <c r="BQ20" s="140">
        <f t="shared" si="17"/>
        <v>0</v>
      </c>
      <c r="BR20" s="140">
        <f t="shared" si="17"/>
        <v>0</v>
      </c>
      <c r="BS20" s="140">
        <f t="shared" si="17"/>
        <v>0</v>
      </c>
      <c r="BT20" s="140">
        <f t="shared" si="17"/>
        <v>0</v>
      </c>
      <c r="BU20" s="140">
        <f t="shared" si="17"/>
        <v>0</v>
      </c>
      <c r="BV20" s="140">
        <f t="shared" si="17"/>
        <v>0</v>
      </c>
      <c r="BW20" s="140">
        <f t="shared" si="17"/>
        <v>0</v>
      </c>
      <c r="BX20" s="140">
        <f t="shared" si="18"/>
        <v>0</v>
      </c>
      <c r="BY20" s="140">
        <f t="shared" si="19"/>
        <v>0</v>
      </c>
      <c r="BZ20" s="140">
        <f t="shared" si="20"/>
        <v>0</v>
      </c>
      <c r="CA20" s="140">
        <f t="shared" si="21"/>
        <v>27233</v>
      </c>
      <c r="CB20" s="140">
        <f t="shared" si="22"/>
        <v>25659</v>
      </c>
      <c r="CC20" s="140">
        <f t="shared" si="23"/>
        <v>177</v>
      </c>
      <c r="CD20" s="140">
        <f t="shared" si="24"/>
        <v>0</v>
      </c>
      <c r="CE20" s="140">
        <f t="shared" si="25"/>
        <v>1397</v>
      </c>
      <c r="CF20" s="141">
        <f t="shared" si="26"/>
        <v>152166</v>
      </c>
      <c r="CG20" s="140">
        <f t="shared" si="27"/>
        <v>0</v>
      </c>
      <c r="CH20" s="140">
        <f t="shared" si="28"/>
        <v>0</v>
      </c>
      <c r="CI20" s="140">
        <f t="shared" si="29"/>
        <v>27233</v>
      </c>
    </row>
    <row r="21" spans="1:87" s="123" customFormat="1" ht="12" customHeight="1">
      <c r="A21" s="124" t="s">
        <v>210</v>
      </c>
      <c r="B21" s="125" t="s">
        <v>238</v>
      </c>
      <c r="C21" s="124" t="s">
        <v>239</v>
      </c>
      <c r="D21" s="140">
        <f t="shared" si="3"/>
        <v>0</v>
      </c>
      <c r="E21" s="140">
        <f t="shared" si="4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0</v>
      </c>
      <c r="L21" s="140">
        <f t="shared" si="5"/>
        <v>95845</v>
      </c>
      <c r="M21" s="140">
        <f t="shared" si="6"/>
        <v>2026</v>
      </c>
      <c r="N21" s="140">
        <v>0</v>
      </c>
      <c r="O21" s="140">
        <v>2026</v>
      </c>
      <c r="P21" s="140">
        <v>0</v>
      </c>
      <c r="Q21" s="140">
        <v>0</v>
      </c>
      <c r="R21" s="140">
        <f t="shared" si="7"/>
        <v>847</v>
      </c>
      <c r="S21" s="140">
        <v>847</v>
      </c>
      <c r="T21" s="140">
        <v>0</v>
      </c>
      <c r="U21" s="140">
        <v>0</v>
      </c>
      <c r="V21" s="140">
        <v>0</v>
      </c>
      <c r="W21" s="140">
        <f t="shared" si="8"/>
        <v>92972</v>
      </c>
      <c r="X21" s="140">
        <v>92768</v>
      </c>
      <c r="Y21" s="140">
        <v>204</v>
      </c>
      <c r="Z21" s="140">
        <v>0</v>
      </c>
      <c r="AA21" s="140">
        <v>0</v>
      </c>
      <c r="AB21" s="141">
        <v>241376</v>
      </c>
      <c r="AC21" s="140">
        <v>0</v>
      </c>
      <c r="AD21" s="140">
        <v>2025</v>
      </c>
      <c r="AE21" s="140">
        <f t="shared" si="9"/>
        <v>97870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88594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0</v>
      </c>
      <c r="BI21" s="140">
        <f t="shared" si="17"/>
        <v>0</v>
      </c>
      <c r="BJ21" s="140">
        <f t="shared" si="17"/>
        <v>0</v>
      </c>
      <c r="BK21" s="140">
        <f t="shared" si="17"/>
        <v>0</v>
      </c>
      <c r="BL21" s="140">
        <f t="shared" si="17"/>
        <v>0</v>
      </c>
      <c r="BM21" s="140">
        <f t="shared" si="17"/>
        <v>0</v>
      </c>
      <c r="BN21" s="140">
        <f t="shared" si="17"/>
        <v>0</v>
      </c>
      <c r="BO21" s="141">
        <f t="shared" si="17"/>
        <v>0</v>
      </c>
      <c r="BP21" s="140">
        <f t="shared" si="17"/>
        <v>95845</v>
      </c>
      <c r="BQ21" s="140">
        <f t="shared" si="17"/>
        <v>2026</v>
      </c>
      <c r="BR21" s="140">
        <f t="shared" si="17"/>
        <v>0</v>
      </c>
      <c r="BS21" s="140">
        <f t="shared" si="17"/>
        <v>2026</v>
      </c>
      <c r="BT21" s="140">
        <f t="shared" si="17"/>
        <v>0</v>
      </c>
      <c r="BU21" s="140">
        <f t="shared" si="17"/>
        <v>0</v>
      </c>
      <c r="BV21" s="140">
        <f t="shared" si="17"/>
        <v>847</v>
      </c>
      <c r="BW21" s="140">
        <f t="shared" si="17"/>
        <v>847</v>
      </c>
      <c r="BX21" s="140">
        <f t="shared" si="18"/>
        <v>0</v>
      </c>
      <c r="BY21" s="140">
        <f t="shared" si="19"/>
        <v>0</v>
      </c>
      <c r="BZ21" s="140">
        <f t="shared" si="20"/>
        <v>0</v>
      </c>
      <c r="CA21" s="140">
        <f t="shared" si="21"/>
        <v>92972</v>
      </c>
      <c r="CB21" s="140">
        <f t="shared" si="22"/>
        <v>92768</v>
      </c>
      <c r="CC21" s="140">
        <f t="shared" si="23"/>
        <v>204</v>
      </c>
      <c r="CD21" s="140">
        <f t="shared" si="24"/>
        <v>0</v>
      </c>
      <c r="CE21" s="140">
        <f t="shared" si="25"/>
        <v>0</v>
      </c>
      <c r="CF21" s="141">
        <f t="shared" si="26"/>
        <v>329970</v>
      </c>
      <c r="CG21" s="140">
        <f t="shared" si="27"/>
        <v>0</v>
      </c>
      <c r="CH21" s="140">
        <f t="shared" si="28"/>
        <v>2025</v>
      </c>
      <c r="CI21" s="140">
        <f t="shared" si="29"/>
        <v>97870</v>
      </c>
    </row>
    <row r="22" spans="1:87" s="123" customFormat="1" ht="12" customHeight="1">
      <c r="A22" s="124" t="s">
        <v>210</v>
      </c>
      <c r="B22" s="125" t="s">
        <v>240</v>
      </c>
      <c r="C22" s="124" t="s">
        <v>241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0</v>
      </c>
      <c r="L22" s="140">
        <f t="shared" si="5"/>
        <v>52159</v>
      </c>
      <c r="M22" s="140">
        <f t="shared" si="6"/>
        <v>11056</v>
      </c>
      <c r="N22" s="140">
        <v>0</v>
      </c>
      <c r="O22" s="140">
        <v>11056</v>
      </c>
      <c r="P22" s="140">
        <v>0</v>
      </c>
      <c r="Q22" s="140">
        <v>0</v>
      </c>
      <c r="R22" s="140">
        <f t="shared" si="7"/>
        <v>7336</v>
      </c>
      <c r="S22" s="140">
        <v>6685</v>
      </c>
      <c r="T22" s="140">
        <v>651</v>
      </c>
      <c r="U22" s="140">
        <v>0</v>
      </c>
      <c r="V22" s="140">
        <v>0</v>
      </c>
      <c r="W22" s="140">
        <f t="shared" si="8"/>
        <v>33767</v>
      </c>
      <c r="X22" s="140">
        <v>0</v>
      </c>
      <c r="Y22" s="140">
        <v>33767</v>
      </c>
      <c r="Z22" s="140">
        <v>0</v>
      </c>
      <c r="AA22" s="140">
        <v>0</v>
      </c>
      <c r="AB22" s="141">
        <v>0</v>
      </c>
      <c r="AC22" s="140">
        <v>0</v>
      </c>
      <c r="AD22" s="140">
        <v>0</v>
      </c>
      <c r="AE22" s="140">
        <f t="shared" si="9"/>
        <v>52159</v>
      </c>
      <c r="AF22" s="140">
        <f t="shared" si="10"/>
        <v>1737</v>
      </c>
      <c r="AG22" s="140">
        <f t="shared" si="11"/>
        <v>1737</v>
      </c>
      <c r="AH22" s="140">
        <v>1737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32772</v>
      </c>
      <c r="AO22" s="140">
        <f t="shared" si="13"/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f t="shared" si="14"/>
        <v>5435</v>
      </c>
      <c r="AU22" s="140">
        <v>0</v>
      </c>
      <c r="AV22" s="140">
        <v>5435</v>
      </c>
      <c r="AW22" s="140">
        <v>0</v>
      </c>
      <c r="AX22" s="140">
        <v>0</v>
      </c>
      <c r="AY22" s="140">
        <f t="shared" si="15"/>
        <v>27337</v>
      </c>
      <c r="AZ22" s="140">
        <v>4988</v>
      </c>
      <c r="BA22" s="140">
        <v>22349</v>
      </c>
      <c r="BB22" s="140">
        <v>0</v>
      </c>
      <c r="BC22" s="140">
        <v>0</v>
      </c>
      <c r="BD22" s="141">
        <v>0</v>
      </c>
      <c r="BE22" s="140">
        <v>0</v>
      </c>
      <c r="BF22" s="140">
        <v>0</v>
      </c>
      <c r="BG22" s="140">
        <f t="shared" si="16"/>
        <v>34509</v>
      </c>
      <c r="BH22" s="140">
        <f t="shared" si="17"/>
        <v>1737</v>
      </c>
      <c r="BI22" s="140">
        <f t="shared" si="17"/>
        <v>1737</v>
      </c>
      <c r="BJ22" s="140">
        <f t="shared" si="17"/>
        <v>1737</v>
      </c>
      <c r="BK22" s="140">
        <f t="shared" si="17"/>
        <v>0</v>
      </c>
      <c r="BL22" s="140">
        <f t="shared" si="17"/>
        <v>0</v>
      </c>
      <c r="BM22" s="140">
        <f t="shared" si="17"/>
        <v>0</v>
      </c>
      <c r="BN22" s="140">
        <f t="shared" si="17"/>
        <v>0</v>
      </c>
      <c r="BO22" s="141">
        <f t="shared" si="17"/>
        <v>0</v>
      </c>
      <c r="BP22" s="140">
        <f t="shared" si="17"/>
        <v>84931</v>
      </c>
      <c r="BQ22" s="140">
        <f t="shared" si="17"/>
        <v>11056</v>
      </c>
      <c r="BR22" s="140">
        <f t="shared" si="17"/>
        <v>0</v>
      </c>
      <c r="BS22" s="140">
        <f t="shared" si="17"/>
        <v>11056</v>
      </c>
      <c r="BT22" s="140">
        <f t="shared" si="17"/>
        <v>0</v>
      </c>
      <c r="BU22" s="140">
        <f t="shared" si="17"/>
        <v>0</v>
      </c>
      <c r="BV22" s="140">
        <f t="shared" si="17"/>
        <v>12771</v>
      </c>
      <c r="BW22" s="140">
        <f t="shared" si="17"/>
        <v>6685</v>
      </c>
      <c r="BX22" s="140">
        <f t="shared" si="18"/>
        <v>6086</v>
      </c>
      <c r="BY22" s="140">
        <f t="shared" si="19"/>
        <v>0</v>
      </c>
      <c r="BZ22" s="140">
        <f t="shared" si="20"/>
        <v>0</v>
      </c>
      <c r="CA22" s="140">
        <f t="shared" si="21"/>
        <v>61104</v>
      </c>
      <c r="CB22" s="140">
        <f t="shared" si="22"/>
        <v>4988</v>
      </c>
      <c r="CC22" s="140">
        <f t="shared" si="23"/>
        <v>56116</v>
      </c>
      <c r="CD22" s="140">
        <f t="shared" si="24"/>
        <v>0</v>
      </c>
      <c r="CE22" s="140">
        <f t="shared" si="25"/>
        <v>0</v>
      </c>
      <c r="CF22" s="141">
        <f t="shared" si="26"/>
        <v>0</v>
      </c>
      <c r="CG22" s="140">
        <f t="shared" si="27"/>
        <v>0</v>
      </c>
      <c r="CH22" s="140">
        <f t="shared" si="28"/>
        <v>0</v>
      </c>
      <c r="CI22" s="140">
        <f t="shared" si="29"/>
        <v>86668</v>
      </c>
    </row>
    <row r="23" spans="1:87" s="123" customFormat="1" ht="12" customHeight="1">
      <c r="A23" s="124" t="s">
        <v>210</v>
      </c>
      <c r="B23" s="125" t="s">
        <v>242</v>
      </c>
      <c r="C23" s="124" t="s">
        <v>243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44004</v>
      </c>
      <c r="L23" s="140">
        <f t="shared" si="5"/>
        <v>221093</v>
      </c>
      <c r="M23" s="140">
        <f t="shared" si="6"/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f t="shared" si="7"/>
        <v>105103</v>
      </c>
      <c r="S23" s="140">
        <v>0</v>
      </c>
      <c r="T23" s="140">
        <v>90659</v>
      </c>
      <c r="U23" s="140">
        <v>14444</v>
      </c>
      <c r="V23" s="140">
        <v>0</v>
      </c>
      <c r="W23" s="140">
        <f t="shared" si="8"/>
        <v>111875</v>
      </c>
      <c r="X23" s="140">
        <v>48895</v>
      </c>
      <c r="Y23" s="140">
        <v>55188</v>
      </c>
      <c r="Z23" s="140">
        <v>7792</v>
      </c>
      <c r="AA23" s="140">
        <v>0</v>
      </c>
      <c r="AB23" s="141">
        <v>0</v>
      </c>
      <c r="AC23" s="140">
        <v>4115</v>
      </c>
      <c r="AD23" s="140">
        <v>8466</v>
      </c>
      <c r="AE23" s="140">
        <f t="shared" si="9"/>
        <v>229559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78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78</v>
      </c>
      <c r="AZ23" s="140">
        <v>78</v>
      </c>
      <c r="BA23" s="140">
        <v>0</v>
      </c>
      <c r="BB23" s="140">
        <v>0</v>
      </c>
      <c r="BC23" s="140">
        <v>0</v>
      </c>
      <c r="BD23" s="141">
        <v>83048</v>
      </c>
      <c r="BE23" s="140">
        <v>0</v>
      </c>
      <c r="BF23" s="140">
        <v>0</v>
      </c>
      <c r="BG23" s="140">
        <f t="shared" si="16"/>
        <v>78</v>
      </c>
      <c r="BH23" s="140">
        <f t="shared" si="17"/>
        <v>0</v>
      </c>
      <c r="BI23" s="140">
        <f t="shared" si="17"/>
        <v>0</v>
      </c>
      <c r="BJ23" s="140">
        <f t="shared" si="17"/>
        <v>0</v>
      </c>
      <c r="BK23" s="140">
        <f t="shared" si="17"/>
        <v>0</v>
      </c>
      <c r="BL23" s="140">
        <f t="shared" si="17"/>
        <v>0</v>
      </c>
      <c r="BM23" s="140">
        <f t="shared" si="17"/>
        <v>0</v>
      </c>
      <c r="BN23" s="140">
        <f t="shared" si="17"/>
        <v>0</v>
      </c>
      <c r="BO23" s="141">
        <f t="shared" si="17"/>
        <v>44004</v>
      </c>
      <c r="BP23" s="140">
        <f t="shared" si="17"/>
        <v>221171</v>
      </c>
      <c r="BQ23" s="140">
        <f t="shared" si="17"/>
        <v>0</v>
      </c>
      <c r="BR23" s="140">
        <f t="shared" si="17"/>
        <v>0</v>
      </c>
      <c r="BS23" s="140">
        <f t="shared" si="17"/>
        <v>0</v>
      </c>
      <c r="BT23" s="140">
        <f t="shared" si="17"/>
        <v>0</v>
      </c>
      <c r="BU23" s="140">
        <f t="shared" si="17"/>
        <v>0</v>
      </c>
      <c r="BV23" s="140">
        <f t="shared" si="17"/>
        <v>105103</v>
      </c>
      <c r="BW23" s="140">
        <f aca="true" t="shared" si="30" ref="BW23:BW36">SUM(S23,AU23)</f>
        <v>0</v>
      </c>
      <c r="BX23" s="140">
        <f t="shared" si="18"/>
        <v>90659</v>
      </c>
      <c r="BY23" s="140">
        <f t="shared" si="19"/>
        <v>14444</v>
      </c>
      <c r="BZ23" s="140">
        <f t="shared" si="20"/>
        <v>0</v>
      </c>
      <c r="CA23" s="140">
        <f t="shared" si="21"/>
        <v>111953</v>
      </c>
      <c r="CB23" s="140">
        <f t="shared" si="22"/>
        <v>48973</v>
      </c>
      <c r="CC23" s="140">
        <f t="shared" si="23"/>
        <v>55188</v>
      </c>
      <c r="CD23" s="140">
        <f t="shared" si="24"/>
        <v>7792</v>
      </c>
      <c r="CE23" s="140">
        <f t="shared" si="25"/>
        <v>0</v>
      </c>
      <c r="CF23" s="141">
        <f t="shared" si="26"/>
        <v>83048</v>
      </c>
      <c r="CG23" s="140">
        <f t="shared" si="27"/>
        <v>4115</v>
      </c>
      <c r="CH23" s="140">
        <f t="shared" si="28"/>
        <v>8466</v>
      </c>
      <c r="CI23" s="140">
        <f t="shared" si="29"/>
        <v>229637</v>
      </c>
    </row>
    <row r="24" spans="1:87" s="123" customFormat="1" ht="12" customHeight="1">
      <c r="A24" s="124" t="s">
        <v>210</v>
      </c>
      <c r="B24" s="125" t="s">
        <v>244</v>
      </c>
      <c r="C24" s="124" t="s">
        <v>245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15832</v>
      </c>
      <c r="L24" s="140">
        <f t="shared" si="5"/>
        <v>33925</v>
      </c>
      <c r="M24" s="140">
        <f t="shared" si="6"/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f t="shared" si="7"/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f t="shared" si="8"/>
        <v>33925</v>
      </c>
      <c r="X24" s="140">
        <v>31142</v>
      </c>
      <c r="Y24" s="140">
        <v>2783</v>
      </c>
      <c r="Z24" s="140">
        <v>0</v>
      </c>
      <c r="AA24" s="140">
        <v>0</v>
      </c>
      <c r="AB24" s="141">
        <v>26957</v>
      </c>
      <c r="AC24" s="140">
        <v>0</v>
      </c>
      <c r="AD24" s="140">
        <v>256</v>
      </c>
      <c r="AE24" s="140">
        <f t="shared" si="9"/>
        <v>34181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0</v>
      </c>
      <c r="AN24" s="140">
        <f t="shared" si="12"/>
        <v>0</v>
      </c>
      <c r="AO24" s="140">
        <f t="shared" si="13"/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0</v>
      </c>
      <c r="AZ24" s="140">
        <v>0</v>
      </c>
      <c r="BA24" s="140">
        <v>0</v>
      </c>
      <c r="BB24" s="140">
        <v>0</v>
      </c>
      <c r="BC24" s="140">
        <v>0</v>
      </c>
      <c r="BD24" s="141">
        <v>43162</v>
      </c>
      <c r="BE24" s="140">
        <v>0</v>
      </c>
      <c r="BF24" s="140">
        <v>0</v>
      </c>
      <c r="BG24" s="140">
        <f t="shared" si="16"/>
        <v>0</v>
      </c>
      <c r="BH24" s="140">
        <f aca="true" t="shared" si="31" ref="BH24:BH36">SUM(D24,AF24)</f>
        <v>0</v>
      </c>
      <c r="BI24" s="140">
        <f aca="true" t="shared" si="32" ref="BI24:BI36">SUM(E24,AG24)</f>
        <v>0</v>
      </c>
      <c r="BJ24" s="140">
        <f aca="true" t="shared" si="33" ref="BJ24:BJ36">SUM(F24,AH24)</f>
        <v>0</v>
      </c>
      <c r="BK24" s="140">
        <f aca="true" t="shared" si="34" ref="BK24:BK36">SUM(G24,AI24)</f>
        <v>0</v>
      </c>
      <c r="BL24" s="140">
        <f aca="true" t="shared" si="35" ref="BL24:BL36">SUM(H24,AJ24)</f>
        <v>0</v>
      </c>
      <c r="BM24" s="140">
        <f aca="true" t="shared" si="36" ref="BM24:BM36">SUM(I24,AK24)</f>
        <v>0</v>
      </c>
      <c r="BN24" s="140">
        <f aca="true" t="shared" si="37" ref="BN24:BN36">SUM(J24,AL24)</f>
        <v>0</v>
      </c>
      <c r="BO24" s="141">
        <f>SUM(K24,AM24)</f>
        <v>15832</v>
      </c>
      <c r="BP24" s="140">
        <f aca="true" t="shared" si="38" ref="BP24:BP36">SUM(L24,AN24)</f>
        <v>33925</v>
      </c>
      <c r="BQ24" s="140">
        <f aca="true" t="shared" si="39" ref="BQ24:BQ36">SUM(M24,AO24)</f>
        <v>0</v>
      </c>
      <c r="BR24" s="140">
        <f aca="true" t="shared" si="40" ref="BR24:BR36">SUM(N24,AP24)</f>
        <v>0</v>
      </c>
      <c r="BS24" s="140">
        <f aca="true" t="shared" si="41" ref="BS24:BS36">SUM(O24,AQ24)</f>
        <v>0</v>
      </c>
      <c r="BT24" s="140">
        <f aca="true" t="shared" si="42" ref="BT24:BT36">SUM(P24,AR24)</f>
        <v>0</v>
      </c>
      <c r="BU24" s="140">
        <f aca="true" t="shared" si="43" ref="BU24:BU36">SUM(Q24,AS24)</f>
        <v>0</v>
      </c>
      <c r="BV24" s="140">
        <f aca="true" t="shared" si="44" ref="BV24:BV36">SUM(R24,AT24)</f>
        <v>0</v>
      </c>
      <c r="BW24" s="140">
        <f t="shared" si="30"/>
        <v>0</v>
      </c>
      <c r="BX24" s="140">
        <f t="shared" si="18"/>
        <v>0</v>
      </c>
      <c r="BY24" s="140">
        <f t="shared" si="19"/>
        <v>0</v>
      </c>
      <c r="BZ24" s="140">
        <f t="shared" si="20"/>
        <v>0</v>
      </c>
      <c r="CA24" s="140">
        <f t="shared" si="21"/>
        <v>33925</v>
      </c>
      <c r="CB24" s="140">
        <f t="shared" si="22"/>
        <v>31142</v>
      </c>
      <c r="CC24" s="140">
        <f t="shared" si="23"/>
        <v>2783</v>
      </c>
      <c r="CD24" s="140">
        <f t="shared" si="24"/>
        <v>0</v>
      </c>
      <c r="CE24" s="140">
        <f t="shared" si="25"/>
        <v>0</v>
      </c>
      <c r="CF24" s="141">
        <f t="shared" si="26"/>
        <v>70119</v>
      </c>
      <c r="CG24" s="140">
        <f t="shared" si="27"/>
        <v>0</v>
      </c>
      <c r="CH24" s="140">
        <f t="shared" si="28"/>
        <v>256</v>
      </c>
      <c r="CI24" s="140">
        <f t="shared" si="29"/>
        <v>34181</v>
      </c>
    </row>
    <row r="25" spans="1:87" s="123" customFormat="1" ht="12" customHeight="1">
      <c r="A25" s="124" t="s">
        <v>210</v>
      </c>
      <c r="B25" s="125" t="s">
        <v>246</v>
      </c>
      <c r="C25" s="124" t="s">
        <v>247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19076</v>
      </c>
      <c r="L25" s="140">
        <f t="shared" si="5"/>
        <v>37042</v>
      </c>
      <c r="M25" s="140">
        <f t="shared" si="6"/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f t="shared" si="7"/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f t="shared" si="8"/>
        <v>37042</v>
      </c>
      <c r="X25" s="140">
        <v>32509</v>
      </c>
      <c r="Y25" s="140">
        <v>2207</v>
      </c>
      <c r="Z25" s="140">
        <v>0</v>
      </c>
      <c r="AA25" s="140">
        <v>2326</v>
      </c>
      <c r="AB25" s="141">
        <v>44553</v>
      </c>
      <c r="AC25" s="140">
        <v>0</v>
      </c>
      <c r="AD25" s="140">
        <v>7662</v>
      </c>
      <c r="AE25" s="140">
        <f t="shared" si="9"/>
        <v>44704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0</v>
      </c>
      <c r="AN25" s="140">
        <f t="shared" si="12"/>
        <v>2100</v>
      </c>
      <c r="AO25" s="140">
        <f t="shared" si="13"/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2100</v>
      </c>
      <c r="AZ25" s="140">
        <v>0</v>
      </c>
      <c r="BA25" s="140">
        <v>2100</v>
      </c>
      <c r="BB25" s="140">
        <v>0</v>
      </c>
      <c r="BC25" s="140">
        <v>0</v>
      </c>
      <c r="BD25" s="141">
        <v>27608</v>
      </c>
      <c r="BE25" s="140">
        <v>0</v>
      </c>
      <c r="BF25" s="140">
        <v>0</v>
      </c>
      <c r="BG25" s="140">
        <f t="shared" si="16"/>
        <v>2100</v>
      </c>
      <c r="BH25" s="140">
        <f t="shared" si="31"/>
        <v>0</v>
      </c>
      <c r="BI25" s="140">
        <f t="shared" si="32"/>
        <v>0</v>
      </c>
      <c r="BJ25" s="140">
        <f t="shared" si="33"/>
        <v>0</v>
      </c>
      <c r="BK25" s="140">
        <f t="shared" si="34"/>
        <v>0</v>
      </c>
      <c r="BL25" s="140">
        <f t="shared" si="35"/>
        <v>0</v>
      </c>
      <c r="BM25" s="140">
        <f t="shared" si="36"/>
        <v>0</v>
      </c>
      <c r="BN25" s="140">
        <f t="shared" si="37"/>
        <v>0</v>
      </c>
      <c r="BO25" s="141">
        <f>SUM(K25,AM25)</f>
        <v>19076</v>
      </c>
      <c r="BP25" s="140">
        <f t="shared" si="38"/>
        <v>39142</v>
      </c>
      <c r="BQ25" s="140">
        <f t="shared" si="39"/>
        <v>0</v>
      </c>
      <c r="BR25" s="140">
        <f t="shared" si="40"/>
        <v>0</v>
      </c>
      <c r="BS25" s="140">
        <f t="shared" si="41"/>
        <v>0</v>
      </c>
      <c r="BT25" s="140">
        <f t="shared" si="42"/>
        <v>0</v>
      </c>
      <c r="BU25" s="140">
        <f t="shared" si="43"/>
        <v>0</v>
      </c>
      <c r="BV25" s="140">
        <f t="shared" si="44"/>
        <v>0</v>
      </c>
      <c r="BW25" s="140">
        <f t="shared" si="30"/>
        <v>0</v>
      </c>
      <c r="BX25" s="140">
        <f t="shared" si="18"/>
        <v>0</v>
      </c>
      <c r="BY25" s="140">
        <f t="shared" si="19"/>
        <v>0</v>
      </c>
      <c r="BZ25" s="140">
        <f t="shared" si="20"/>
        <v>0</v>
      </c>
      <c r="CA25" s="140">
        <f t="shared" si="21"/>
        <v>39142</v>
      </c>
      <c r="CB25" s="140">
        <f t="shared" si="22"/>
        <v>32509</v>
      </c>
      <c r="CC25" s="140">
        <f t="shared" si="23"/>
        <v>4307</v>
      </c>
      <c r="CD25" s="140">
        <f t="shared" si="24"/>
        <v>0</v>
      </c>
      <c r="CE25" s="140">
        <f t="shared" si="25"/>
        <v>2326</v>
      </c>
      <c r="CF25" s="141">
        <f t="shared" si="26"/>
        <v>72161</v>
      </c>
      <c r="CG25" s="140">
        <f t="shared" si="27"/>
        <v>0</v>
      </c>
      <c r="CH25" s="140">
        <f t="shared" si="28"/>
        <v>7662</v>
      </c>
      <c r="CI25" s="140">
        <f t="shared" si="29"/>
        <v>46804</v>
      </c>
    </row>
    <row r="26" spans="1:87" s="123" customFormat="1" ht="12" customHeight="1">
      <c r="A26" s="124" t="s">
        <v>210</v>
      </c>
      <c r="B26" s="125" t="s">
        <v>248</v>
      </c>
      <c r="C26" s="124" t="s">
        <v>249</v>
      </c>
      <c r="D26" s="140">
        <f t="shared" si="3"/>
        <v>0</v>
      </c>
      <c r="E26" s="140">
        <f t="shared" si="4"/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1">
        <v>43403</v>
      </c>
      <c r="L26" s="140">
        <f t="shared" si="5"/>
        <v>105118</v>
      </c>
      <c r="M26" s="140">
        <f t="shared" si="6"/>
        <v>24887</v>
      </c>
      <c r="N26" s="140">
        <v>24887</v>
      </c>
      <c r="O26" s="140">
        <v>0</v>
      </c>
      <c r="P26" s="140">
        <v>0</v>
      </c>
      <c r="Q26" s="140">
        <v>0</v>
      </c>
      <c r="R26" s="140">
        <f t="shared" si="7"/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f t="shared" si="8"/>
        <v>80231</v>
      </c>
      <c r="X26" s="140">
        <v>72472</v>
      </c>
      <c r="Y26" s="140">
        <v>7759</v>
      </c>
      <c r="Z26" s="140">
        <v>0</v>
      </c>
      <c r="AA26" s="140">
        <v>0</v>
      </c>
      <c r="AB26" s="141">
        <v>79916</v>
      </c>
      <c r="AC26" s="140">
        <v>0</v>
      </c>
      <c r="AD26" s="140">
        <v>19993</v>
      </c>
      <c r="AE26" s="140">
        <f t="shared" si="9"/>
        <v>125111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0</v>
      </c>
      <c r="AN26" s="140">
        <f t="shared" si="12"/>
        <v>64379</v>
      </c>
      <c r="AO26" s="140">
        <f t="shared" si="13"/>
        <v>24172</v>
      </c>
      <c r="AP26" s="140">
        <v>24172</v>
      </c>
      <c r="AQ26" s="140">
        <v>0</v>
      </c>
      <c r="AR26" s="140">
        <v>0</v>
      </c>
      <c r="AS26" s="140">
        <v>0</v>
      </c>
      <c r="AT26" s="140">
        <f t="shared" si="14"/>
        <v>21713</v>
      </c>
      <c r="AU26" s="140">
        <v>0</v>
      </c>
      <c r="AV26" s="140">
        <v>21713</v>
      </c>
      <c r="AW26" s="140">
        <v>0</v>
      </c>
      <c r="AX26" s="140">
        <v>0</v>
      </c>
      <c r="AY26" s="140">
        <f t="shared" si="15"/>
        <v>18494</v>
      </c>
      <c r="AZ26" s="140">
        <v>0</v>
      </c>
      <c r="BA26" s="140">
        <v>17852</v>
      </c>
      <c r="BB26" s="140">
        <v>0</v>
      </c>
      <c r="BC26" s="140">
        <v>642</v>
      </c>
      <c r="BD26" s="141">
        <v>108942</v>
      </c>
      <c r="BE26" s="140">
        <v>0</v>
      </c>
      <c r="BF26" s="140">
        <v>45501</v>
      </c>
      <c r="BG26" s="140">
        <f t="shared" si="16"/>
        <v>109880</v>
      </c>
      <c r="BH26" s="140">
        <f t="shared" si="31"/>
        <v>0</v>
      </c>
      <c r="BI26" s="140">
        <f t="shared" si="32"/>
        <v>0</v>
      </c>
      <c r="BJ26" s="140">
        <f t="shared" si="33"/>
        <v>0</v>
      </c>
      <c r="BK26" s="140">
        <f t="shared" si="34"/>
        <v>0</v>
      </c>
      <c r="BL26" s="140">
        <f t="shared" si="35"/>
        <v>0</v>
      </c>
      <c r="BM26" s="140">
        <f t="shared" si="36"/>
        <v>0</v>
      </c>
      <c r="BN26" s="140">
        <f t="shared" si="37"/>
        <v>0</v>
      </c>
      <c r="BO26" s="141">
        <f>SUM(K26,AM26)</f>
        <v>43403</v>
      </c>
      <c r="BP26" s="140">
        <f t="shared" si="38"/>
        <v>169497</v>
      </c>
      <c r="BQ26" s="140">
        <f t="shared" si="39"/>
        <v>49059</v>
      </c>
      <c r="BR26" s="140">
        <f t="shared" si="40"/>
        <v>49059</v>
      </c>
      <c r="BS26" s="140">
        <f t="shared" si="41"/>
        <v>0</v>
      </c>
      <c r="BT26" s="140">
        <f t="shared" si="42"/>
        <v>0</v>
      </c>
      <c r="BU26" s="140">
        <f t="shared" si="43"/>
        <v>0</v>
      </c>
      <c r="BV26" s="140">
        <f t="shared" si="44"/>
        <v>21713</v>
      </c>
      <c r="BW26" s="140">
        <f t="shared" si="30"/>
        <v>0</v>
      </c>
      <c r="BX26" s="140">
        <f t="shared" si="18"/>
        <v>21713</v>
      </c>
      <c r="BY26" s="140">
        <f t="shared" si="19"/>
        <v>0</v>
      </c>
      <c r="BZ26" s="140">
        <f t="shared" si="20"/>
        <v>0</v>
      </c>
      <c r="CA26" s="140">
        <f t="shared" si="21"/>
        <v>98725</v>
      </c>
      <c r="CB26" s="140">
        <f t="shared" si="22"/>
        <v>72472</v>
      </c>
      <c r="CC26" s="140">
        <f t="shared" si="23"/>
        <v>25611</v>
      </c>
      <c r="CD26" s="140">
        <f t="shared" si="24"/>
        <v>0</v>
      </c>
      <c r="CE26" s="140">
        <f t="shared" si="25"/>
        <v>642</v>
      </c>
      <c r="CF26" s="141">
        <f t="shared" si="26"/>
        <v>188858</v>
      </c>
      <c r="CG26" s="140">
        <f t="shared" si="27"/>
        <v>0</v>
      </c>
      <c r="CH26" s="140">
        <f t="shared" si="28"/>
        <v>65494</v>
      </c>
      <c r="CI26" s="140">
        <f t="shared" si="29"/>
        <v>234991</v>
      </c>
    </row>
    <row r="27" spans="1:87" s="123" customFormat="1" ht="12" customHeight="1">
      <c r="A27" s="124" t="s">
        <v>210</v>
      </c>
      <c r="B27" s="125" t="s">
        <v>250</v>
      </c>
      <c r="C27" s="124" t="s">
        <v>251</v>
      </c>
      <c r="D27" s="140">
        <f t="shared" si="3"/>
        <v>0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19571</v>
      </c>
      <c r="L27" s="140">
        <f t="shared" si="5"/>
        <v>58702</v>
      </c>
      <c r="M27" s="140">
        <f t="shared" si="6"/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f t="shared" si="7"/>
        <v>528</v>
      </c>
      <c r="S27" s="140">
        <v>0</v>
      </c>
      <c r="T27" s="140">
        <v>528</v>
      </c>
      <c r="U27" s="140">
        <v>0</v>
      </c>
      <c r="V27" s="140">
        <v>0</v>
      </c>
      <c r="W27" s="140">
        <f t="shared" si="8"/>
        <v>58174</v>
      </c>
      <c r="X27" s="140">
        <v>58170</v>
      </c>
      <c r="Y27" s="140">
        <v>4</v>
      </c>
      <c r="Z27" s="140">
        <v>0</v>
      </c>
      <c r="AA27" s="140">
        <v>0</v>
      </c>
      <c r="AB27" s="141">
        <v>26543</v>
      </c>
      <c r="AC27" s="140">
        <v>0</v>
      </c>
      <c r="AD27" s="140">
        <v>0</v>
      </c>
      <c r="AE27" s="140">
        <f t="shared" si="9"/>
        <v>58702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0</v>
      </c>
      <c r="AN27" s="140">
        <f t="shared" si="12"/>
        <v>0</v>
      </c>
      <c r="AO27" s="140">
        <f t="shared" si="13"/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0</v>
      </c>
      <c r="AZ27" s="140">
        <v>0</v>
      </c>
      <c r="BA27" s="140">
        <v>0</v>
      </c>
      <c r="BB27" s="140">
        <v>0</v>
      </c>
      <c r="BC27" s="140">
        <v>0</v>
      </c>
      <c r="BD27" s="141">
        <v>43550</v>
      </c>
      <c r="BE27" s="140">
        <v>0</v>
      </c>
      <c r="BF27" s="140">
        <v>29</v>
      </c>
      <c r="BG27" s="140">
        <f t="shared" si="16"/>
        <v>29</v>
      </c>
      <c r="BH27" s="140">
        <f t="shared" si="31"/>
        <v>0</v>
      </c>
      <c r="BI27" s="140">
        <f t="shared" si="32"/>
        <v>0</v>
      </c>
      <c r="BJ27" s="140">
        <f t="shared" si="33"/>
        <v>0</v>
      </c>
      <c r="BK27" s="140">
        <f t="shared" si="34"/>
        <v>0</v>
      </c>
      <c r="BL27" s="140">
        <f t="shared" si="35"/>
        <v>0</v>
      </c>
      <c r="BM27" s="140">
        <f t="shared" si="36"/>
        <v>0</v>
      </c>
      <c r="BN27" s="140">
        <f t="shared" si="37"/>
        <v>0</v>
      </c>
      <c r="BO27" s="141">
        <f>SUM(K27,AM27)</f>
        <v>19571</v>
      </c>
      <c r="BP27" s="140">
        <f t="shared" si="38"/>
        <v>58702</v>
      </c>
      <c r="BQ27" s="140">
        <f t="shared" si="39"/>
        <v>0</v>
      </c>
      <c r="BR27" s="140">
        <f t="shared" si="40"/>
        <v>0</v>
      </c>
      <c r="BS27" s="140">
        <f t="shared" si="41"/>
        <v>0</v>
      </c>
      <c r="BT27" s="140">
        <f t="shared" si="42"/>
        <v>0</v>
      </c>
      <c r="BU27" s="140">
        <f t="shared" si="43"/>
        <v>0</v>
      </c>
      <c r="BV27" s="140">
        <f t="shared" si="44"/>
        <v>528</v>
      </c>
      <c r="BW27" s="140">
        <f t="shared" si="30"/>
        <v>0</v>
      </c>
      <c r="BX27" s="140">
        <f t="shared" si="18"/>
        <v>528</v>
      </c>
      <c r="BY27" s="140">
        <f t="shared" si="19"/>
        <v>0</v>
      </c>
      <c r="BZ27" s="140">
        <f t="shared" si="20"/>
        <v>0</v>
      </c>
      <c r="CA27" s="140">
        <f t="shared" si="21"/>
        <v>58174</v>
      </c>
      <c r="CB27" s="140">
        <f t="shared" si="22"/>
        <v>58170</v>
      </c>
      <c r="CC27" s="140">
        <f t="shared" si="23"/>
        <v>4</v>
      </c>
      <c r="CD27" s="140">
        <f t="shared" si="24"/>
        <v>0</v>
      </c>
      <c r="CE27" s="140">
        <f t="shared" si="25"/>
        <v>0</v>
      </c>
      <c r="CF27" s="141">
        <f t="shared" si="26"/>
        <v>70093</v>
      </c>
      <c r="CG27" s="140">
        <f t="shared" si="27"/>
        <v>0</v>
      </c>
      <c r="CH27" s="140">
        <f t="shared" si="28"/>
        <v>29</v>
      </c>
      <c r="CI27" s="140">
        <f t="shared" si="29"/>
        <v>58731</v>
      </c>
    </row>
    <row r="28" spans="1:87" s="123" customFormat="1" ht="12" customHeight="1">
      <c r="A28" s="124" t="s">
        <v>210</v>
      </c>
      <c r="B28" s="125" t="s">
        <v>252</v>
      </c>
      <c r="C28" s="124" t="s">
        <v>253</v>
      </c>
      <c r="D28" s="140">
        <f t="shared" si="3"/>
        <v>0</v>
      </c>
      <c r="E28" s="140">
        <f t="shared" si="4"/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0</v>
      </c>
      <c r="L28" s="140">
        <f t="shared" si="5"/>
        <v>0</v>
      </c>
      <c r="M28" s="140">
        <f t="shared" si="6"/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f t="shared" si="7"/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f t="shared" si="8"/>
        <v>0</v>
      </c>
      <c r="X28" s="140">
        <v>0</v>
      </c>
      <c r="Y28" s="140">
        <v>0</v>
      </c>
      <c r="Z28" s="140">
        <v>0</v>
      </c>
      <c r="AA28" s="140">
        <v>0</v>
      </c>
      <c r="AB28" s="141">
        <v>0</v>
      </c>
      <c r="AC28" s="140">
        <v>0</v>
      </c>
      <c r="AD28" s="140">
        <v>0</v>
      </c>
      <c r="AE28" s="140">
        <f t="shared" si="9"/>
        <v>0</v>
      </c>
      <c r="AF28" s="140">
        <f t="shared" si="10"/>
        <v>149100</v>
      </c>
      <c r="AG28" s="140">
        <f t="shared" si="11"/>
        <v>149100</v>
      </c>
      <c r="AH28" s="140">
        <v>0</v>
      </c>
      <c r="AI28" s="140">
        <v>149100</v>
      </c>
      <c r="AJ28" s="140">
        <v>0</v>
      </c>
      <c r="AK28" s="140">
        <v>0</v>
      </c>
      <c r="AL28" s="140">
        <v>0</v>
      </c>
      <c r="AM28" s="141">
        <v>0</v>
      </c>
      <c r="AN28" s="140">
        <f t="shared" si="12"/>
        <v>295144</v>
      </c>
      <c r="AO28" s="140">
        <f t="shared" si="13"/>
        <v>86842</v>
      </c>
      <c r="AP28" s="140">
        <v>86842</v>
      </c>
      <c r="AQ28" s="140">
        <v>0</v>
      </c>
      <c r="AR28" s="140">
        <v>0</v>
      </c>
      <c r="AS28" s="140">
        <v>0</v>
      </c>
      <c r="AT28" s="140">
        <f t="shared" si="14"/>
        <v>185530</v>
      </c>
      <c r="AU28" s="140">
        <v>0</v>
      </c>
      <c r="AV28" s="140">
        <v>185530</v>
      </c>
      <c r="AW28" s="140">
        <v>0</v>
      </c>
      <c r="AX28" s="140">
        <v>0</v>
      </c>
      <c r="AY28" s="140">
        <f t="shared" si="15"/>
        <v>22772</v>
      </c>
      <c r="AZ28" s="140">
        <v>0</v>
      </c>
      <c r="BA28" s="140">
        <v>18763</v>
      </c>
      <c r="BB28" s="140">
        <v>0</v>
      </c>
      <c r="BC28" s="140">
        <v>4009</v>
      </c>
      <c r="BD28" s="141">
        <v>0</v>
      </c>
      <c r="BE28" s="140">
        <v>0</v>
      </c>
      <c r="BF28" s="140">
        <v>63756</v>
      </c>
      <c r="BG28" s="140">
        <f t="shared" si="16"/>
        <v>508000</v>
      </c>
      <c r="BH28" s="140">
        <f t="shared" si="31"/>
        <v>149100</v>
      </c>
      <c r="BI28" s="140">
        <f t="shared" si="32"/>
        <v>149100</v>
      </c>
      <c r="BJ28" s="140">
        <f t="shared" si="33"/>
        <v>0</v>
      </c>
      <c r="BK28" s="140">
        <f t="shared" si="34"/>
        <v>149100</v>
      </c>
      <c r="BL28" s="140">
        <f t="shared" si="35"/>
        <v>0</v>
      </c>
      <c r="BM28" s="140">
        <f t="shared" si="36"/>
        <v>0</v>
      </c>
      <c r="BN28" s="140">
        <f t="shared" si="37"/>
        <v>0</v>
      </c>
      <c r="BO28" s="141">
        <v>0</v>
      </c>
      <c r="BP28" s="140">
        <f t="shared" si="38"/>
        <v>295144</v>
      </c>
      <c r="BQ28" s="140">
        <f t="shared" si="39"/>
        <v>86842</v>
      </c>
      <c r="BR28" s="140">
        <f t="shared" si="40"/>
        <v>86842</v>
      </c>
      <c r="BS28" s="140">
        <f t="shared" si="41"/>
        <v>0</v>
      </c>
      <c r="BT28" s="140">
        <f t="shared" si="42"/>
        <v>0</v>
      </c>
      <c r="BU28" s="140">
        <f t="shared" si="43"/>
        <v>0</v>
      </c>
      <c r="BV28" s="140">
        <f t="shared" si="44"/>
        <v>185530</v>
      </c>
      <c r="BW28" s="140">
        <f t="shared" si="30"/>
        <v>0</v>
      </c>
      <c r="BX28" s="140">
        <f t="shared" si="18"/>
        <v>185530</v>
      </c>
      <c r="BY28" s="140">
        <f t="shared" si="19"/>
        <v>0</v>
      </c>
      <c r="BZ28" s="140">
        <f t="shared" si="20"/>
        <v>0</v>
      </c>
      <c r="CA28" s="140">
        <f t="shared" si="21"/>
        <v>22772</v>
      </c>
      <c r="CB28" s="140">
        <f t="shared" si="22"/>
        <v>0</v>
      </c>
      <c r="CC28" s="140">
        <f t="shared" si="23"/>
        <v>18763</v>
      </c>
      <c r="CD28" s="140">
        <f t="shared" si="24"/>
        <v>0</v>
      </c>
      <c r="CE28" s="140">
        <f t="shared" si="25"/>
        <v>4009</v>
      </c>
      <c r="CF28" s="141">
        <v>0</v>
      </c>
      <c r="CG28" s="140">
        <f t="shared" si="27"/>
        <v>0</v>
      </c>
      <c r="CH28" s="140">
        <f t="shared" si="28"/>
        <v>63756</v>
      </c>
      <c r="CI28" s="140">
        <f t="shared" si="29"/>
        <v>508000</v>
      </c>
    </row>
    <row r="29" spans="1:87" s="123" customFormat="1" ht="12" customHeight="1">
      <c r="A29" s="124" t="s">
        <v>210</v>
      </c>
      <c r="B29" s="125" t="s">
        <v>254</v>
      </c>
      <c r="C29" s="124" t="s">
        <v>255</v>
      </c>
      <c r="D29" s="140">
        <f t="shared" si="3"/>
        <v>0</v>
      </c>
      <c r="E29" s="140">
        <f t="shared" si="4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1">
        <v>0</v>
      </c>
      <c r="L29" s="140">
        <f t="shared" si="5"/>
        <v>0</v>
      </c>
      <c r="M29" s="140">
        <f t="shared" si="6"/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f t="shared" si="7"/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f t="shared" si="8"/>
        <v>0</v>
      </c>
      <c r="X29" s="140">
        <v>0</v>
      </c>
      <c r="Y29" s="140">
        <v>0</v>
      </c>
      <c r="Z29" s="140">
        <v>0</v>
      </c>
      <c r="AA29" s="140">
        <v>0</v>
      </c>
      <c r="AB29" s="141">
        <v>0</v>
      </c>
      <c r="AC29" s="140">
        <v>0</v>
      </c>
      <c r="AD29" s="140">
        <v>0</v>
      </c>
      <c r="AE29" s="140">
        <f t="shared" si="9"/>
        <v>0</v>
      </c>
      <c r="AF29" s="140">
        <f t="shared" si="10"/>
        <v>6772</v>
      </c>
      <c r="AG29" s="140">
        <f t="shared" si="11"/>
        <v>6772</v>
      </c>
      <c r="AH29" s="140">
        <v>0</v>
      </c>
      <c r="AI29" s="140">
        <v>6772</v>
      </c>
      <c r="AJ29" s="140">
        <v>0</v>
      </c>
      <c r="AK29" s="140">
        <v>0</v>
      </c>
      <c r="AL29" s="140">
        <v>0</v>
      </c>
      <c r="AM29" s="141">
        <v>0</v>
      </c>
      <c r="AN29" s="140">
        <f t="shared" si="12"/>
        <v>211884</v>
      </c>
      <c r="AO29" s="140">
        <f t="shared" si="13"/>
        <v>67064</v>
      </c>
      <c r="AP29" s="140">
        <v>67064</v>
      </c>
      <c r="AQ29" s="140">
        <v>0</v>
      </c>
      <c r="AR29" s="140">
        <v>0</v>
      </c>
      <c r="AS29" s="140">
        <v>0</v>
      </c>
      <c r="AT29" s="140">
        <f t="shared" si="14"/>
        <v>120996</v>
      </c>
      <c r="AU29" s="140">
        <v>0</v>
      </c>
      <c r="AV29" s="140">
        <v>120996</v>
      </c>
      <c r="AW29" s="140">
        <v>0</v>
      </c>
      <c r="AX29" s="140">
        <v>0</v>
      </c>
      <c r="AY29" s="140">
        <f t="shared" si="15"/>
        <v>23824</v>
      </c>
      <c r="AZ29" s="140">
        <v>3547</v>
      </c>
      <c r="BA29" s="140">
        <v>20277</v>
      </c>
      <c r="BB29" s="140">
        <v>0</v>
      </c>
      <c r="BC29" s="140">
        <v>0</v>
      </c>
      <c r="BD29" s="141">
        <v>0</v>
      </c>
      <c r="BE29" s="140">
        <v>0</v>
      </c>
      <c r="BF29" s="140">
        <v>17808</v>
      </c>
      <c r="BG29" s="140">
        <f t="shared" si="16"/>
        <v>236464</v>
      </c>
      <c r="BH29" s="140">
        <f t="shared" si="31"/>
        <v>6772</v>
      </c>
      <c r="BI29" s="140">
        <f t="shared" si="32"/>
        <v>6772</v>
      </c>
      <c r="BJ29" s="140">
        <f t="shared" si="33"/>
        <v>0</v>
      </c>
      <c r="BK29" s="140">
        <f t="shared" si="34"/>
        <v>6772</v>
      </c>
      <c r="BL29" s="140">
        <f t="shared" si="35"/>
        <v>0</v>
      </c>
      <c r="BM29" s="140">
        <f t="shared" si="36"/>
        <v>0</v>
      </c>
      <c r="BN29" s="140">
        <f t="shared" si="37"/>
        <v>0</v>
      </c>
      <c r="BO29" s="141">
        <v>0</v>
      </c>
      <c r="BP29" s="140">
        <f t="shared" si="38"/>
        <v>211884</v>
      </c>
      <c r="BQ29" s="140">
        <f t="shared" si="39"/>
        <v>67064</v>
      </c>
      <c r="BR29" s="140">
        <f t="shared" si="40"/>
        <v>67064</v>
      </c>
      <c r="BS29" s="140">
        <f t="shared" si="41"/>
        <v>0</v>
      </c>
      <c r="BT29" s="140">
        <f t="shared" si="42"/>
        <v>0</v>
      </c>
      <c r="BU29" s="140">
        <f t="shared" si="43"/>
        <v>0</v>
      </c>
      <c r="BV29" s="140">
        <f t="shared" si="44"/>
        <v>120996</v>
      </c>
      <c r="BW29" s="140">
        <f t="shared" si="30"/>
        <v>0</v>
      </c>
      <c r="BX29" s="140">
        <f t="shared" si="18"/>
        <v>120996</v>
      </c>
      <c r="BY29" s="140">
        <f t="shared" si="19"/>
        <v>0</v>
      </c>
      <c r="BZ29" s="140">
        <f t="shared" si="20"/>
        <v>0</v>
      </c>
      <c r="CA29" s="140">
        <f t="shared" si="21"/>
        <v>23824</v>
      </c>
      <c r="CB29" s="140">
        <f t="shared" si="22"/>
        <v>3547</v>
      </c>
      <c r="CC29" s="140">
        <f t="shared" si="23"/>
        <v>20277</v>
      </c>
      <c r="CD29" s="140">
        <f t="shared" si="24"/>
        <v>0</v>
      </c>
      <c r="CE29" s="140">
        <f t="shared" si="25"/>
        <v>0</v>
      </c>
      <c r="CF29" s="141">
        <v>0</v>
      </c>
      <c r="CG29" s="140">
        <f t="shared" si="27"/>
        <v>0</v>
      </c>
      <c r="CH29" s="140">
        <f t="shared" si="28"/>
        <v>17808</v>
      </c>
      <c r="CI29" s="140">
        <f t="shared" si="29"/>
        <v>236464</v>
      </c>
    </row>
    <row r="30" spans="1:87" s="123" customFormat="1" ht="12" customHeight="1">
      <c r="A30" s="124" t="s">
        <v>210</v>
      </c>
      <c r="B30" s="125" t="s">
        <v>256</v>
      </c>
      <c r="C30" s="124" t="s">
        <v>257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0</v>
      </c>
      <c r="L30" s="140">
        <f t="shared" si="5"/>
        <v>0</v>
      </c>
      <c r="M30" s="140">
        <f t="shared" si="6"/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f t="shared" si="7"/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f t="shared" si="8"/>
        <v>0</v>
      </c>
      <c r="X30" s="140">
        <v>0</v>
      </c>
      <c r="Y30" s="140">
        <v>0</v>
      </c>
      <c r="Z30" s="140">
        <v>0</v>
      </c>
      <c r="AA30" s="140">
        <v>0</v>
      </c>
      <c r="AB30" s="141">
        <v>0</v>
      </c>
      <c r="AC30" s="140">
        <v>0</v>
      </c>
      <c r="AD30" s="140">
        <v>0</v>
      </c>
      <c r="AE30" s="140">
        <f t="shared" si="9"/>
        <v>0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0</v>
      </c>
      <c r="AN30" s="140">
        <f t="shared" si="12"/>
        <v>288637</v>
      </c>
      <c r="AO30" s="140">
        <f t="shared" si="13"/>
        <v>67989</v>
      </c>
      <c r="AP30" s="140">
        <v>67989</v>
      </c>
      <c r="AQ30" s="140">
        <v>0</v>
      </c>
      <c r="AR30" s="140">
        <v>0</v>
      </c>
      <c r="AS30" s="140">
        <v>0</v>
      </c>
      <c r="AT30" s="140">
        <f t="shared" si="14"/>
        <v>170832</v>
      </c>
      <c r="AU30" s="140">
        <v>0</v>
      </c>
      <c r="AV30" s="140">
        <v>170832</v>
      </c>
      <c r="AW30" s="140">
        <v>0</v>
      </c>
      <c r="AX30" s="140">
        <v>0</v>
      </c>
      <c r="AY30" s="140">
        <f t="shared" si="15"/>
        <v>49816</v>
      </c>
      <c r="AZ30" s="140">
        <v>32919</v>
      </c>
      <c r="BA30" s="140">
        <v>14545</v>
      </c>
      <c r="BB30" s="140">
        <v>0</v>
      </c>
      <c r="BC30" s="140">
        <v>2352</v>
      </c>
      <c r="BD30" s="141">
        <v>0</v>
      </c>
      <c r="BE30" s="140">
        <v>0</v>
      </c>
      <c r="BF30" s="140">
        <v>0</v>
      </c>
      <c r="BG30" s="140">
        <f t="shared" si="16"/>
        <v>288637</v>
      </c>
      <c r="BH30" s="140">
        <f t="shared" si="31"/>
        <v>0</v>
      </c>
      <c r="BI30" s="140">
        <f t="shared" si="32"/>
        <v>0</v>
      </c>
      <c r="BJ30" s="140">
        <f t="shared" si="33"/>
        <v>0</v>
      </c>
      <c r="BK30" s="140">
        <f t="shared" si="34"/>
        <v>0</v>
      </c>
      <c r="BL30" s="140">
        <f t="shared" si="35"/>
        <v>0</v>
      </c>
      <c r="BM30" s="140">
        <f t="shared" si="36"/>
        <v>0</v>
      </c>
      <c r="BN30" s="140">
        <f t="shared" si="37"/>
        <v>0</v>
      </c>
      <c r="BO30" s="141">
        <v>0</v>
      </c>
      <c r="BP30" s="140">
        <f t="shared" si="38"/>
        <v>288637</v>
      </c>
      <c r="BQ30" s="140">
        <f t="shared" si="39"/>
        <v>67989</v>
      </c>
      <c r="BR30" s="140">
        <f t="shared" si="40"/>
        <v>67989</v>
      </c>
      <c r="BS30" s="140">
        <f t="shared" si="41"/>
        <v>0</v>
      </c>
      <c r="BT30" s="140">
        <f t="shared" si="42"/>
        <v>0</v>
      </c>
      <c r="BU30" s="140">
        <f t="shared" si="43"/>
        <v>0</v>
      </c>
      <c r="BV30" s="140">
        <f t="shared" si="44"/>
        <v>170832</v>
      </c>
      <c r="BW30" s="140">
        <f t="shared" si="30"/>
        <v>0</v>
      </c>
      <c r="BX30" s="140">
        <f t="shared" si="18"/>
        <v>170832</v>
      </c>
      <c r="BY30" s="140">
        <f t="shared" si="19"/>
        <v>0</v>
      </c>
      <c r="BZ30" s="140">
        <f t="shared" si="20"/>
        <v>0</v>
      </c>
      <c r="CA30" s="140">
        <f t="shared" si="21"/>
        <v>49816</v>
      </c>
      <c r="CB30" s="140">
        <f t="shared" si="22"/>
        <v>32919</v>
      </c>
      <c r="CC30" s="140">
        <f t="shared" si="23"/>
        <v>14545</v>
      </c>
      <c r="CD30" s="140">
        <f t="shared" si="24"/>
        <v>0</v>
      </c>
      <c r="CE30" s="140">
        <f t="shared" si="25"/>
        <v>2352</v>
      </c>
      <c r="CF30" s="141">
        <v>0</v>
      </c>
      <c r="CG30" s="140">
        <f t="shared" si="27"/>
        <v>0</v>
      </c>
      <c r="CH30" s="140">
        <f t="shared" si="28"/>
        <v>0</v>
      </c>
      <c r="CI30" s="140">
        <f t="shared" si="29"/>
        <v>288637</v>
      </c>
    </row>
    <row r="31" spans="1:87" s="123" customFormat="1" ht="12" customHeight="1">
      <c r="A31" s="124" t="s">
        <v>210</v>
      </c>
      <c r="B31" s="125" t="s">
        <v>258</v>
      </c>
      <c r="C31" s="124" t="s">
        <v>259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0</v>
      </c>
      <c r="L31" s="140">
        <f t="shared" si="5"/>
        <v>585302</v>
      </c>
      <c r="M31" s="140">
        <f t="shared" si="6"/>
        <v>39348</v>
      </c>
      <c r="N31" s="140">
        <v>16863</v>
      </c>
      <c r="O31" s="140">
        <v>0</v>
      </c>
      <c r="P31" s="140">
        <v>16863</v>
      </c>
      <c r="Q31" s="140">
        <v>5622</v>
      </c>
      <c r="R31" s="140">
        <f t="shared" si="7"/>
        <v>399810</v>
      </c>
      <c r="S31" s="140">
        <v>0</v>
      </c>
      <c r="T31" s="140">
        <v>379624</v>
      </c>
      <c r="U31" s="140">
        <v>20186</v>
      </c>
      <c r="V31" s="140">
        <v>0</v>
      </c>
      <c r="W31" s="140">
        <f t="shared" si="8"/>
        <v>134002</v>
      </c>
      <c r="X31" s="140">
        <v>0</v>
      </c>
      <c r="Y31" s="140">
        <v>127344</v>
      </c>
      <c r="Z31" s="140">
        <v>2328</v>
      </c>
      <c r="AA31" s="140">
        <v>4330</v>
      </c>
      <c r="AB31" s="141">
        <v>0</v>
      </c>
      <c r="AC31" s="140">
        <v>12142</v>
      </c>
      <c r="AD31" s="140">
        <v>51451</v>
      </c>
      <c r="AE31" s="140">
        <f t="shared" si="9"/>
        <v>636753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0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0</v>
      </c>
      <c r="BE31" s="140">
        <v>0</v>
      </c>
      <c r="BF31" s="140">
        <v>0</v>
      </c>
      <c r="BG31" s="140">
        <f t="shared" si="16"/>
        <v>0</v>
      </c>
      <c r="BH31" s="140">
        <f t="shared" si="31"/>
        <v>0</v>
      </c>
      <c r="BI31" s="140">
        <f t="shared" si="32"/>
        <v>0</v>
      </c>
      <c r="BJ31" s="140">
        <f t="shared" si="33"/>
        <v>0</v>
      </c>
      <c r="BK31" s="140">
        <f t="shared" si="34"/>
        <v>0</v>
      </c>
      <c r="BL31" s="140">
        <f t="shared" si="35"/>
        <v>0</v>
      </c>
      <c r="BM31" s="140">
        <f t="shared" si="36"/>
        <v>0</v>
      </c>
      <c r="BN31" s="140">
        <f t="shared" si="37"/>
        <v>0</v>
      </c>
      <c r="BO31" s="141">
        <v>0</v>
      </c>
      <c r="BP31" s="140">
        <f t="shared" si="38"/>
        <v>585302</v>
      </c>
      <c r="BQ31" s="140">
        <f t="shared" si="39"/>
        <v>39348</v>
      </c>
      <c r="BR31" s="140">
        <f t="shared" si="40"/>
        <v>16863</v>
      </c>
      <c r="BS31" s="140">
        <f t="shared" si="41"/>
        <v>0</v>
      </c>
      <c r="BT31" s="140">
        <f t="shared" si="42"/>
        <v>16863</v>
      </c>
      <c r="BU31" s="140">
        <f t="shared" si="43"/>
        <v>5622</v>
      </c>
      <c r="BV31" s="140">
        <f t="shared" si="44"/>
        <v>399810</v>
      </c>
      <c r="BW31" s="140">
        <f t="shared" si="30"/>
        <v>0</v>
      </c>
      <c r="BX31" s="140">
        <f t="shared" si="18"/>
        <v>379624</v>
      </c>
      <c r="BY31" s="140">
        <f t="shared" si="19"/>
        <v>20186</v>
      </c>
      <c r="BZ31" s="140">
        <f t="shared" si="20"/>
        <v>0</v>
      </c>
      <c r="CA31" s="140">
        <f t="shared" si="21"/>
        <v>134002</v>
      </c>
      <c r="CB31" s="140">
        <f t="shared" si="22"/>
        <v>0</v>
      </c>
      <c r="CC31" s="140">
        <f t="shared" si="23"/>
        <v>127344</v>
      </c>
      <c r="CD31" s="140">
        <f t="shared" si="24"/>
        <v>2328</v>
      </c>
      <c r="CE31" s="140">
        <f t="shared" si="25"/>
        <v>4330</v>
      </c>
      <c r="CF31" s="141">
        <v>0</v>
      </c>
      <c r="CG31" s="140">
        <f t="shared" si="27"/>
        <v>12142</v>
      </c>
      <c r="CH31" s="140">
        <f t="shared" si="28"/>
        <v>51451</v>
      </c>
      <c r="CI31" s="140">
        <f t="shared" si="29"/>
        <v>636753</v>
      </c>
    </row>
    <row r="32" spans="1:87" s="123" customFormat="1" ht="12" customHeight="1">
      <c r="A32" s="124" t="s">
        <v>210</v>
      </c>
      <c r="B32" s="125" t="s">
        <v>260</v>
      </c>
      <c r="C32" s="124" t="s">
        <v>261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0</v>
      </c>
      <c r="L32" s="140">
        <f t="shared" si="5"/>
        <v>608334</v>
      </c>
      <c r="M32" s="140">
        <f t="shared" si="6"/>
        <v>130395</v>
      </c>
      <c r="N32" s="140">
        <v>33855</v>
      </c>
      <c r="O32" s="140">
        <v>0</v>
      </c>
      <c r="P32" s="140">
        <v>89856</v>
      </c>
      <c r="Q32" s="140">
        <v>6684</v>
      </c>
      <c r="R32" s="140">
        <f t="shared" si="7"/>
        <v>264630</v>
      </c>
      <c r="S32" s="140">
        <v>0</v>
      </c>
      <c r="T32" s="140">
        <v>237277</v>
      </c>
      <c r="U32" s="140">
        <v>27353</v>
      </c>
      <c r="V32" s="140">
        <v>0</v>
      </c>
      <c r="W32" s="140">
        <f t="shared" si="8"/>
        <v>213309</v>
      </c>
      <c r="X32" s="140">
        <v>118976</v>
      </c>
      <c r="Y32" s="140">
        <v>75948</v>
      </c>
      <c r="Z32" s="140">
        <v>3938</v>
      </c>
      <c r="AA32" s="140">
        <v>14447</v>
      </c>
      <c r="AB32" s="141">
        <v>0</v>
      </c>
      <c r="AC32" s="140">
        <v>0</v>
      </c>
      <c r="AD32" s="140">
        <v>0</v>
      </c>
      <c r="AE32" s="140">
        <f t="shared" si="9"/>
        <v>608334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0</v>
      </c>
      <c r="AN32" s="140">
        <f t="shared" si="12"/>
        <v>0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0</v>
      </c>
      <c r="AZ32" s="140">
        <v>0</v>
      </c>
      <c r="BA32" s="140">
        <v>0</v>
      </c>
      <c r="BB32" s="140">
        <v>0</v>
      </c>
      <c r="BC32" s="140">
        <v>0</v>
      </c>
      <c r="BD32" s="141">
        <v>0</v>
      </c>
      <c r="BE32" s="140">
        <v>0</v>
      </c>
      <c r="BF32" s="140">
        <v>0</v>
      </c>
      <c r="BG32" s="140">
        <f t="shared" si="16"/>
        <v>0</v>
      </c>
      <c r="BH32" s="140">
        <f t="shared" si="31"/>
        <v>0</v>
      </c>
      <c r="BI32" s="140">
        <f t="shared" si="32"/>
        <v>0</v>
      </c>
      <c r="BJ32" s="140">
        <f t="shared" si="33"/>
        <v>0</v>
      </c>
      <c r="BK32" s="140">
        <f t="shared" si="34"/>
        <v>0</v>
      </c>
      <c r="BL32" s="140">
        <f t="shared" si="35"/>
        <v>0</v>
      </c>
      <c r="BM32" s="140">
        <f t="shared" si="36"/>
        <v>0</v>
      </c>
      <c r="BN32" s="140">
        <f t="shared" si="37"/>
        <v>0</v>
      </c>
      <c r="BO32" s="141">
        <v>0</v>
      </c>
      <c r="BP32" s="140">
        <f t="shared" si="38"/>
        <v>608334</v>
      </c>
      <c r="BQ32" s="140">
        <f t="shared" si="39"/>
        <v>130395</v>
      </c>
      <c r="BR32" s="140">
        <f t="shared" si="40"/>
        <v>33855</v>
      </c>
      <c r="BS32" s="140">
        <f t="shared" si="41"/>
        <v>0</v>
      </c>
      <c r="BT32" s="140">
        <f t="shared" si="42"/>
        <v>89856</v>
      </c>
      <c r="BU32" s="140">
        <f t="shared" si="43"/>
        <v>6684</v>
      </c>
      <c r="BV32" s="140">
        <f t="shared" si="44"/>
        <v>264630</v>
      </c>
      <c r="BW32" s="140">
        <f t="shared" si="30"/>
        <v>0</v>
      </c>
      <c r="BX32" s="140">
        <f t="shared" si="18"/>
        <v>237277</v>
      </c>
      <c r="BY32" s="140">
        <f t="shared" si="19"/>
        <v>27353</v>
      </c>
      <c r="BZ32" s="140">
        <f t="shared" si="20"/>
        <v>0</v>
      </c>
      <c r="CA32" s="140">
        <f t="shared" si="21"/>
        <v>213309</v>
      </c>
      <c r="CB32" s="140">
        <f t="shared" si="22"/>
        <v>118976</v>
      </c>
      <c r="CC32" s="140">
        <f t="shared" si="23"/>
        <v>75948</v>
      </c>
      <c r="CD32" s="140">
        <f t="shared" si="24"/>
        <v>3938</v>
      </c>
      <c r="CE32" s="140">
        <f t="shared" si="25"/>
        <v>14447</v>
      </c>
      <c r="CF32" s="141">
        <v>0</v>
      </c>
      <c r="CG32" s="140">
        <f t="shared" si="27"/>
        <v>0</v>
      </c>
      <c r="CH32" s="140">
        <f t="shared" si="28"/>
        <v>0</v>
      </c>
      <c r="CI32" s="140">
        <f t="shared" si="29"/>
        <v>608334</v>
      </c>
    </row>
    <row r="33" spans="1:87" s="123" customFormat="1" ht="12" customHeight="1">
      <c r="A33" s="124" t="s">
        <v>210</v>
      </c>
      <c r="B33" s="125" t="s">
        <v>262</v>
      </c>
      <c r="C33" s="124" t="s">
        <v>263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0</v>
      </c>
      <c r="L33" s="140">
        <f t="shared" si="5"/>
        <v>0</v>
      </c>
      <c r="M33" s="140">
        <f t="shared" si="6"/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f t="shared" si="7"/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f t="shared" si="8"/>
        <v>0</v>
      </c>
      <c r="X33" s="140">
        <v>0</v>
      </c>
      <c r="Y33" s="140">
        <v>0</v>
      </c>
      <c r="Z33" s="140">
        <v>0</v>
      </c>
      <c r="AA33" s="140">
        <v>0</v>
      </c>
      <c r="AB33" s="141">
        <v>0</v>
      </c>
      <c r="AC33" s="140">
        <v>0</v>
      </c>
      <c r="AD33" s="140">
        <v>0</v>
      </c>
      <c r="AE33" s="140">
        <f t="shared" si="9"/>
        <v>0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0</v>
      </c>
      <c r="AN33" s="140">
        <f t="shared" si="12"/>
        <v>241163</v>
      </c>
      <c r="AO33" s="140">
        <f t="shared" si="13"/>
        <v>13391</v>
      </c>
      <c r="AP33" s="140">
        <v>13391</v>
      </c>
      <c r="AQ33" s="140">
        <v>0</v>
      </c>
      <c r="AR33" s="140">
        <v>0</v>
      </c>
      <c r="AS33" s="140">
        <v>0</v>
      </c>
      <c r="AT33" s="140">
        <f t="shared" si="14"/>
        <v>151619</v>
      </c>
      <c r="AU33" s="140">
        <v>0</v>
      </c>
      <c r="AV33" s="140">
        <v>151619</v>
      </c>
      <c r="AW33" s="140">
        <v>0</v>
      </c>
      <c r="AX33" s="140">
        <v>0</v>
      </c>
      <c r="AY33" s="140">
        <f t="shared" si="15"/>
        <v>76153</v>
      </c>
      <c r="AZ33" s="140">
        <v>273</v>
      </c>
      <c r="BA33" s="140">
        <v>67365</v>
      </c>
      <c r="BB33" s="140">
        <v>0</v>
      </c>
      <c r="BC33" s="140">
        <v>8515</v>
      </c>
      <c r="BD33" s="141">
        <v>0</v>
      </c>
      <c r="BE33" s="140">
        <v>0</v>
      </c>
      <c r="BF33" s="140">
        <v>0</v>
      </c>
      <c r="BG33" s="140">
        <f t="shared" si="16"/>
        <v>241163</v>
      </c>
      <c r="BH33" s="140">
        <f t="shared" si="31"/>
        <v>0</v>
      </c>
      <c r="BI33" s="140">
        <f t="shared" si="32"/>
        <v>0</v>
      </c>
      <c r="BJ33" s="140">
        <f t="shared" si="33"/>
        <v>0</v>
      </c>
      <c r="BK33" s="140">
        <f t="shared" si="34"/>
        <v>0</v>
      </c>
      <c r="BL33" s="140">
        <f t="shared" si="35"/>
        <v>0</v>
      </c>
      <c r="BM33" s="140">
        <f t="shared" si="36"/>
        <v>0</v>
      </c>
      <c r="BN33" s="140">
        <f t="shared" si="37"/>
        <v>0</v>
      </c>
      <c r="BO33" s="141">
        <v>0</v>
      </c>
      <c r="BP33" s="140">
        <f t="shared" si="38"/>
        <v>241163</v>
      </c>
      <c r="BQ33" s="140">
        <f t="shared" si="39"/>
        <v>13391</v>
      </c>
      <c r="BR33" s="140">
        <f t="shared" si="40"/>
        <v>13391</v>
      </c>
      <c r="BS33" s="140">
        <f t="shared" si="41"/>
        <v>0</v>
      </c>
      <c r="BT33" s="140">
        <f t="shared" si="42"/>
        <v>0</v>
      </c>
      <c r="BU33" s="140">
        <f t="shared" si="43"/>
        <v>0</v>
      </c>
      <c r="BV33" s="140">
        <f t="shared" si="44"/>
        <v>151619</v>
      </c>
      <c r="BW33" s="140">
        <f t="shared" si="30"/>
        <v>0</v>
      </c>
      <c r="BX33" s="140">
        <f t="shared" si="18"/>
        <v>151619</v>
      </c>
      <c r="BY33" s="140">
        <f t="shared" si="19"/>
        <v>0</v>
      </c>
      <c r="BZ33" s="140">
        <f t="shared" si="20"/>
        <v>0</v>
      </c>
      <c r="CA33" s="140">
        <f t="shared" si="21"/>
        <v>76153</v>
      </c>
      <c r="CB33" s="140">
        <f t="shared" si="22"/>
        <v>273</v>
      </c>
      <c r="CC33" s="140">
        <f t="shared" si="23"/>
        <v>67365</v>
      </c>
      <c r="CD33" s="140">
        <f t="shared" si="24"/>
        <v>0</v>
      </c>
      <c r="CE33" s="140">
        <f t="shared" si="25"/>
        <v>8515</v>
      </c>
      <c r="CF33" s="141">
        <v>0</v>
      </c>
      <c r="CG33" s="140">
        <f t="shared" si="27"/>
        <v>0</v>
      </c>
      <c r="CH33" s="140">
        <f t="shared" si="28"/>
        <v>0</v>
      </c>
      <c r="CI33" s="140">
        <f t="shared" si="29"/>
        <v>241163</v>
      </c>
    </row>
    <row r="34" spans="1:87" s="123" customFormat="1" ht="12" customHeight="1">
      <c r="A34" s="124" t="s">
        <v>210</v>
      </c>
      <c r="B34" s="125" t="s">
        <v>264</v>
      </c>
      <c r="C34" s="124" t="s">
        <v>265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140">
        <f t="shared" si="5"/>
        <v>0</v>
      </c>
      <c r="M34" s="140">
        <f t="shared" si="6"/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f t="shared" si="7"/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f t="shared" si="8"/>
        <v>0</v>
      </c>
      <c r="X34" s="140">
        <v>0</v>
      </c>
      <c r="Y34" s="140">
        <v>0</v>
      </c>
      <c r="Z34" s="140">
        <v>0</v>
      </c>
      <c r="AA34" s="140">
        <v>0</v>
      </c>
      <c r="AB34" s="141">
        <v>0</v>
      </c>
      <c r="AC34" s="140">
        <v>0</v>
      </c>
      <c r="AD34" s="140">
        <v>0</v>
      </c>
      <c r="AE34" s="140">
        <f t="shared" si="9"/>
        <v>0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0</v>
      </c>
      <c r="AN34" s="140">
        <f t="shared" si="12"/>
        <v>265498</v>
      </c>
      <c r="AO34" s="140">
        <f t="shared" si="13"/>
        <v>14233</v>
      </c>
      <c r="AP34" s="140">
        <v>14233</v>
      </c>
      <c r="AQ34" s="140">
        <v>0</v>
      </c>
      <c r="AR34" s="140">
        <v>0</v>
      </c>
      <c r="AS34" s="140">
        <v>0</v>
      </c>
      <c r="AT34" s="140">
        <f t="shared" si="14"/>
        <v>180495</v>
      </c>
      <c r="AU34" s="140">
        <v>0</v>
      </c>
      <c r="AV34" s="140">
        <v>180495</v>
      </c>
      <c r="AW34" s="140">
        <v>0</v>
      </c>
      <c r="AX34" s="140">
        <v>0</v>
      </c>
      <c r="AY34" s="140">
        <f t="shared" si="15"/>
        <v>70770</v>
      </c>
      <c r="AZ34" s="140">
        <v>0</v>
      </c>
      <c r="BA34" s="140">
        <v>70241</v>
      </c>
      <c r="BB34" s="140">
        <v>0</v>
      </c>
      <c r="BC34" s="140">
        <v>529</v>
      </c>
      <c r="BD34" s="141">
        <v>0</v>
      </c>
      <c r="BE34" s="140">
        <v>0</v>
      </c>
      <c r="BF34" s="140">
        <v>97330</v>
      </c>
      <c r="BG34" s="140">
        <f t="shared" si="16"/>
        <v>362828</v>
      </c>
      <c r="BH34" s="140">
        <f t="shared" si="31"/>
        <v>0</v>
      </c>
      <c r="BI34" s="140">
        <f t="shared" si="32"/>
        <v>0</v>
      </c>
      <c r="BJ34" s="140">
        <f t="shared" si="33"/>
        <v>0</v>
      </c>
      <c r="BK34" s="140">
        <f t="shared" si="34"/>
        <v>0</v>
      </c>
      <c r="BL34" s="140">
        <f t="shared" si="35"/>
        <v>0</v>
      </c>
      <c r="BM34" s="140">
        <f t="shared" si="36"/>
        <v>0</v>
      </c>
      <c r="BN34" s="140">
        <f t="shared" si="37"/>
        <v>0</v>
      </c>
      <c r="BO34" s="141">
        <v>0</v>
      </c>
      <c r="BP34" s="140">
        <f t="shared" si="38"/>
        <v>265498</v>
      </c>
      <c r="BQ34" s="140">
        <f t="shared" si="39"/>
        <v>14233</v>
      </c>
      <c r="BR34" s="140">
        <f t="shared" si="40"/>
        <v>14233</v>
      </c>
      <c r="BS34" s="140">
        <f t="shared" si="41"/>
        <v>0</v>
      </c>
      <c r="BT34" s="140">
        <f t="shared" si="42"/>
        <v>0</v>
      </c>
      <c r="BU34" s="140">
        <f t="shared" si="43"/>
        <v>0</v>
      </c>
      <c r="BV34" s="140">
        <f t="shared" si="44"/>
        <v>180495</v>
      </c>
      <c r="BW34" s="140">
        <f t="shared" si="30"/>
        <v>0</v>
      </c>
      <c r="BX34" s="140">
        <f t="shared" si="18"/>
        <v>180495</v>
      </c>
      <c r="BY34" s="140">
        <f t="shared" si="19"/>
        <v>0</v>
      </c>
      <c r="BZ34" s="140">
        <f t="shared" si="20"/>
        <v>0</v>
      </c>
      <c r="CA34" s="140">
        <f t="shared" si="21"/>
        <v>70770</v>
      </c>
      <c r="CB34" s="140">
        <f t="shared" si="22"/>
        <v>0</v>
      </c>
      <c r="CC34" s="140">
        <f t="shared" si="23"/>
        <v>70241</v>
      </c>
      <c r="CD34" s="140">
        <f t="shared" si="24"/>
        <v>0</v>
      </c>
      <c r="CE34" s="140">
        <f t="shared" si="25"/>
        <v>529</v>
      </c>
      <c r="CF34" s="141">
        <v>0</v>
      </c>
      <c r="CG34" s="140">
        <f t="shared" si="27"/>
        <v>0</v>
      </c>
      <c r="CH34" s="140">
        <f t="shared" si="28"/>
        <v>97330</v>
      </c>
      <c r="CI34" s="140">
        <f t="shared" si="29"/>
        <v>362828</v>
      </c>
    </row>
    <row r="35" spans="1:87" s="123" customFormat="1" ht="12" customHeight="1">
      <c r="A35" s="124" t="s">
        <v>210</v>
      </c>
      <c r="B35" s="125" t="s">
        <v>266</v>
      </c>
      <c r="C35" s="124" t="s">
        <v>267</v>
      </c>
      <c r="D35" s="140">
        <f t="shared" si="3"/>
        <v>0</v>
      </c>
      <c r="E35" s="140">
        <f t="shared" si="4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1">
        <v>0</v>
      </c>
      <c r="L35" s="140">
        <f t="shared" si="5"/>
        <v>1217685</v>
      </c>
      <c r="M35" s="140">
        <f t="shared" si="6"/>
        <v>62268</v>
      </c>
      <c r="N35" s="140">
        <v>62268</v>
      </c>
      <c r="O35" s="140">
        <v>0</v>
      </c>
      <c r="P35" s="140">
        <v>0</v>
      </c>
      <c r="Q35" s="140">
        <v>0</v>
      </c>
      <c r="R35" s="140">
        <f t="shared" si="7"/>
        <v>55253</v>
      </c>
      <c r="S35" s="140">
        <v>0</v>
      </c>
      <c r="T35" s="140">
        <v>55253</v>
      </c>
      <c r="U35" s="140">
        <v>0</v>
      </c>
      <c r="V35" s="140">
        <v>0</v>
      </c>
      <c r="W35" s="140">
        <f t="shared" si="8"/>
        <v>1100164</v>
      </c>
      <c r="X35" s="140">
        <v>9936</v>
      </c>
      <c r="Y35" s="140">
        <v>1090228</v>
      </c>
      <c r="Z35" s="140">
        <v>0</v>
      </c>
      <c r="AA35" s="140">
        <v>0</v>
      </c>
      <c r="AB35" s="141">
        <v>0</v>
      </c>
      <c r="AC35" s="140">
        <v>0</v>
      </c>
      <c r="AD35" s="140">
        <v>196662</v>
      </c>
      <c r="AE35" s="140">
        <f t="shared" si="9"/>
        <v>1414347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0</v>
      </c>
      <c r="AN35" s="140">
        <f t="shared" si="12"/>
        <v>0</v>
      </c>
      <c r="AO35" s="140">
        <f t="shared" si="13"/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f t="shared" si="15"/>
        <v>0</v>
      </c>
      <c r="AZ35" s="140">
        <v>0</v>
      </c>
      <c r="BA35" s="140">
        <v>0</v>
      </c>
      <c r="BB35" s="140">
        <v>0</v>
      </c>
      <c r="BC35" s="140">
        <v>0</v>
      </c>
      <c r="BD35" s="141">
        <v>0</v>
      </c>
      <c r="BE35" s="140">
        <v>0</v>
      </c>
      <c r="BF35" s="140">
        <v>0</v>
      </c>
      <c r="BG35" s="140">
        <f t="shared" si="16"/>
        <v>0</v>
      </c>
      <c r="BH35" s="140">
        <f t="shared" si="31"/>
        <v>0</v>
      </c>
      <c r="BI35" s="140">
        <f t="shared" si="32"/>
        <v>0</v>
      </c>
      <c r="BJ35" s="140">
        <f t="shared" si="33"/>
        <v>0</v>
      </c>
      <c r="BK35" s="140">
        <f t="shared" si="34"/>
        <v>0</v>
      </c>
      <c r="BL35" s="140">
        <f t="shared" si="35"/>
        <v>0</v>
      </c>
      <c r="BM35" s="140">
        <f t="shared" si="36"/>
        <v>0</v>
      </c>
      <c r="BN35" s="140">
        <f t="shared" si="37"/>
        <v>0</v>
      </c>
      <c r="BO35" s="141">
        <v>0</v>
      </c>
      <c r="BP35" s="140">
        <f t="shared" si="38"/>
        <v>1217685</v>
      </c>
      <c r="BQ35" s="140">
        <f t="shared" si="39"/>
        <v>62268</v>
      </c>
      <c r="BR35" s="140">
        <f t="shared" si="40"/>
        <v>62268</v>
      </c>
      <c r="BS35" s="140">
        <f t="shared" si="41"/>
        <v>0</v>
      </c>
      <c r="BT35" s="140">
        <f t="shared" si="42"/>
        <v>0</v>
      </c>
      <c r="BU35" s="140">
        <f t="shared" si="43"/>
        <v>0</v>
      </c>
      <c r="BV35" s="140">
        <f t="shared" si="44"/>
        <v>55253</v>
      </c>
      <c r="BW35" s="140">
        <f t="shared" si="30"/>
        <v>0</v>
      </c>
      <c r="BX35" s="140">
        <f t="shared" si="18"/>
        <v>55253</v>
      </c>
      <c r="BY35" s="140">
        <f t="shared" si="19"/>
        <v>0</v>
      </c>
      <c r="BZ35" s="140">
        <f t="shared" si="20"/>
        <v>0</v>
      </c>
      <c r="CA35" s="140">
        <f t="shared" si="21"/>
        <v>1100164</v>
      </c>
      <c r="CB35" s="140">
        <f t="shared" si="22"/>
        <v>9936</v>
      </c>
      <c r="CC35" s="140">
        <f t="shared" si="23"/>
        <v>1090228</v>
      </c>
      <c r="CD35" s="140">
        <f t="shared" si="24"/>
        <v>0</v>
      </c>
      <c r="CE35" s="140">
        <f t="shared" si="25"/>
        <v>0</v>
      </c>
      <c r="CF35" s="141">
        <v>0</v>
      </c>
      <c r="CG35" s="140">
        <f t="shared" si="27"/>
        <v>0</v>
      </c>
      <c r="CH35" s="140">
        <f t="shared" si="28"/>
        <v>196662</v>
      </c>
      <c r="CI35" s="140">
        <f t="shared" si="29"/>
        <v>1414347</v>
      </c>
    </row>
    <row r="36" spans="1:87" s="123" customFormat="1" ht="12" customHeight="1">
      <c r="A36" s="124" t="s">
        <v>210</v>
      </c>
      <c r="B36" s="125" t="s">
        <v>268</v>
      </c>
      <c r="C36" s="124" t="s">
        <v>269</v>
      </c>
      <c r="D36" s="140">
        <f t="shared" si="3"/>
        <v>271150</v>
      </c>
      <c r="E36" s="140">
        <f t="shared" si="4"/>
        <v>219668</v>
      </c>
      <c r="F36" s="140">
        <v>0</v>
      </c>
      <c r="G36" s="140">
        <v>0</v>
      </c>
      <c r="H36" s="140">
        <v>0</v>
      </c>
      <c r="I36" s="140">
        <v>219668</v>
      </c>
      <c r="J36" s="140">
        <v>51482</v>
      </c>
      <c r="K36" s="141">
        <v>0</v>
      </c>
      <c r="L36" s="140">
        <f t="shared" si="5"/>
        <v>0</v>
      </c>
      <c r="M36" s="140">
        <f t="shared" si="6"/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f t="shared" si="7"/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f t="shared" si="8"/>
        <v>0</v>
      </c>
      <c r="X36" s="140">
        <v>0</v>
      </c>
      <c r="Y36" s="140">
        <v>0</v>
      </c>
      <c r="Z36" s="140">
        <v>0</v>
      </c>
      <c r="AA36" s="140">
        <v>0</v>
      </c>
      <c r="AB36" s="141">
        <v>0</v>
      </c>
      <c r="AC36" s="140">
        <v>0</v>
      </c>
      <c r="AD36" s="140">
        <v>591340</v>
      </c>
      <c r="AE36" s="140">
        <f t="shared" si="9"/>
        <v>862490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0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0</v>
      </c>
      <c r="BE36" s="140">
        <v>0</v>
      </c>
      <c r="BF36" s="140">
        <v>0</v>
      </c>
      <c r="BG36" s="140">
        <f t="shared" si="16"/>
        <v>0</v>
      </c>
      <c r="BH36" s="140">
        <f t="shared" si="31"/>
        <v>271150</v>
      </c>
      <c r="BI36" s="140">
        <f t="shared" si="32"/>
        <v>219668</v>
      </c>
      <c r="BJ36" s="140">
        <f t="shared" si="33"/>
        <v>0</v>
      </c>
      <c r="BK36" s="140">
        <f t="shared" si="34"/>
        <v>0</v>
      </c>
      <c r="BL36" s="140">
        <f t="shared" si="35"/>
        <v>0</v>
      </c>
      <c r="BM36" s="140">
        <f t="shared" si="36"/>
        <v>219668</v>
      </c>
      <c r="BN36" s="140">
        <f t="shared" si="37"/>
        <v>51482</v>
      </c>
      <c r="BO36" s="141">
        <v>0</v>
      </c>
      <c r="BP36" s="140">
        <f t="shared" si="38"/>
        <v>0</v>
      </c>
      <c r="BQ36" s="140">
        <f t="shared" si="39"/>
        <v>0</v>
      </c>
      <c r="BR36" s="140">
        <f t="shared" si="40"/>
        <v>0</v>
      </c>
      <c r="BS36" s="140">
        <f t="shared" si="41"/>
        <v>0</v>
      </c>
      <c r="BT36" s="140">
        <f t="shared" si="42"/>
        <v>0</v>
      </c>
      <c r="BU36" s="140">
        <f t="shared" si="43"/>
        <v>0</v>
      </c>
      <c r="BV36" s="140">
        <f t="shared" si="44"/>
        <v>0</v>
      </c>
      <c r="BW36" s="140">
        <f t="shared" si="30"/>
        <v>0</v>
      </c>
      <c r="BX36" s="140">
        <f t="shared" si="18"/>
        <v>0</v>
      </c>
      <c r="BY36" s="140">
        <f t="shared" si="19"/>
        <v>0</v>
      </c>
      <c r="BZ36" s="140">
        <f t="shared" si="20"/>
        <v>0</v>
      </c>
      <c r="CA36" s="140">
        <f t="shared" si="21"/>
        <v>0</v>
      </c>
      <c r="CB36" s="140">
        <f t="shared" si="22"/>
        <v>0</v>
      </c>
      <c r="CC36" s="140">
        <f t="shared" si="23"/>
        <v>0</v>
      </c>
      <c r="CD36" s="140">
        <f t="shared" si="24"/>
        <v>0</v>
      </c>
      <c r="CE36" s="140">
        <f t="shared" si="25"/>
        <v>0</v>
      </c>
      <c r="CF36" s="141">
        <v>0</v>
      </c>
      <c r="CG36" s="140">
        <f t="shared" si="27"/>
        <v>0</v>
      </c>
      <c r="CH36" s="140">
        <f t="shared" si="28"/>
        <v>591340</v>
      </c>
      <c r="CI36" s="140">
        <f t="shared" si="29"/>
        <v>862490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204</v>
      </c>
      <c r="B1" s="134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3" t="s">
        <v>149</v>
      </c>
      <c r="B2" s="156" t="s">
        <v>150</v>
      </c>
      <c r="C2" s="159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4"/>
      <c r="B3" s="157"/>
      <c r="C3" s="160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4"/>
      <c r="B4" s="157"/>
      <c r="C4" s="161"/>
      <c r="D4" s="99" t="s">
        <v>0</v>
      </c>
      <c r="E4" s="50"/>
      <c r="F4" s="98"/>
      <c r="G4" s="99" t="s">
        <v>153</v>
      </c>
      <c r="H4" s="50"/>
      <c r="I4" s="98"/>
      <c r="J4" s="153" t="s">
        <v>33</v>
      </c>
      <c r="K4" s="159" t="s">
        <v>154</v>
      </c>
      <c r="L4" s="99" t="s">
        <v>0</v>
      </c>
      <c r="M4" s="50"/>
      <c r="N4" s="98"/>
      <c r="O4" s="99" t="s">
        <v>153</v>
      </c>
      <c r="P4" s="50"/>
      <c r="Q4" s="98"/>
      <c r="R4" s="153" t="s">
        <v>33</v>
      </c>
      <c r="S4" s="159" t="s">
        <v>154</v>
      </c>
      <c r="T4" s="99" t="s">
        <v>0</v>
      </c>
      <c r="U4" s="50"/>
      <c r="V4" s="98"/>
      <c r="W4" s="99" t="s">
        <v>153</v>
      </c>
      <c r="X4" s="50"/>
      <c r="Y4" s="98"/>
      <c r="Z4" s="153" t="s">
        <v>33</v>
      </c>
      <c r="AA4" s="159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3" t="s">
        <v>33</v>
      </c>
      <c r="AI4" s="159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3" t="s">
        <v>33</v>
      </c>
      <c r="AQ4" s="159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3" t="s">
        <v>33</v>
      </c>
      <c r="AY4" s="159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4"/>
      <c r="B5" s="157"/>
      <c r="C5" s="161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4"/>
      <c r="K5" s="161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4"/>
      <c r="S5" s="161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4"/>
      <c r="AA5" s="161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4"/>
      <c r="AI5" s="161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4"/>
      <c r="AQ5" s="161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4"/>
      <c r="AY5" s="161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5"/>
      <c r="B6" s="158"/>
      <c r="C6" s="162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5"/>
      <c r="K6" s="162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5"/>
      <c r="S6" s="162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5"/>
      <c r="AA6" s="162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5"/>
      <c r="AI6" s="162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5"/>
      <c r="AQ6" s="162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5"/>
      <c r="AY6" s="162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270</v>
      </c>
      <c r="B7" s="121">
        <v>41000</v>
      </c>
      <c r="C7" s="120" t="s">
        <v>157</v>
      </c>
      <c r="D7" s="122">
        <f aca="true" t="shared" si="0" ref="D7:I7">SUM(D8:D27)</f>
        <v>413964</v>
      </c>
      <c r="E7" s="122">
        <f t="shared" si="0"/>
        <v>2349414</v>
      </c>
      <c r="F7" s="122">
        <f t="shared" si="0"/>
        <v>2763378</v>
      </c>
      <c r="G7" s="122">
        <f t="shared" si="0"/>
        <v>0</v>
      </c>
      <c r="H7" s="122">
        <f t="shared" si="0"/>
        <v>1453642</v>
      </c>
      <c r="I7" s="122">
        <f t="shared" si="0"/>
        <v>1453642</v>
      </c>
      <c r="J7" s="133">
        <f>COUNTIF(J8:J27,"&lt;&gt;")</f>
        <v>18</v>
      </c>
      <c r="K7" s="133">
        <f>COUNTIF(K8:K27,"&lt;&gt;")</f>
        <v>18</v>
      </c>
      <c r="L7" s="122">
        <f aca="true" t="shared" si="1" ref="L7:Q7">SUM(L8:L27)</f>
        <v>91103</v>
      </c>
      <c r="M7" s="122">
        <f t="shared" si="1"/>
        <v>1654974</v>
      </c>
      <c r="N7" s="122">
        <f t="shared" si="1"/>
        <v>1746077</v>
      </c>
      <c r="O7" s="122">
        <f t="shared" si="1"/>
        <v>0</v>
      </c>
      <c r="P7" s="122">
        <f t="shared" si="1"/>
        <v>737431</v>
      </c>
      <c r="Q7" s="122">
        <f t="shared" si="1"/>
        <v>737431</v>
      </c>
      <c r="R7" s="133">
        <f>COUNTIF(R8:R27,"&lt;&gt;")</f>
        <v>15</v>
      </c>
      <c r="S7" s="133">
        <f>COUNTIF(S8:S27,"&lt;&gt;")</f>
        <v>15</v>
      </c>
      <c r="T7" s="122">
        <f aca="true" t="shared" si="2" ref="T7:Y7">SUM(T8:T27)</f>
        <v>125339</v>
      </c>
      <c r="U7" s="122">
        <f t="shared" si="2"/>
        <v>504134</v>
      </c>
      <c r="V7" s="122">
        <f t="shared" si="2"/>
        <v>629473</v>
      </c>
      <c r="W7" s="122">
        <f t="shared" si="2"/>
        <v>0</v>
      </c>
      <c r="X7" s="122">
        <f t="shared" si="2"/>
        <v>701005</v>
      </c>
      <c r="Y7" s="122">
        <f t="shared" si="2"/>
        <v>701005</v>
      </c>
      <c r="Z7" s="133">
        <f>COUNTIF(Z8:Z27,"&lt;&gt;")</f>
        <v>8</v>
      </c>
      <c r="AA7" s="133">
        <f>COUNTIF(AA8:AA27,"&lt;&gt;")</f>
        <v>8</v>
      </c>
      <c r="AB7" s="122">
        <f aca="true" t="shared" si="3" ref="AB7:AG7">SUM(AB8:AB27)</f>
        <v>197522</v>
      </c>
      <c r="AC7" s="122">
        <f t="shared" si="3"/>
        <v>190306</v>
      </c>
      <c r="AD7" s="122">
        <f t="shared" si="3"/>
        <v>387828</v>
      </c>
      <c r="AE7" s="122">
        <f t="shared" si="3"/>
        <v>0</v>
      </c>
      <c r="AF7" s="122">
        <f t="shared" si="3"/>
        <v>15206</v>
      </c>
      <c r="AG7" s="122">
        <f t="shared" si="3"/>
        <v>15206</v>
      </c>
      <c r="AH7" s="133">
        <f>COUNTIF(AH8:AH27,"&lt;&gt;")</f>
        <v>0</v>
      </c>
      <c r="AI7" s="133">
        <f>COUNTIF(AI8:AI27,"&lt;&gt;")</f>
        <v>0</v>
      </c>
      <c r="AJ7" s="122">
        <f aca="true" t="shared" si="4" ref="AJ7:AO7">SUM(AJ8:AJ27)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3">
        <f>COUNTIF(AP8:AP27,"&lt;&gt;")</f>
        <v>0</v>
      </c>
      <c r="AQ7" s="133">
        <f>COUNTIF(AQ8:AQ27,"&lt;&gt;")</f>
        <v>0</v>
      </c>
      <c r="AR7" s="122">
        <f aca="true" t="shared" si="5" ref="AR7:AW7">SUM(AR8:AR27)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3">
        <f>COUNTIF(AX8:AX27,"&lt;&gt;")</f>
        <v>0</v>
      </c>
      <c r="AY7" s="133">
        <f>COUNTIF(AY8:AY27,"&lt;&gt;")</f>
        <v>0</v>
      </c>
      <c r="AZ7" s="122">
        <f aca="true" t="shared" si="6" ref="AZ7:BE7">SUM(AZ8:AZ27)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270</v>
      </c>
      <c r="B8" s="125" t="s">
        <v>271</v>
      </c>
      <c r="C8" s="124" t="s">
        <v>272</v>
      </c>
      <c r="D8" s="126">
        <f aca="true" t="shared" si="7" ref="D8:D27">SUM(L8,T8,AB8,AJ8,AR8,AZ8)</f>
        <v>0</v>
      </c>
      <c r="E8" s="126">
        <f aca="true" t="shared" si="8" ref="E8:E27">SUM(M8,U8,AC8,AK8,AS8,BA8)</f>
        <v>117974</v>
      </c>
      <c r="F8" s="126">
        <f aca="true" t="shared" si="9" ref="F8:F27">SUM(D8:E8)</f>
        <v>117974</v>
      </c>
      <c r="G8" s="126">
        <f aca="true" t="shared" si="10" ref="G8:G27">SUM(O8,W8,AE8,AM8,AU8,BC8)</f>
        <v>0</v>
      </c>
      <c r="H8" s="126">
        <f aca="true" t="shared" si="11" ref="H8:H27">SUM(P8,X8,AF8,AN8,AV8,BD8)</f>
        <v>134750</v>
      </c>
      <c r="I8" s="126">
        <f aca="true" t="shared" si="12" ref="I8:I27">SUM(G8:H8)</f>
        <v>134750</v>
      </c>
      <c r="J8" s="129" t="s">
        <v>273</v>
      </c>
      <c r="K8" s="130" t="s">
        <v>274</v>
      </c>
      <c r="L8" s="126">
        <v>0</v>
      </c>
      <c r="M8" s="126">
        <v>0</v>
      </c>
      <c r="N8" s="126">
        <f aca="true" t="shared" si="13" ref="N8:N27">SUM(L8,+M8)</f>
        <v>0</v>
      </c>
      <c r="O8" s="126">
        <v>0</v>
      </c>
      <c r="P8" s="126">
        <v>119544</v>
      </c>
      <c r="Q8" s="126">
        <f aca="true" t="shared" si="14" ref="Q8:Q27">SUM(O8,+P8)</f>
        <v>119544</v>
      </c>
      <c r="R8" s="129" t="s">
        <v>275</v>
      </c>
      <c r="S8" s="130" t="s">
        <v>276</v>
      </c>
      <c r="T8" s="126">
        <v>0</v>
      </c>
      <c r="U8" s="126">
        <v>117974</v>
      </c>
      <c r="V8" s="126">
        <f aca="true" t="shared" si="15" ref="V8:V27">+SUM(T8,U8)</f>
        <v>117974</v>
      </c>
      <c r="W8" s="126">
        <v>0</v>
      </c>
      <c r="X8" s="126">
        <v>0</v>
      </c>
      <c r="Y8" s="126">
        <f aca="true" t="shared" si="16" ref="Y8:Y27">+SUM(W8,X8)</f>
        <v>0</v>
      </c>
      <c r="Z8" s="129" t="s">
        <v>277</v>
      </c>
      <c r="AA8" s="130" t="s">
        <v>278</v>
      </c>
      <c r="AB8" s="126">
        <v>0</v>
      </c>
      <c r="AC8" s="126">
        <v>0</v>
      </c>
      <c r="AD8" s="126">
        <f aca="true" t="shared" si="17" ref="AD8:AD27">+SUM(AB8,AC8)</f>
        <v>0</v>
      </c>
      <c r="AE8" s="126">
        <v>0</v>
      </c>
      <c r="AF8" s="126">
        <v>15206</v>
      </c>
      <c r="AG8" s="126">
        <f aca="true" t="shared" si="18" ref="AG8:AG27">SUM(AE8,+AF8)</f>
        <v>15206</v>
      </c>
      <c r="AH8" s="129"/>
      <c r="AI8" s="130"/>
      <c r="AJ8" s="126">
        <v>0</v>
      </c>
      <c r="AK8" s="126">
        <v>0</v>
      </c>
      <c r="AL8" s="126">
        <f aca="true" t="shared" si="19" ref="AL8:AL27">SUM(AJ8,+AK8)</f>
        <v>0</v>
      </c>
      <c r="AM8" s="126">
        <v>0</v>
      </c>
      <c r="AN8" s="126">
        <v>0</v>
      </c>
      <c r="AO8" s="126">
        <f aca="true" t="shared" si="20" ref="AO8:AO27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27">SUM(AR8,+AS8)</f>
        <v>0</v>
      </c>
      <c r="AU8" s="126">
        <v>0</v>
      </c>
      <c r="AV8" s="126">
        <v>0</v>
      </c>
      <c r="AW8" s="126">
        <f aca="true" t="shared" si="22" ref="AW8:AW27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27">SUM(AZ8,BA8)</f>
        <v>0</v>
      </c>
      <c r="BC8" s="126">
        <v>0</v>
      </c>
      <c r="BD8" s="126">
        <v>0</v>
      </c>
      <c r="BE8" s="126">
        <f aca="true" t="shared" si="24" ref="BE8:BE27">SUM(BC8,+BD8)</f>
        <v>0</v>
      </c>
    </row>
    <row r="9" spans="1:57" s="123" customFormat="1" ht="12" customHeight="1">
      <c r="A9" s="124" t="s">
        <v>270</v>
      </c>
      <c r="B9" s="125" t="s">
        <v>325</v>
      </c>
      <c r="C9" s="124" t="s">
        <v>279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270</v>
      </c>
      <c r="B10" s="125" t="s">
        <v>280</v>
      </c>
      <c r="C10" s="124" t="s">
        <v>281</v>
      </c>
      <c r="D10" s="126">
        <f t="shared" si="7"/>
        <v>0</v>
      </c>
      <c r="E10" s="126">
        <f t="shared" si="8"/>
        <v>755603</v>
      </c>
      <c r="F10" s="126">
        <f t="shared" si="9"/>
        <v>755603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 t="s">
        <v>282</v>
      </c>
      <c r="K10" s="130" t="s">
        <v>283</v>
      </c>
      <c r="L10" s="126">
        <v>0</v>
      </c>
      <c r="M10" s="126">
        <v>755603</v>
      </c>
      <c r="N10" s="126">
        <f t="shared" si="13"/>
        <v>755603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270</v>
      </c>
      <c r="B11" s="125" t="s">
        <v>284</v>
      </c>
      <c r="C11" s="124" t="s">
        <v>285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117653</v>
      </c>
      <c r="I11" s="126">
        <f t="shared" si="12"/>
        <v>117653</v>
      </c>
      <c r="J11" s="129" t="s">
        <v>273</v>
      </c>
      <c r="K11" s="130" t="s">
        <v>274</v>
      </c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117653</v>
      </c>
      <c r="Q11" s="126">
        <f t="shared" si="14"/>
        <v>117653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270</v>
      </c>
      <c r="B12" s="125" t="s">
        <v>286</v>
      </c>
      <c r="C12" s="124" t="s">
        <v>287</v>
      </c>
      <c r="D12" s="140">
        <f t="shared" si="7"/>
        <v>91103</v>
      </c>
      <c r="E12" s="140">
        <f t="shared" si="8"/>
        <v>0</v>
      </c>
      <c r="F12" s="140">
        <f t="shared" si="9"/>
        <v>91103</v>
      </c>
      <c r="G12" s="140">
        <f t="shared" si="10"/>
        <v>0</v>
      </c>
      <c r="H12" s="140">
        <f t="shared" si="11"/>
        <v>144603</v>
      </c>
      <c r="I12" s="140">
        <f t="shared" si="12"/>
        <v>144603</v>
      </c>
      <c r="J12" s="125" t="s">
        <v>288</v>
      </c>
      <c r="K12" s="124" t="s">
        <v>289</v>
      </c>
      <c r="L12" s="140">
        <v>91103</v>
      </c>
      <c r="M12" s="140">
        <v>0</v>
      </c>
      <c r="N12" s="140">
        <f t="shared" si="13"/>
        <v>91103</v>
      </c>
      <c r="O12" s="140">
        <v>0</v>
      </c>
      <c r="P12" s="140">
        <v>0</v>
      </c>
      <c r="Q12" s="140">
        <f t="shared" si="14"/>
        <v>0</v>
      </c>
      <c r="R12" s="125" t="s">
        <v>290</v>
      </c>
      <c r="S12" s="124" t="s">
        <v>291</v>
      </c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144603</v>
      </c>
      <c r="Y12" s="140">
        <f t="shared" si="16"/>
        <v>144603</v>
      </c>
      <c r="Z12" s="125"/>
      <c r="AA12" s="124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5"/>
      <c r="AI12" s="124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5"/>
      <c r="AQ12" s="124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5"/>
      <c r="AY12" s="124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3" customFormat="1" ht="12" customHeight="1">
      <c r="A13" s="124" t="s">
        <v>270</v>
      </c>
      <c r="B13" s="125" t="s">
        <v>292</v>
      </c>
      <c r="C13" s="124" t="s">
        <v>293</v>
      </c>
      <c r="D13" s="140">
        <f t="shared" si="7"/>
        <v>81335</v>
      </c>
      <c r="E13" s="140">
        <f t="shared" si="8"/>
        <v>190306</v>
      </c>
      <c r="F13" s="140">
        <f t="shared" si="9"/>
        <v>271641</v>
      </c>
      <c r="G13" s="140">
        <f t="shared" si="10"/>
        <v>0</v>
      </c>
      <c r="H13" s="140">
        <f t="shared" si="11"/>
        <v>50288</v>
      </c>
      <c r="I13" s="140">
        <f t="shared" si="12"/>
        <v>50288</v>
      </c>
      <c r="J13" s="125" t="s">
        <v>294</v>
      </c>
      <c r="K13" s="124" t="s">
        <v>295</v>
      </c>
      <c r="L13" s="140">
        <v>0</v>
      </c>
      <c r="M13" s="140">
        <v>0</v>
      </c>
      <c r="N13" s="140">
        <f t="shared" si="13"/>
        <v>0</v>
      </c>
      <c r="O13" s="140">
        <v>0</v>
      </c>
      <c r="P13" s="140">
        <v>50288</v>
      </c>
      <c r="Q13" s="140">
        <f t="shared" si="14"/>
        <v>50288</v>
      </c>
      <c r="R13" s="125" t="s">
        <v>288</v>
      </c>
      <c r="S13" s="124" t="s">
        <v>289</v>
      </c>
      <c r="T13" s="140">
        <v>81335</v>
      </c>
      <c r="U13" s="140">
        <v>0</v>
      </c>
      <c r="V13" s="140">
        <f t="shared" si="15"/>
        <v>81335</v>
      </c>
      <c r="W13" s="140">
        <v>0</v>
      </c>
      <c r="X13" s="140">
        <v>0</v>
      </c>
      <c r="Y13" s="140">
        <f t="shared" si="16"/>
        <v>0</v>
      </c>
      <c r="Z13" s="125" t="s">
        <v>296</v>
      </c>
      <c r="AA13" s="124" t="s">
        <v>297</v>
      </c>
      <c r="AB13" s="140">
        <v>0</v>
      </c>
      <c r="AC13" s="140">
        <v>190306</v>
      </c>
      <c r="AD13" s="140">
        <f t="shared" si="17"/>
        <v>190306</v>
      </c>
      <c r="AE13" s="140">
        <v>0</v>
      </c>
      <c r="AF13" s="140">
        <v>0</v>
      </c>
      <c r="AG13" s="140">
        <f t="shared" si="18"/>
        <v>0</v>
      </c>
      <c r="AH13" s="125"/>
      <c r="AI13" s="124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5"/>
      <c r="AQ13" s="124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5"/>
      <c r="AY13" s="124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3" customFormat="1" ht="12" customHeight="1">
      <c r="A14" s="124" t="s">
        <v>270</v>
      </c>
      <c r="B14" s="125" t="s">
        <v>298</v>
      </c>
      <c r="C14" s="124" t="s">
        <v>299</v>
      </c>
      <c r="D14" s="140">
        <f t="shared" si="7"/>
        <v>51132</v>
      </c>
      <c r="E14" s="140">
        <f t="shared" si="8"/>
        <v>120215</v>
      </c>
      <c r="F14" s="140">
        <f t="shared" si="9"/>
        <v>171347</v>
      </c>
      <c r="G14" s="140">
        <f t="shared" si="10"/>
        <v>0</v>
      </c>
      <c r="H14" s="140">
        <f t="shared" si="11"/>
        <v>110070</v>
      </c>
      <c r="I14" s="140">
        <f t="shared" si="12"/>
        <v>110070</v>
      </c>
      <c r="J14" s="125" t="s">
        <v>296</v>
      </c>
      <c r="K14" s="124" t="s">
        <v>297</v>
      </c>
      <c r="L14" s="140">
        <v>0</v>
      </c>
      <c r="M14" s="140">
        <v>120215</v>
      </c>
      <c r="N14" s="140">
        <f t="shared" si="13"/>
        <v>120215</v>
      </c>
      <c r="O14" s="140">
        <v>0</v>
      </c>
      <c r="P14" s="140">
        <v>0</v>
      </c>
      <c r="Q14" s="140">
        <f t="shared" si="14"/>
        <v>0</v>
      </c>
      <c r="R14" s="125" t="s">
        <v>300</v>
      </c>
      <c r="S14" s="124" t="s">
        <v>301</v>
      </c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110070</v>
      </c>
      <c r="Y14" s="140">
        <f t="shared" si="16"/>
        <v>110070</v>
      </c>
      <c r="Z14" s="125" t="s">
        <v>288</v>
      </c>
      <c r="AA14" s="124" t="s">
        <v>289</v>
      </c>
      <c r="AB14" s="140">
        <v>51132</v>
      </c>
      <c r="AC14" s="140">
        <v>0</v>
      </c>
      <c r="AD14" s="140">
        <f t="shared" si="17"/>
        <v>51132</v>
      </c>
      <c r="AE14" s="140">
        <v>0</v>
      </c>
      <c r="AF14" s="140">
        <v>0</v>
      </c>
      <c r="AG14" s="140">
        <f t="shared" si="18"/>
        <v>0</v>
      </c>
      <c r="AH14" s="125"/>
      <c r="AI14" s="124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5"/>
      <c r="AQ14" s="124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5"/>
      <c r="AY14" s="124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3" customFormat="1" ht="12" customHeight="1">
      <c r="A15" s="124" t="s">
        <v>270</v>
      </c>
      <c r="B15" s="125" t="s">
        <v>302</v>
      </c>
      <c r="C15" s="124" t="s">
        <v>303</v>
      </c>
      <c r="D15" s="140">
        <f t="shared" si="7"/>
        <v>0</v>
      </c>
      <c r="E15" s="140">
        <f t="shared" si="8"/>
        <v>0</v>
      </c>
      <c r="F15" s="140">
        <f t="shared" si="9"/>
        <v>0</v>
      </c>
      <c r="G15" s="140">
        <f t="shared" si="10"/>
        <v>0</v>
      </c>
      <c r="H15" s="140">
        <f t="shared" si="11"/>
        <v>200803</v>
      </c>
      <c r="I15" s="140">
        <f t="shared" si="12"/>
        <v>200803</v>
      </c>
      <c r="J15" s="125" t="s">
        <v>273</v>
      </c>
      <c r="K15" s="124" t="s">
        <v>274</v>
      </c>
      <c r="L15" s="140">
        <v>0</v>
      </c>
      <c r="M15" s="140">
        <v>0</v>
      </c>
      <c r="N15" s="140">
        <f t="shared" si="13"/>
        <v>0</v>
      </c>
      <c r="O15" s="140">
        <v>0</v>
      </c>
      <c r="P15" s="140">
        <v>200803</v>
      </c>
      <c r="Q15" s="140">
        <f t="shared" si="14"/>
        <v>200803</v>
      </c>
      <c r="R15" s="125"/>
      <c r="S15" s="124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5"/>
      <c r="AA15" s="124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5"/>
      <c r="AI15" s="124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5"/>
      <c r="AQ15" s="124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5"/>
      <c r="AY15" s="124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3" customFormat="1" ht="12" customHeight="1">
      <c r="A16" s="124" t="s">
        <v>270</v>
      </c>
      <c r="B16" s="125" t="s">
        <v>304</v>
      </c>
      <c r="C16" s="124" t="s">
        <v>305</v>
      </c>
      <c r="D16" s="140">
        <f t="shared" si="7"/>
        <v>48508</v>
      </c>
      <c r="E16" s="140">
        <f t="shared" si="8"/>
        <v>106834</v>
      </c>
      <c r="F16" s="140">
        <f t="shared" si="9"/>
        <v>155342</v>
      </c>
      <c r="G16" s="140">
        <f t="shared" si="10"/>
        <v>0</v>
      </c>
      <c r="H16" s="140">
        <f t="shared" si="11"/>
        <v>100465</v>
      </c>
      <c r="I16" s="140">
        <f t="shared" si="12"/>
        <v>100465</v>
      </c>
      <c r="J16" s="125" t="s">
        <v>296</v>
      </c>
      <c r="K16" s="124" t="s">
        <v>297</v>
      </c>
      <c r="L16" s="140">
        <v>0</v>
      </c>
      <c r="M16" s="140">
        <v>106834</v>
      </c>
      <c r="N16" s="140">
        <f t="shared" si="13"/>
        <v>106834</v>
      </c>
      <c r="O16" s="140">
        <v>0</v>
      </c>
      <c r="P16" s="140">
        <v>0</v>
      </c>
      <c r="Q16" s="140">
        <f t="shared" si="14"/>
        <v>0</v>
      </c>
      <c r="R16" s="125" t="s">
        <v>300</v>
      </c>
      <c r="S16" s="124" t="s">
        <v>301</v>
      </c>
      <c r="T16" s="140">
        <v>0</v>
      </c>
      <c r="U16" s="140">
        <v>0</v>
      </c>
      <c r="V16" s="140">
        <f t="shared" si="15"/>
        <v>0</v>
      </c>
      <c r="W16" s="140">
        <v>0</v>
      </c>
      <c r="X16" s="140">
        <v>100465</v>
      </c>
      <c r="Y16" s="140">
        <f t="shared" si="16"/>
        <v>100465</v>
      </c>
      <c r="Z16" s="125" t="s">
        <v>288</v>
      </c>
      <c r="AA16" s="124" t="s">
        <v>289</v>
      </c>
      <c r="AB16" s="140">
        <v>48508</v>
      </c>
      <c r="AC16" s="140">
        <v>0</v>
      </c>
      <c r="AD16" s="140">
        <f t="shared" si="17"/>
        <v>48508</v>
      </c>
      <c r="AE16" s="140">
        <v>0</v>
      </c>
      <c r="AF16" s="140">
        <v>0</v>
      </c>
      <c r="AG16" s="140">
        <f t="shared" si="18"/>
        <v>0</v>
      </c>
      <c r="AH16" s="125"/>
      <c r="AI16" s="124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5"/>
      <c r="AQ16" s="124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5"/>
      <c r="AY16" s="124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3" customFormat="1" ht="12" customHeight="1">
      <c r="A17" s="124" t="s">
        <v>270</v>
      </c>
      <c r="B17" s="125" t="s">
        <v>306</v>
      </c>
      <c r="C17" s="124" t="s">
        <v>307</v>
      </c>
      <c r="D17" s="140">
        <f t="shared" si="7"/>
        <v>0</v>
      </c>
      <c r="E17" s="140">
        <f t="shared" si="8"/>
        <v>271370</v>
      </c>
      <c r="F17" s="140">
        <f t="shared" si="9"/>
        <v>271370</v>
      </c>
      <c r="G17" s="140">
        <f t="shared" si="10"/>
        <v>0</v>
      </c>
      <c r="H17" s="140">
        <f t="shared" si="11"/>
        <v>89683</v>
      </c>
      <c r="I17" s="140">
        <f t="shared" si="12"/>
        <v>89683</v>
      </c>
      <c r="J17" s="125" t="s">
        <v>275</v>
      </c>
      <c r="K17" s="124" t="s">
        <v>276</v>
      </c>
      <c r="L17" s="140">
        <v>0</v>
      </c>
      <c r="M17" s="140">
        <v>271370</v>
      </c>
      <c r="N17" s="140">
        <f t="shared" si="13"/>
        <v>271370</v>
      </c>
      <c r="O17" s="140">
        <v>0</v>
      </c>
      <c r="P17" s="140">
        <v>0</v>
      </c>
      <c r="Q17" s="140">
        <f t="shared" si="14"/>
        <v>0</v>
      </c>
      <c r="R17" s="125" t="s">
        <v>277</v>
      </c>
      <c r="S17" s="124" t="s">
        <v>278</v>
      </c>
      <c r="T17" s="140">
        <v>0</v>
      </c>
      <c r="U17" s="140">
        <v>0</v>
      </c>
      <c r="V17" s="140">
        <f t="shared" si="15"/>
        <v>0</v>
      </c>
      <c r="W17" s="140">
        <v>0</v>
      </c>
      <c r="X17" s="140">
        <v>89683</v>
      </c>
      <c r="Y17" s="140">
        <f t="shared" si="16"/>
        <v>89683</v>
      </c>
      <c r="Z17" s="125"/>
      <c r="AA17" s="124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5"/>
      <c r="AI17" s="124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5"/>
      <c r="AQ17" s="124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5"/>
      <c r="AY17" s="124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3" customFormat="1" ht="12" customHeight="1">
      <c r="A18" s="124" t="s">
        <v>270</v>
      </c>
      <c r="B18" s="125" t="s">
        <v>308</v>
      </c>
      <c r="C18" s="124" t="s">
        <v>309</v>
      </c>
      <c r="D18" s="140">
        <f t="shared" si="7"/>
        <v>0</v>
      </c>
      <c r="E18" s="140">
        <f t="shared" si="8"/>
        <v>133615</v>
      </c>
      <c r="F18" s="140">
        <f t="shared" si="9"/>
        <v>133615</v>
      </c>
      <c r="G18" s="140">
        <f t="shared" si="10"/>
        <v>0</v>
      </c>
      <c r="H18" s="140">
        <f t="shared" si="11"/>
        <v>30586</v>
      </c>
      <c r="I18" s="140">
        <f t="shared" si="12"/>
        <v>30586</v>
      </c>
      <c r="J18" s="125" t="s">
        <v>275</v>
      </c>
      <c r="K18" s="124" t="s">
        <v>276</v>
      </c>
      <c r="L18" s="140">
        <v>0</v>
      </c>
      <c r="M18" s="140">
        <v>133615</v>
      </c>
      <c r="N18" s="140">
        <f t="shared" si="13"/>
        <v>133615</v>
      </c>
      <c r="O18" s="140">
        <v>0</v>
      </c>
      <c r="P18" s="140">
        <v>0</v>
      </c>
      <c r="Q18" s="140">
        <f t="shared" si="14"/>
        <v>0</v>
      </c>
      <c r="R18" s="125" t="s">
        <v>277</v>
      </c>
      <c r="S18" s="124" t="s">
        <v>278</v>
      </c>
      <c r="T18" s="140">
        <v>0</v>
      </c>
      <c r="U18" s="140">
        <v>0</v>
      </c>
      <c r="V18" s="140">
        <f t="shared" si="15"/>
        <v>0</v>
      </c>
      <c r="W18" s="140">
        <v>0</v>
      </c>
      <c r="X18" s="140">
        <v>30586</v>
      </c>
      <c r="Y18" s="140">
        <f t="shared" si="16"/>
        <v>30586</v>
      </c>
      <c r="Z18" s="125"/>
      <c r="AA18" s="124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5"/>
      <c r="AI18" s="124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5"/>
      <c r="AQ18" s="124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5"/>
      <c r="AY18" s="124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3" customFormat="1" ht="12" customHeight="1">
      <c r="A19" s="124" t="s">
        <v>270</v>
      </c>
      <c r="B19" s="125" t="s">
        <v>208</v>
      </c>
      <c r="C19" s="124" t="s">
        <v>209</v>
      </c>
      <c r="D19" s="140">
        <f t="shared" si="7"/>
        <v>0</v>
      </c>
      <c r="E19" s="140">
        <f t="shared" si="8"/>
        <v>116325</v>
      </c>
      <c r="F19" s="140">
        <f t="shared" si="9"/>
        <v>116325</v>
      </c>
      <c r="G19" s="140">
        <f t="shared" si="10"/>
        <v>0</v>
      </c>
      <c r="H19" s="140">
        <f t="shared" si="11"/>
        <v>45498</v>
      </c>
      <c r="I19" s="140">
        <f t="shared" si="12"/>
        <v>45498</v>
      </c>
      <c r="J19" s="125" t="s">
        <v>206</v>
      </c>
      <c r="K19" s="124" t="s">
        <v>207</v>
      </c>
      <c r="L19" s="140">
        <v>0</v>
      </c>
      <c r="M19" s="140">
        <v>116325</v>
      </c>
      <c r="N19" s="140">
        <f t="shared" si="13"/>
        <v>116325</v>
      </c>
      <c r="O19" s="140">
        <v>0</v>
      </c>
      <c r="P19" s="140">
        <v>0</v>
      </c>
      <c r="Q19" s="140">
        <f t="shared" si="14"/>
        <v>0</v>
      </c>
      <c r="R19" s="125" t="s">
        <v>277</v>
      </c>
      <c r="S19" s="124" t="s">
        <v>278</v>
      </c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45498</v>
      </c>
      <c r="Y19" s="140">
        <f t="shared" si="16"/>
        <v>45498</v>
      </c>
      <c r="Z19" s="125"/>
      <c r="AA19" s="124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5"/>
      <c r="AI19" s="124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5"/>
      <c r="AQ19" s="124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5"/>
      <c r="AY19" s="124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3" customFormat="1" ht="12" customHeight="1">
      <c r="A20" s="124" t="s">
        <v>270</v>
      </c>
      <c r="B20" s="125" t="s">
        <v>310</v>
      </c>
      <c r="C20" s="124" t="s">
        <v>311</v>
      </c>
      <c r="D20" s="140">
        <f t="shared" si="7"/>
        <v>0</v>
      </c>
      <c r="E20" s="140">
        <f t="shared" si="8"/>
        <v>117827</v>
      </c>
      <c r="F20" s="140">
        <f t="shared" si="9"/>
        <v>117827</v>
      </c>
      <c r="G20" s="140">
        <f t="shared" si="10"/>
        <v>0</v>
      </c>
      <c r="H20" s="140">
        <f t="shared" si="11"/>
        <v>34339</v>
      </c>
      <c r="I20" s="140">
        <f t="shared" si="12"/>
        <v>34339</v>
      </c>
      <c r="J20" s="125" t="s">
        <v>277</v>
      </c>
      <c r="K20" s="124" t="s">
        <v>278</v>
      </c>
      <c r="L20" s="140">
        <v>0</v>
      </c>
      <c r="M20" s="140">
        <v>0</v>
      </c>
      <c r="N20" s="140">
        <f t="shared" si="13"/>
        <v>0</v>
      </c>
      <c r="O20" s="140">
        <v>0</v>
      </c>
      <c r="P20" s="140">
        <v>34339</v>
      </c>
      <c r="Q20" s="140">
        <f t="shared" si="14"/>
        <v>34339</v>
      </c>
      <c r="R20" s="125" t="s">
        <v>282</v>
      </c>
      <c r="S20" s="124" t="s">
        <v>283</v>
      </c>
      <c r="T20" s="140">
        <v>0</v>
      </c>
      <c r="U20" s="140">
        <v>117827</v>
      </c>
      <c r="V20" s="140">
        <f t="shared" si="15"/>
        <v>117827</v>
      </c>
      <c r="W20" s="140">
        <v>0</v>
      </c>
      <c r="X20" s="140">
        <v>0</v>
      </c>
      <c r="Y20" s="140">
        <f t="shared" si="16"/>
        <v>0</v>
      </c>
      <c r="Z20" s="125"/>
      <c r="AA20" s="124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5"/>
      <c r="AI20" s="124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5"/>
      <c r="AQ20" s="124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5"/>
      <c r="AY20" s="124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3" customFormat="1" ht="12" customHeight="1">
      <c r="A21" s="124" t="s">
        <v>270</v>
      </c>
      <c r="B21" s="125" t="s">
        <v>312</v>
      </c>
      <c r="C21" s="124" t="s">
        <v>313</v>
      </c>
      <c r="D21" s="140">
        <f t="shared" si="7"/>
        <v>0</v>
      </c>
      <c r="E21" s="140">
        <f t="shared" si="8"/>
        <v>241376</v>
      </c>
      <c r="F21" s="140">
        <f t="shared" si="9"/>
        <v>241376</v>
      </c>
      <c r="G21" s="140">
        <f t="shared" si="10"/>
        <v>0</v>
      </c>
      <c r="H21" s="140">
        <f t="shared" si="11"/>
        <v>88594</v>
      </c>
      <c r="I21" s="140">
        <f t="shared" si="12"/>
        <v>88594</v>
      </c>
      <c r="J21" s="125" t="s">
        <v>277</v>
      </c>
      <c r="K21" s="124" t="s">
        <v>278</v>
      </c>
      <c r="L21" s="140">
        <v>0</v>
      </c>
      <c r="M21" s="140">
        <v>0</v>
      </c>
      <c r="N21" s="140">
        <f t="shared" si="13"/>
        <v>0</v>
      </c>
      <c r="O21" s="140">
        <v>0</v>
      </c>
      <c r="P21" s="140">
        <v>88594</v>
      </c>
      <c r="Q21" s="140">
        <f t="shared" si="14"/>
        <v>88594</v>
      </c>
      <c r="R21" s="125" t="s">
        <v>282</v>
      </c>
      <c r="S21" s="124" t="s">
        <v>283</v>
      </c>
      <c r="T21" s="140">
        <v>0</v>
      </c>
      <c r="U21" s="140">
        <v>241376</v>
      </c>
      <c r="V21" s="140">
        <f t="shared" si="15"/>
        <v>241376</v>
      </c>
      <c r="W21" s="140">
        <v>0</v>
      </c>
      <c r="X21" s="140">
        <v>0</v>
      </c>
      <c r="Y21" s="140">
        <f t="shared" si="16"/>
        <v>0</v>
      </c>
      <c r="Z21" s="125"/>
      <c r="AA21" s="124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5"/>
      <c r="AI21" s="124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5"/>
      <c r="AQ21" s="124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5"/>
      <c r="AY21" s="124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3" customFormat="1" ht="12" customHeight="1">
      <c r="A22" s="124" t="s">
        <v>270</v>
      </c>
      <c r="B22" s="125" t="s">
        <v>326</v>
      </c>
      <c r="C22" s="124" t="s">
        <v>314</v>
      </c>
      <c r="D22" s="140">
        <f t="shared" si="7"/>
        <v>0</v>
      </c>
      <c r="E22" s="140">
        <f t="shared" si="8"/>
        <v>0</v>
      </c>
      <c r="F22" s="140">
        <f t="shared" si="9"/>
        <v>0</v>
      </c>
      <c r="G22" s="140">
        <f t="shared" si="10"/>
        <v>0</v>
      </c>
      <c r="H22" s="140">
        <f t="shared" si="11"/>
        <v>0</v>
      </c>
      <c r="I22" s="140">
        <f t="shared" si="12"/>
        <v>0</v>
      </c>
      <c r="J22" s="125"/>
      <c r="K22" s="124"/>
      <c r="L22" s="140">
        <v>0</v>
      </c>
      <c r="M22" s="140">
        <v>0</v>
      </c>
      <c r="N22" s="140">
        <f t="shared" si="13"/>
        <v>0</v>
      </c>
      <c r="O22" s="140">
        <v>0</v>
      </c>
      <c r="P22" s="140">
        <v>0</v>
      </c>
      <c r="Q22" s="140">
        <f t="shared" si="14"/>
        <v>0</v>
      </c>
      <c r="R22" s="125"/>
      <c r="S22" s="124"/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0</v>
      </c>
      <c r="Y22" s="140">
        <f t="shared" si="16"/>
        <v>0</v>
      </c>
      <c r="Z22" s="125"/>
      <c r="AA22" s="124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5"/>
      <c r="AI22" s="124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5"/>
      <c r="AQ22" s="124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5"/>
      <c r="AY22" s="124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3" customFormat="1" ht="12" customHeight="1">
      <c r="A23" s="124" t="s">
        <v>270</v>
      </c>
      <c r="B23" s="125" t="s">
        <v>315</v>
      </c>
      <c r="C23" s="124" t="s">
        <v>316</v>
      </c>
      <c r="D23" s="140">
        <f t="shared" si="7"/>
        <v>44004</v>
      </c>
      <c r="E23" s="140">
        <f t="shared" si="8"/>
        <v>0</v>
      </c>
      <c r="F23" s="140">
        <f t="shared" si="9"/>
        <v>44004</v>
      </c>
      <c r="G23" s="140">
        <f t="shared" si="10"/>
        <v>0</v>
      </c>
      <c r="H23" s="140">
        <f t="shared" si="11"/>
        <v>83048</v>
      </c>
      <c r="I23" s="140">
        <f t="shared" si="12"/>
        <v>83048</v>
      </c>
      <c r="J23" s="125" t="s">
        <v>290</v>
      </c>
      <c r="K23" s="124" t="s">
        <v>291</v>
      </c>
      <c r="L23" s="140">
        <v>0</v>
      </c>
      <c r="M23" s="140">
        <v>0</v>
      </c>
      <c r="N23" s="140">
        <f t="shared" si="13"/>
        <v>0</v>
      </c>
      <c r="O23" s="140">
        <v>0</v>
      </c>
      <c r="P23" s="140">
        <v>83048</v>
      </c>
      <c r="Q23" s="140">
        <f t="shared" si="14"/>
        <v>83048</v>
      </c>
      <c r="R23" s="125" t="s">
        <v>288</v>
      </c>
      <c r="S23" s="124" t="s">
        <v>289</v>
      </c>
      <c r="T23" s="140">
        <v>44004</v>
      </c>
      <c r="U23" s="140">
        <v>0</v>
      </c>
      <c r="V23" s="140">
        <f t="shared" si="15"/>
        <v>44004</v>
      </c>
      <c r="W23" s="140">
        <v>0</v>
      </c>
      <c r="X23" s="140">
        <v>0</v>
      </c>
      <c r="Y23" s="140">
        <f t="shared" si="16"/>
        <v>0</v>
      </c>
      <c r="Z23" s="125"/>
      <c r="AA23" s="124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5"/>
      <c r="AI23" s="124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5"/>
      <c r="AQ23" s="124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5"/>
      <c r="AY23" s="124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3" customFormat="1" ht="12" customHeight="1">
      <c r="A24" s="124" t="s">
        <v>270</v>
      </c>
      <c r="B24" s="125" t="s">
        <v>317</v>
      </c>
      <c r="C24" s="124" t="s">
        <v>318</v>
      </c>
      <c r="D24" s="140">
        <f t="shared" si="7"/>
        <v>15832</v>
      </c>
      <c r="E24" s="140">
        <f t="shared" si="8"/>
        <v>26957</v>
      </c>
      <c r="F24" s="140">
        <f t="shared" si="9"/>
        <v>42789</v>
      </c>
      <c r="G24" s="140">
        <f t="shared" si="10"/>
        <v>0</v>
      </c>
      <c r="H24" s="140">
        <f t="shared" si="11"/>
        <v>43162</v>
      </c>
      <c r="I24" s="140">
        <f t="shared" si="12"/>
        <v>43162</v>
      </c>
      <c r="J24" s="125" t="s">
        <v>294</v>
      </c>
      <c r="K24" s="124" t="s">
        <v>295</v>
      </c>
      <c r="L24" s="140">
        <v>0</v>
      </c>
      <c r="M24" s="140">
        <v>0</v>
      </c>
      <c r="N24" s="140">
        <f t="shared" si="13"/>
        <v>0</v>
      </c>
      <c r="O24" s="140">
        <v>0</v>
      </c>
      <c r="P24" s="140">
        <v>43162</v>
      </c>
      <c r="Q24" s="140">
        <f t="shared" si="14"/>
        <v>43162</v>
      </c>
      <c r="R24" s="125" t="s">
        <v>296</v>
      </c>
      <c r="S24" s="124" t="s">
        <v>297</v>
      </c>
      <c r="T24" s="140">
        <v>0</v>
      </c>
      <c r="U24" s="140">
        <v>26957</v>
      </c>
      <c r="V24" s="140">
        <f t="shared" si="15"/>
        <v>26957</v>
      </c>
      <c r="W24" s="140">
        <v>0</v>
      </c>
      <c r="X24" s="140">
        <v>0</v>
      </c>
      <c r="Y24" s="140">
        <f t="shared" si="16"/>
        <v>0</v>
      </c>
      <c r="Z24" s="125" t="s">
        <v>288</v>
      </c>
      <c r="AA24" s="124" t="s">
        <v>289</v>
      </c>
      <c r="AB24" s="140">
        <v>15832</v>
      </c>
      <c r="AC24" s="140">
        <v>0</v>
      </c>
      <c r="AD24" s="140">
        <f t="shared" si="17"/>
        <v>15832</v>
      </c>
      <c r="AE24" s="140">
        <v>0</v>
      </c>
      <c r="AF24" s="140">
        <v>0</v>
      </c>
      <c r="AG24" s="140">
        <f t="shared" si="18"/>
        <v>0</v>
      </c>
      <c r="AH24" s="125"/>
      <c r="AI24" s="124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5"/>
      <c r="AQ24" s="124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5"/>
      <c r="AY24" s="124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3" customFormat="1" ht="12" customHeight="1">
      <c r="A25" s="124" t="s">
        <v>270</v>
      </c>
      <c r="B25" s="125" t="s">
        <v>319</v>
      </c>
      <c r="C25" s="124" t="s">
        <v>320</v>
      </c>
      <c r="D25" s="140">
        <f t="shared" si="7"/>
        <v>19076</v>
      </c>
      <c r="E25" s="140">
        <f t="shared" si="8"/>
        <v>44553</v>
      </c>
      <c r="F25" s="140">
        <f t="shared" si="9"/>
        <v>63629</v>
      </c>
      <c r="G25" s="140">
        <f t="shared" si="10"/>
        <v>0</v>
      </c>
      <c r="H25" s="140">
        <f t="shared" si="11"/>
        <v>27608</v>
      </c>
      <c r="I25" s="140">
        <f t="shared" si="12"/>
        <v>27608</v>
      </c>
      <c r="J25" s="125" t="s">
        <v>296</v>
      </c>
      <c r="K25" s="124" t="s">
        <v>297</v>
      </c>
      <c r="L25" s="140">
        <v>0</v>
      </c>
      <c r="M25" s="140">
        <v>44553</v>
      </c>
      <c r="N25" s="140">
        <f t="shared" si="13"/>
        <v>44553</v>
      </c>
      <c r="O25" s="140">
        <v>0</v>
      </c>
      <c r="P25" s="140">
        <v>0</v>
      </c>
      <c r="Q25" s="140">
        <f t="shared" si="14"/>
        <v>0</v>
      </c>
      <c r="R25" s="125" t="s">
        <v>294</v>
      </c>
      <c r="S25" s="124" t="s">
        <v>295</v>
      </c>
      <c r="T25" s="140">
        <v>0</v>
      </c>
      <c r="U25" s="140">
        <v>0</v>
      </c>
      <c r="V25" s="140">
        <f t="shared" si="15"/>
        <v>0</v>
      </c>
      <c r="W25" s="140">
        <v>0</v>
      </c>
      <c r="X25" s="140">
        <v>27608</v>
      </c>
      <c r="Y25" s="140">
        <f t="shared" si="16"/>
        <v>27608</v>
      </c>
      <c r="Z25" s="125" t="s">
        <v>288</v>
      </c>
      <c r="AA25" s="124" t="s">
        <v>289</v>
      </c>
      <c r="AB25" s="140">
        <v>19076</v>
      </c>
      <c r="AC25" s="140">
        <v>0</v>
      </c>
      <c r="AD25" s="140">
        <f t="shared" si="17"/>
        <v>19076</v>
      </c>
      <c r="AE25" s="140">
        <v>0</v>
      </c>
      <c r="AF25" s="140">
        <v>0</v>
      </c>
      <c r="AG25" s="140">
        <f t="shared" si="18"/>
        <v>0</v>
      </c>
      <c r="AH25" s="125"/>
      <c r="AI25" s="124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5"/>
      <c r="AQ25" s="124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5"/>
      <c r="AY25" s="124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3" customFormat="1" ht="12" customHeight="1">
      <c r="A26" s="124" t="s">
        <v>270</v>
      </c>
      <c r="B26" s="125" t="s">
        <v>321</v>
      </c>
      <c r="C26" s="124" t="s">
        <v>322</v>
      </c>
      <c r="D26" s="140">
        <f t="shared" si="7"/>
        <v>43403</v>
      </c>
      <c r="E26" s="140">
        <f t="shared" si="8"/>
        <v>79916</v>
      </c>
      <c r="F26" s="140">
        <f t="shared" si="9"/>
        <v>123319</v>
      </c>
      <c r="G26" s="140">
        <f t="shared" si="10"/>
        <v>0</v>
      </c>
      <c r="H26" s="140">
        <f t="shared" si="11"/>
        <v>108942</v>
      </c>
      <c r="I26" s="140">
        <f t="shared" si="12"/>
        <v>108942</v>
      </c>
      <c r="J26" s="125" t="s">
        <v>296</v>
      </c>
      <c r="K26" s="124" t="s">
        <v>297</v>
      </c>
      <c r="L26" s="140">
        <v>0</v>
      </c>
      <c r="M26" s="140">
        <v>79916</v>
      </c>
      <c r="N26" s="140">
        <f t="shared" si="13"/>
        <v>79916</v>
      </c>
      <c r="O26" s="140">
        <v>0</v>
      </c>
      <c r="P26" s="140">
        <v>0</v>
      </c>
      <c r="Q26" s="140">
        <f t="shared" si="14"/>
        <v>0</v>
      </c>
      <c r="R26" s="125" t="s">
        <v>294</v>
      </c>
      <c r="S26" s="124" t="s">
        <v>295</v>
      </c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108942</v>
      </c>
      <c r="Y26" s="140">
        <f t="shared" si="16"/>
        <v>108942</v>
      </c>
      <c r="Z26" s="125" t="s">
        <v>288</v>
      </c>
      <c r="AA26" s="124" t="s">
        <v>289</v>
      </c>
      <c r="AB26" s="140">
        <v>43403</v>
      </c>
      <c r="AC26" s="140">
        <v>0</v>
      </c>
      <c r="AD26" s="140">
        <f t="shared" si="17"/>
        <v>43403</v>
      </c>
      <c r="AE26" s="140">
        <v>0</v>
      </c>
      <c r="AF26" s="140">
        <v>0</v>
      </c>
      <c r="AG26" s="140">
        <f t="shared" si="18"/>
        <v>0</v>
      </c>
      <c r="AH26" s="125"/>
      <c r="AI26" s="124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5"/>
      <c r="AQ26" s="124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5"/>
      <c r="AY26" s="124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3" customFormat="1" ht="12" customHeight="1">
      <c r="A27" s="124" t="s">
        <v>270</v>
      </c>
      <c r="B27" s="125" t="s">
        <v>323</v>
      </c>
      <c r="C27" s="124" t="s">
        <v>324</v>
      </c>
      <c r="D27" s="140">
        <f t="shared" si="7"/>
        <v>19571</v>
      </c>
      <c r="E27" s="140">
        <f t="shared" si="8"/>
        <v>26543</v>
      </c>
      <c r="F27" s="140">
        <f t="shared" si="9"/>
        <v>46114</v>
      </c>
      <c r="G27" s="140">
        <f t="shared" si="10"/>
        <v>0</v>
      </c>
      <c r="H27" s="140">
        <f t="shared" si="11"/>
        <v>43550</v>
      </c>
      <c r="I27" s="140">
        <f t="shared" si="12"/>
        <v>43550</v>
      </c>
      <c r="J27" s="125" t="s">
        <v>296</v>
      </c>
      <c r="K27" s="124" t="s">
        <v>297</v>
      </c>
      <c r="L27" s="140">
        <v>0</v>
      </c>
      <c r="M27" s="140">
        <v>26543</v>
      </c>
      <c r="N27" s="140">
        <f t="shared" si="13"/>
        <v>26543</v>
      </c>
      <c r="O27" s="140">
        <v>0</v>
      </c>
      <c r="P27" s="140">
        <v>0</v>
      </c>
      <c r="Q27" s="140">
        <f t="shared" si="14"/>
        <v>0</v>
      </c>
      <c r="R27" s="125" t="s">
        <v>300</v>
      </c>
      <c r="S27" s="124" t="s">
        <v>301</v>
      </c>
      <c r="T27" s="140">
        <v>0</v>
      </c>
      <c r="U27" s="140">
        <v>0</v>
      </c>
      <c r="V27" s="140">
        <f t="shared" si="15"/>
        <v>0</v>
      </c>
      <c r="W27" s="140">
        <v>0</v>
      </c>
      <c r="X27" s="140">
        <v>43550</v>
      </c>
      <c r="Y27" s="140">
        <f t="shared" si="16"/>
        <v>43550</v>
      </c>
      <c r="Z27" s="125" t="s">
        <v>288</v>
      </c>
      <c r="AA27" s="124" t="s">
        <v>289</v>
      </c>
      <c r="AB27" s="140">
        <v>19571</v>
      </c>
      <c r="AC27" s="140">
        <v>0</v>
      </c>
      <c r="AD27" s="140">
        <f t="shared" si="17"/>
        <v>19571</v>
      </c>
      <c r="AE27" s="140">
        <v>0</v>
      </c>
      <c r="AF27" s="140">
        <v>0</v>
      </c>
      <c r="AG27" s="140">
        <f t="shared" si="18"/>
        <v>0</v>
      </c>
      <c r="AH27" s="125"/>
      <c r="AI27" s="124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5"/>
      <c r="AQ27" s="124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5"/>
      <c r="AY27" s="124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205</v>
      </c>
      <c r="B1" s="134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3" t="s">
        <v>160</v>
      </c>
      <c r="B2" s="156" t="s">
        <v>161</v>
      </c>
      <c r="C2" s="159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4"/>
      <c r="B3" s="157"/>
      <c r="C3" s="160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4"/>
      <c r="B4" s="157"/>
      <c r="C4" s="161"/>
      <c r="D4" s="153" t="s">
        <v>194</v>
      </c>
      <c r="E4" s="153" t="s">
        <v>195</v>
      </c>
      <c r="F4" s="153" t="s">
        <v>196</v>
      </c>
      <c r="G4" s="153" t="s">
        <v>197</v>
      </c>
      <c r="H4" s="153" t="s">
        <v>194</v>
      </c>
      <c r="I4" s="153" t="s">
        <v>195</v>
      </c>
      <c r="J4" s="153" t="s">
        <v>196</v>
      </c>
      <c r="K4" s="153" t="s">
        <v>197</v>
      </c>
      <c r="L4" s="153" t="s">
        <v>194</v>
      </c>
      <c r="M4" s="153" t="s">
        <v>195</v>
      </c>
      <c r="N4" s="153" t="s">
        <v>196</v>
      </c>
      <c r="O4" s="153" t="s">
        <v>197</v>
      </c>
      <c r="P4" s="153" t="s">
        <v>194</v>
      </c>
      <c r="Q4" s="153" t="s">
        <v>195</v>
      </c>
      <c r="R4" s="153" t="s">
        <v>196</v>
      </c>
      <c r="S4" s="153" t="s">
        <v>197</v>
      </c>
      <c r="T4" s="153" t="s">
        <v>194</v>
      </c>
      <c r="U4" s="153" t="s">
        <v>195</v>
      </c>
      <c r="V4" s="153" t="s">
        <v>196</v>
      </c>
      <c r="W4" s="153" t="s">
        <v>197</v>
      </c>
      <c r="X4" s="153" t="s">
        <v>194</v>
      </c>
      <c r="Y4" s="153" t="s">
        <v>195</v>
      </c>
      <c r="Z4" s="153" t="s">
        <v>196</v>
      </c>
      <c r="AA4" s="153" t="s">
        <v>197</v>
      </c>
      <c r="AB4" s="153" t="s">
        <v>194</v>
      </c>
      <c r="AC4" s="153" t="s">
        <v>195</v>
      </c>
      <c r="AD4" s="153" t="s">
        <v>196</v>
      </c>
      <c r="AE4" s="153" t="s">
        <v>197</v>
      </c>
      <c r="AF4" s="153" t="s">
        <v>194</v>
      </c>
      <c r="AG4" s="153" t="s">
        <v>195</v>
      </c>
      <c r="AH4" s="153" t="s">
        <v>196</v>
      </c>
      <c r="AI4" s="153" t="s">
        <v>197</v>
      </c>
      <c r="AJ4" s="153" t="s">
        <v>194</v>
      </c>
      <c r="AK4" s="153" t="s">
        <v>195</v>
      </c>
      <c r="AL4" s="153" t="s">
        <v>196</v>
      </c>
      <c r="AM4" s="153" t="s">
        <v>197</v>
      </c>
      <c r="AN4" s="153" t="s">
        <v>194</v>
      </c>
      <c r="AO4" s="153" t="s">
        <v>195</v>
      </c>
      <c r="AP4" s="153" t="s">
        <v>196</v>
      </c>
      <c r="AQ4" s="153" t="s">
        <v>197</v>
      </c>
      <c r="AR4" s="153" t="s">
        <v>194</v>
      </c>
      <c r="AS4" s="153" t="s">
        <v>195</v>
      </c>
      <c r="AT4" s="153" t="s">
        <v>196</v>
      </c>
      <c r="AU4" s="153" t="s">
        <v>197</v>
      </c>
      <c r="AV4" s="153" t="s">
        <v>194</v>
      </c>
      <c r="AW4" s="153" t="s">
        <v>195</v>
      </c>
      <c r="AX4" s="153" t="s">
        <v>196</v>
      </c>
      <c r="AY4" s="153" t="s">
        <v>197</v>
      </c>
      <c r="AZ4" s="153" t="s">
        <v>194</v>
      </c>
      <c r="BA4" s="153" t="s">
        <v>195</v>
      </c>
      <c r="BB4" s="153" t="s">
        <v>196</v>
      </c>
      <c r="BC4" s="153" t="s">
        <v>197</v>
      </c>
      <c r="BD4" s="153" t="s">
        <v>194</v>
      </c>
      <c r="BE4" s="153" t="s">
        <v>195</v>
      </c>
      <c r="BF4" s="153" t="s">
        <v>196</v>
      </c>
      <c r="BG4" s="153" t="s">
        <v>197</v>
      </c>
      <c r="BH4" s="153" t="s">
        <v>194</v>
      </c>
      <c r="BI4" s="153" t="s">
        <v>195</v>
      </c>
      <c r="BJ4" s="153" t="s">
        <v>196</v>
      </c>
      <c r="BK4" s="153" t="s">
        <v>197</v>
      </c>
      <c r="BL4" s="153" t="s">
        <v>194</v>
      </c>
      <c r="BM4" s="153" t="s">
        <v>195</v>
      </c>
      <c r="BN4" s="153" t="s">
        <v>196</v>
      </c>
      <c r="BO4" s="153" t="s">
        <v>197</v>
      </c>
      <c r="BP4" s="153" t="s">
        <v>194</v>
      </c>
      <c r="BQ4" s="153" t="s">
        <v>195</v>
      </c>
      <c r="BR4" s="153" t="s">
        <v>196</v>
      </c>
      <c r="BS4" s="153" t="s">
        <v>197</v>
      </c>
      <c r="BT4" s="153" t="s">
        <v>194</v>
      </c>
      <c r="BU4" s="153" t="s">
        <v>195</v>
      </c>
      <c r="BV4" s="153" t="s">
        <v>196</v>
      </c>
      <c r="BW4" s="153" t="s">
        <v>197</v>
      </c>
      <c r="BX4" s="153" t="s">
        <v>194</v>
      </c>
      <c r="BY4" s="153" t="s">
        <v>195</v>
      </c>
      <c r="BZ4" s="153" t="s">
        <v>196</v>
      </c>
      <c r="CA4" s="153" t="s">
        <v>197</v>
      </c>
      <c r="CB4" s="153" t="s">
        <v>194</v>
      </c>
      <c r="CC4" s="153" t="s">
        <v>195</v>
      </c>
      <c r="CD4" s="153" t="s">
        <v>196</v>
      </c>
      <c r="CE4" s="153" t="s">
        <v>197</v>
      </c>
      <c r="CF4" s="153" t="s">
        <v>194</v>
      </c>
      <c r="CG4" s="153" t="s">
        <v>195</v>
      </c>
      <c r="CH4" s="153" t="s">
        <v>196</v>
      </c>
      <c r="CI4" s="153" t="s">
        <v>197</v>
      </c>
      <c r="CJ4" s="153" t="s">
        <v>194</v>
      </c>
      <c r="CK4" s="153" t="s">
        <v>195</v>
      </c>
      <c r="CL4" s="153" t="s">
        <v>196</v>
      </c>
      <c r="CM4" s="153" t="s">
        <v>197</v>
      </c>
      <c r="CN4" s="153" t="s">
        <v>194</v>
      </c>
      <c r="CO4" s="153" t="s">
        <v>195</v>
      </c>
      <c r="CP4" s="153" t="s">
        <v>196</v>
      </c>
      <c r="CQ4" s="153" t="s">
        <v>197</v>
      </c>
      <c r="CR4" s="153" t="s">
        <v>194</v>
      </c>
      <c r="CS4" s="153" t="s">
        <v>195</v>
      </c>
      <c r="CT4" s="153" t="s">
        <v>196</v>
      </c>
      <c r="CU4" s="153" t="s">
        <v>197</v>
      </c>
      <c r="CV4" s="153" t="s">
        <v>194</v>
      </c>
      <c r="CW4" s="153" t="s">
        <v>195</v>
      </c>
      <c r="CX4" s="153" t="s">
        <v>196</v>
      </c>
      <c r="CY4" s="153" t="s">
        <v>197</v>
      </c>
      <c r="CZ4" s="153" t="s">
        <v>194</v>
      </c>
      <c r="DA4" s="153" t="s">
        <v>195</v>
      </c>
      <c r="DB4" s="153" t="s">
        <v>196</v>
      </c>
      <c r="DC4" s="153" t="s">
        <v>197</v>
      </c>
      <c r="DD4" s="153" t="s">
        <v>194</v>
      </c>
      <c r="DE4" s="153" t="s">
        <v>195</v>
      </c>
      <c r="DF4" s="153" t="s">
        <v>196</v>
      </c>
      <c r="DG4" s="153" t="s">
        <v>197</v>
      </c>
      <c r="DH4" s="153" t="s">
        <v>194</v>
      </c>
      <c r="DI4" s="153" t="s">
        <v>195</v>
      </c>
      <c r="DJ4" s="153" t="s">
        <v>196</v>
      </c>
      <c r="DK4" s="153" t="s">
        <v>197</v>
      </c>
      <c r="DL4" s="153" t="s">
        <v>194</v>
      </c>
      <c r="DM4" s="153" t="s">
        <v>195</v>
      </c>
      <c r="DN4" s="153" t="s">
        <v>196</v>
      </c>
      <c r="DO4" s="153" t="s">
        <v>197</v>
      </c>
      <c r="DP4" s="153" t="s">
        <v>194</v>
      </c>
      <c r="DQ4" s="153" t="s">
        <v>195</v>
      </c>
      <c r="DR4" s="153" t="s">
        <v>196</v>
      </c>
      <c r="DS4" s="153" t="s">
        <v>197</v>
      </c>
      <c r="DT4" s="153" t="s">
        <v>194</v>
      </c>
      <c r="DU4" s="153" t="s">
        <v>195</v>
      </c>
    </row>
    <row r="5" spans="1:125" s="44" customFormat="1" ht="13.5">
      <c r="A5" s="154"/>
      <c r="B5" s="157"/>
      <c r="C5" s="161"/>
      <c r="D5" s="154"/>
      <c r="E5" s="154"/>
      <c r="F5" s="163"/>
      <c r="G5" s="154"/>
      <c r="H5" s="154"/>
      <c r="I5" s="154"/>
      <c r="J5" s="163"/>
      <c r="K5" s="154"/>
      <c r="L5" s="154"/>
      <c r="M5" s="154"/>
      <c r="N5" s="163"/>
      <c r="O5" s="154"/>
      <c r="P5" s="154"/>
      <c r="Q5" s="154"/>
      <c r="R5" s="163"/>
      <c r="S5" s="154"/>
      <c r="T5" s="154"/>
      <c r="U5" s="154"/>
      <c r="V5" s="163"/>
      <c r="W5" s="154"/>
      <c r="X5" s="154"/>
      <c r="Y5" s="154"/>
      <c r="Z5" s="163"/>
      <c r="AA5" s="154"/>
      <c r="AB5" s="154"/>
      <c r="AC5" s="154"/>
      <c r="AD5" s="163"/>
      <c r="AE5" s="154"/>
      <c r="AF5" s="154"/>
      <c r="AG5" s="154"/>
      <c r="AH5" s="163"/>
      <c r="AI5" s="154"/>
      <c r="AJ5" s="154"/>
      <c r="AK5" s="154"/>
      <c r="AL5" s="163"/>
      <c r="AM5" s="154"/>
      <c r="AN5" s="154"/>
      <c r="AO5" s="154"/>
      <c r="AP5" s="163"/>
      <c r="AQ5" s="154"/>
      <c r="AR5" s="154"/>
      <c r="AS5" s="154"/>
      <c r="AT5" s="163"/>
      <c r="AU5" s="154"/>
      <c r="AV5" s="154"/>
      <c r="AW5" s="154"/>
      <c r="AX5" s="163"/>
      <c r="AY5" s="154"/>
      <c r="AZ5" s="154"/>
      <c r="BA5" s="154"/>
      <c r="BB5" s="163"/>
      <c r="BC5" s="154"/>
      <c r="BD5" s="154"/>
      <c r="BE5" s="154"/>
      <c r="BF5" s="163"/>
      <c r="BG5" s="154"/>
      <c r="BH5" s="154"/>
      <c r="BI5" s="154"/>
      <c r="BJ5" s="163"/>
      <c r="BK5" s="154"/>
      <c r="BL5" s="154"/>
      <c r="BM5" s="154"/>
      <c r="BN5" s="163"/>
      <c r="BO5" s="154"/>
      <c r="BP5" s="154"/>
      <c r="BQ5" s="154"/>
      <c r="BR5" s="163"/>
      <c r="BS5" s="154"/>
      <c r="BT5" s="154"/>
      <c r="BU5" s="154"/>
      <c r="BV5" s="163"/>
      <c r="BW5" s="154"/>
      <c r="BX5" s="154"/>
      <c r="BY5" s="154"/>
      <c r="BZ5" s="163"/>
      <c r="CA5" s="154"/>
      <c r="CB5" s="154"/>
      <c r="CC5" s="154"/>
      <c r="CD5" s="163"/>
      <c r="CE5" s="154"/>
      <c r="CF5" s="154"/>
      <c r="CG5" s="154"/>
      <c r="CH5" s="163"/>
      <c r="CI5" s="154"/>
      <c r="CJ5" s="154"/>
      <c r="CK5" s="154"/>
      <c r="CL5" s="163"/>
      <c r="CM5" s="154"/>
      <c r="CN5" s="154"/>
      <c r="CO5" s="154"/>
      <c r="CP5" s="163"/>
      <c r="CQ5" s="154"/>
      <c r="CR5" s="154"/>
      <c r="CS5" s="154"/>
      <c r="CT5" s="163"/>
      <c r="CU5" s="154"/>
      <c r="CV5" s="154"/>
      <c r="CW5" s="154"/>
      <c r="CX5" s="163"/>
      <c r="CY5" s="154"/>
      <c r="CZ5" s="154"/>
      <c r="DA5" s="154"/>
      <c r="DB5" s="163"/>
      <c r="DC5" s="154"/>
      <c r="DD5" s="154"/>
      <c r="DE5" s="154"/>
      <c r="DF5" s="163"/>
      <c r="DG5" s="154"/>
      <c r="DH5" s="154"/>
      <c r="DI5" s="154"/>
      <c r="DJ5" s="163"/>
      <c r="DK5" s="154"/>
      <c r="DL5" s="154"/>
      <c r="DM5" s="154"/>
      <c r="DN5" s="163"/>
      <c r="DO5" s="154"/>
      <c r="DP5" s="154"/>
      <c r="DQ5" s="154"/>
      <c r="DR5" s="163"/>
      <c r="DS5" s="154"/>
      <c r="DT5" s="154"/>
      <c r="DU5" s="154"/>
    </row>
    <row r="6" spans="1:125" s="45" customFormat="1" ht="13.5">
      <c r="A6" s="155"/>
      <c r="B6" s="158"/>
      <c r="C6" s="162"/>
      <c r="D6" s="118" t="s">
        <v>198</v>
      </c>
      <c r="E6" s="118" t="s">
        <v>198</v>
      </c>
      <c r="F6" s="164"/>
      <c r="G6" s="155"/>
      <c r="H6" s="118" t="s">
        <v>198</v>
      </c>
      <c r="I6" s="118" t="s">
        <v>198</v>
      </c>
      <c r="J6" s="164"/>
      <c r="K6" s="155"/>
      <c r="L6" s="118" t="s">
        <v>198</v>
      </c>
      <c r="M6" s="118" t="s">
        <v>198</v>
      </c>
      <c r="N6" s="164"/>
      <c r="O6" s="155"/>
      <c r="P6" s="118" t="s">
        <v>198</v>
      </c>
      <c r="Q6" s="118" t="s">
        <v>198</v>
      </c>
      <c r="R6" s="164"/>
      <c r="S6" s="155"/>
      <c r="T6" s="118" t="s">
        <v>198</v>
      </c>
      <c r="U6" s="118" t="s">
        <v>198</v>
      </c>
      <c r="V6" s="164"/>
      <c r="W6" s="155"/>
      <c r="X6" s="118" t="s">
        <v>198</v>
      </c>
      <c r="Y6" s="118" t="s">
        <v>198</v>
      </c>
      <c r="Z6" s="164"/>
      <c r="AA6" s="155"/>
      <c r="AB6" s="118" t="s">
        <v>198</v>
      </c>
      <c r="AC6" s="118" t="s">
        <v>198</v>
      </c>
      <c r="AD6" s="164"/>
      <c r="AE6" s="155"/>
      <c r="AF6" s="118" t="s">
        <v>198</v>
      </c>
      <c r="AG6" s="118" t="s">
        <v>198</v>
      </c>
      <c r="AH6" s="164"/>
      <c r="AI6" s="155"/>
      <c r="AJ6" s="118" t="s">
        <v>198</v>
      </c>
      <c r="AK6" s="118" t="s">
        <v>198</v>
      </c>
      <c r="AL6" s="164"/>
      <c r="AM6" s="155"/>
      <c r="AN6" s="118" t="s">
        <v>198</v>
      </c>
      <c r="AO6" s="118" t="s">
        <v>198</v>
      </c>
      <c r="AP6" s="164"/>
      <c r="AQ6" s="155"/>
      <c r="AR6" s="118" t="s">
        <v>198</v>
      </c>
      <c r="AS6" s="118" t="s">
        <v>198</v>
      </c>
      <c r="AT6" s="164"/>
      <c r="AU6" s="155"/>
      <c r="AV6" s="118" t="s">
        <v>198</v>
      </c>
      <c r="AW6" s="118" t="s">
        <v>198</v>
      </c>
      <c r="AX6" s="164"/>
      <c r="AY6" s="155"/>
      <c r="AZ6" s="118" t="s">
        <v>198</v>
      </c>
      <c r="BA6" s="118" t="s">
        <v>198</v>
      </c>
      <c r="BB6" s="164"/>
      <c r="BC6" s="155"/>
      <c r="BD6" s="118" t="s">
        <v>198</v>
      </c>
      <c r="BE6" s="118" t="s">
        <v>198</v>
      </c>
      <c r="BF6" s="164"/>
      <c r="BG6" s="155"/>
      <c r="BH6" s="118" t="s">
        <v>198</v>
      </c>
      <c r="BI6" s="118" t="s">
        <v>198</v>
      </c>
      <c r="BJ6" s="164"/>
      <c r="BK6" s="155"/>
      <c r="BL6" s="118" t="s">
        <v>198</v>
      </c>
      <c r="BM6" s="118" t="s">
        <v>198</v>
      </c>
      <c r="BN6" s="164"/>
      <c r="BO6" s="155"/>
      <c r="BP6" s="118" t="s">
        <v>198</v>
      </c>
      <c r="BQ6" s="118" t="s">
        <v>198</v>
      </c>
      <c r="BR6" s="164"/>
      <c r="BS6" s="155"/>
      <c r="BT6" s="118" t="s">
        <v>198</v>
      </c>
      <c r="BU6" s="118" t="s">
        <v>198</v>
      </c>
      <c r="BV6" s="164"/>
      <c r="BW6" s="155"/>
      <c r="BX6" s="118" t="s">
        <v>198</v>
      </c>
      <c r="BY6" s="118" t="s">
        <v>198</v>
      </c>
      <c r="BZ6" s="164"/>
      <c r="CA6" s="155"/>
      <c r="CB6" s="118" t="s">
        <v>198</v>
      </c>
      <c r="CC6" s="118" t="s">
        <v>198</v>
      </c>
      <c r="CD6" s="164"/>
      <c r="CE6" s="155"/>
      <c r="CF6" s="118" t="s">
        <v>198</v>
      </c>
      <c r="CG6" s="118" t="s">
        <v>198</v>
      </c>
      <c r="CH6" s="164"/>
      <c r="CI6" s="155"/>
      <c r="CJ6" s="118" t="s">
        <v>198</v>
      </c>
      <c r="CK6" s="118" t="s">
        <v>198</v>
      </c>
      <c r="CL6" s="164"/>
      <c r="CM6" s="155"/>
      <c r="CN6" s="118" t="s">
        <v>198</v>
      </c>
      <c r="CO6" s="118" t="s">
        <v>198</v>
      </c>
      <c r="CP6" s="164"/>
      <c r="CQ6" s="155"/>
      <c r="CR6" s="118" t="s">
        <v>198</v>
      </c>
      <c r="CS6" s="118" t="s">
        <v>198</v>
      </c>
      <c r="CT6" s="164"/>
      <c r="CU6" s="155"/>
      <c r="CV6" s="118" t="s">
        <v>198</v>
      </c>
      <c r="CW6" s="118" t="s">
        <v>198</v>
      </c>
      <c r="CX6" s="164"/>
      <c r="CY6" s="155"/>
      <c r="CZ6" s="118" t="s">
        <v>198</v>
      </c>
      <c r="DA6" s="118" t="s">
        <v>198</v>
      </c>
      <c r="DB6" s="164"/>
      <c r="DC6" s="155"/>
      <c r="DD6" s="118" t="s">
        <v>198</v>
      </c>
      <c r="DE6" s="118" t="s">
        <v>198</v>
      </c>
      <c r="DF6" s="164"/>
      <c r="DG6" s="155"/>
      <c r="DH6" s="118" t="s">
        <v>198</v>
      </c>
      <c r="DI6" s="118" t="s">
        <v>198</v>
      </c>
      <c r="DJ6" s="164"/>
      <c r="DK6" s="155"/>
      <c r="DL6" s="118" t="s">
        <v>198</v>
      </c>
      <c r="DM6" s="118" t="s">
        <v>198</v>
      </c>
      <c r="DN6" s="164"/>
      <c r="DO6" s="155"/>
      <c r="DP6" s="118" t="s">
        <v>198</v>
      </c>
      <c r="DQ6" s="118" t="s">
        <v>198</v>
      </c>
      <c r="DR6" s="164"/>
      <c r="DS6" s="155"/>
      <c r="DT6" s="118" t="s">
        <v>198</v>
      </c>
      <c r="DU6" s="118" t="s">
        <v>198</v>
      </c>
    </row>
    <row r="7" spans="1:125" s="128" customFormat="1" ht="12" customHeight="1">
      <c r="A7" s="120" t="s">
        <v>270</v>
      </c>
      <c r="B7" s="121">
        <v>41000</v>
      </c>
      <c r="C7" s="120" t="s">
        <v>157</v>
      </c>
      <c r="D7" s="122">
        <f>SUM(D8:D16)</f>
        <v>2647053</v>
      </c>
      <c r="E7" s="122">
        <f>SUM(E8:E16)</f>
        <v>1453642</v>
      </c>
      <c r="F7" s="133">
        <f>COUNTIF(F8:F16,"&lt;&gt;")</f>
        <v>9</v>
      </c>
      <c r="G7" s="133">
        <f>COUNTIF(G8:G16,"&lt;&gt;")</f>
        <v>9</v>
      </c>
      <c r="H7" s="122">
        <f>SUM(H8:H16)</f>
        <v>1170627</v>
      </c>
      <c r="I7" s="122">
        <f>SUM(I8:I16)</f>
        <v>595447</v>
      </c>
      <c r="J7" s="133">
        <f>COUNTIF(J8:J16,"&lt;&gt;")</f>
        <v>9</v>
      </c>
      <c r="K7" s="133">
        <f>COUNTIF(K8:K16,"&lt;&gt;")</f>
        <v>9</v>
      </c>
      <c r="L7" s="122">
        <f>SUM(L8:L16)</f>
        <v>590747</v>
      </c>
      <c r="M7" s="122">
        <f>SUM(M8:M16)</f>
        <v>376805</v>
      </c>
      <c r="N7" s="133">
        <f>COUNTIF(N8:N16,"&lt;&gt;")</f>
        <v>8</v>
      </c>
      <c r="O7" s="133">
        <f>COUNTIF(O8:O16,"&lt;&gt;")</f>
        <v>8</v>
      </c>
      <c r="P7" s="122">
        <f>SUM(P8:P16)</f>
        <v>517316</v>
      </c>
      <c r="Q7" s="122">
        <f>SUM(Q8:Q16)</f>
        <v>204017</v>
      </c>
      <c r="R7" s="133">
        <f>COUNTIF(R8:R16,"&lt;&gt;")</f>
        <v>4</v>
      </c>
      <c r="S7" s="133">
        <f>COUNTIF(S8:S16,"&lt;&gt;")</f>
        <v>4</v>
      </c>
      <c r="T7" s="122">
        <f>SUM(T8:T16)</f>
        <v>75465</v>
      </c>
      <c r="U7" s="122">
        <f>SUM(U8:U16)</f>
        <v>154440</v>
      </c>
      <c r="V7" s="133">
        <f>COUNTIF(V8:V16,"&lt;&gt;")</f>
        <v>3</v>
      </c>
      <c r="W7" s="133">
        <f>COUNTIF(W8:W16,"&lt;&gt;")</f>
        <v>3</v>
      </c>
      <c r="X7" s="122">
        <f>SUM(X8:X16)</f>
        <v>88557</v>
      </c>
      <c r="Y7" s="122">
        <f>SUM(Y8:Y16)</f>
        <v>88594</v>
      </c>
      <c r="Z7" s="133">
        <f>COUNTIF(Z8:Z16,"&lt;&gt;")</f>
        <v>3</v>
      </c>
      <c r="AA7" s="133">
        <f>COUNTIF(AA8:AA16,"&lt;&gt;")</f>
        <v>3</v>
      </c>
      <c r="AB7" s="122">
        <f>SUM(AB8:AB16)</f>
        <v>95748</v>
      </c>
      <c r="AC7" s="122">
        <f>SUM(AC8:AC16)</f>
        <v>34339</v>
      </c>
      <c r="AD7" s="133">
        <f>COUNTIF(AD8:AD16,"&lt;&gt;")</f>
        <v>2</v>
      </c>
      <c r="AE7" s="133">
        <f>COUNTIF(AE8:AE16,"&lt;&gt;")</f>
        <v>2</v>
      </c>
      <c r="AF7" s="122">
        <f>SUM(AF8:AF16)</f>
        <v>45619</v>
      </c>
      <c r="AG7" s="122">
        <f>SUM(AG8:AG16)</f>
        <v>0</v>
      </c>
      <c r="AH7" s="133">
        <f>COUNTIF(AH8:AH16,"&lt;&gt;")</f>
        <v>1</v>
      </c>
      <c r="AI7" s="133">
        <f>COUNTIF(AI8:AI16,"&lt;&gt;")</f>
        <v>1</v>
      </c>
      <c r="AJ7" s="122">
        <f>SUM(AJ8:AJ16)</f>
        <v>43403</v>
      </c>
      <c r="AK7" s="122">
        <f>SUM(AK8:AK16)</f>
        <v>0</v>
      </c>
      <c r="AL7" s="133">
        <f>COUNTIF(AL8:AL16,"&lt;&gt;")</f>
        <v>1</v>
      </c>
      <c r="AM7" s="133">
        <f>COUNTIF(AM8:AM16,"&lt;&gt;")</f>
        <v>1</v>
      </c>
      <c r="AN7" s="122">
        <f>SUM(AN8:AN16)</f>
        <v>19571</v>
      </c>
      <c r="AO7" s="122">
        <f>SUM(AO8:AO16)</f>
        <v>0</v>
      </c>
      <c r="AP7" s="133">
        <f>COUNTIF(AP8:AP16,"&lt;&gt;")</f>
        <v>0</v>
      </c>
      <c r="AQ7" s="133">
        <f>COUNTIF(AQ8:AQ16,"&lt;&gt;")</f>
        <v>0</v>
      </c>
      <c r="AR7" s="122">
        <f>SUM(AR8:AR16)</f>
        <v>0</v>
      </c>
      <c r="AS7" s="122">
        <f>SUM(AS8:AS16)</f>
        <v>0</v>
      </c>
      <c r="AT7" s="133">
        <f>COUNTIF(AT8:AT16,"&lt;&gt;")</f>
        <v>0</v>
      </c>
      <c r="AU7" s="133">
        <f>COUNTIF(AU8:AU16,"&lt;&gt;")</f>
        <v>0</v>
      </c>
      <c r="AV7" s="122">
        <f>SUM(AV8:AV16)</f>
        <v>0</v>
      </c>
      <c r="AW7" s="122">
        <f>SUM(AW8:AW16)</f>
        <v>0</v>
      </c>
      <c r="AX7" s="133">
        <f>COUNTIF(AX8:AX16,"&lt;&gt;")</f>
        <v>0</v>
      </c>
      <c r="AY7" s="133">
        <f>COUNTIF(AY8:AY16,"&lt;&gt;")</f>
        <v>0</v>
      </c>
      <c r="AZ7" s="122">
        <f>SUM(AZ8:AZ16)</f>
        <v>0</v>
      </c>
      <c r="BA7" s="122">
        <f>SUM(BA8:BA16)</f>
        <v>0</v>
      </c>
      <c r="BB7" s="133">
        <f>COUNTIF(BB8:BB16,"&lt;&gt;")</f>
        <v>0</v>
      </c>
      <c r="BC7" s="133">
        <f>COUNTIF(BC8:BC16,"&lt;&gt;")</f>
        <v>0</v>
      </c>
      <c r="BD7" s="122">
        <f>SUM(BD8:BD16)</f>
        <v>0</v>
      </c>
      <c r="BE7" s="122">
        <f>SUM(BE8:BE16)</f>
        <v>0</v>
      </c>
      <c r="BF7" s="133">
        <f>COUNTIF(BF8:BF16,"&lt;&gt;")</f>
        <v>0</v>
      </c>
      <c r="BG7" s="133">
        <f>COUNTIF(BG8:BG16,"&lt;&gt;")</f>
        <v>0</v>
      </c>
      <c r="BH7" s="122">
        <f>SUM(BH8:BH16)</f>
        <v>0</v>
      </c>
      <c r="BI7" s="122">
        <f>SUM(BI8:BI16)</f>
        <v>0</v>
      </c>
      <c r="BJ7" s="133">
        <f>COUNTIF(BJ8:BJ16,"&lt;&gt;")</f>
        <v>0</v>
      </c>
      <c r="BK7" s="133">
        <f>COUNTIF(BK8:BK16,"&lt;&gt;")</f>
        <v>0</v>
      </c>
      <c r="BL7" s="122">
        <f>SUM(BL8:BL16)</f>
        <v>0</v>
      </c>
      <c r="BM7" s="122">
        <f>SUM(BM8:BM16)</f>
        <v>0</v>
      </c>
      <c r="BN7" s="133">
        <f>COUNTIF(BN8:BN16,"&lt;&gt;")</f>
        <v>0</v>
      </c>
      <c r="BO7" s="133">
        <f>COUNTIF(BO8:BO16,"&lt;&gt;")</f>
        <v>0</v>
      </c>
      <c r="BP7" s="122">
        <f>SUM(BP8:BP16)</f>
        <v>0</v>
      </c>
      <c r="BQ7" s="122">
        <f>SUM(BQ8:BQ16)</f>
        <v>0</v>
      </c>
      <c r="BR7" s="133">
        <f>COUNTIF(BR8:BR16,"&lt;&gt;")</f>
        <v>0</v>
      </c>
      <c r="BS7" s="133">
        <f>COUNTIF(BS8:BS16,"&lt;&gt;")</f>
        <v>0</v>
      </c>
      <c r="BT7" s="122">
        <f>SUM(BT8:BT16)</f>
        <v>0</v>
      </c>
      <c r="BU7" s="122">
        <f>SUM(BU8:BU16)</f>
        <v>0</v>
      </c>
      <c r="BV7" s="133">
        <f>COUNTIF(BV8:BV16,"&lt;&gt;")</f>
        <v>0</v>
      </c>
      <c r="BW7" s="133">
        <f>COUNTIF(BW8:BW16,"&lt;&gt;")</f>
        <v>0</v>
      </c>
      <c r="BX7" s="122">
        <f>SUM(BX8:BX16)</f>
        <v>0</v>
      </c>
      <c r="BY7" s="122">
        <f>SUM(BY8:BY16)</f>
        <v>0</v>
      </c>
      <c r="BZ7" s="133">
        <f>COUNTIF(BZ8:BZ16,"&lt;&gt;")</f>
        <v>0</v>
      </c>
      <c r="CA7" s="133">
        <f>COUNTIF(CA8:CA16,"&lt;&gt;")</f>
        <v>0</v>
      </c>
      <c r="CB7" s="122">
        <f>SUM(CB8:CB16)</f>
        <v>0</v>
      </c>
      <c r="CC7" s="122">
        <f>SUM(CC8:CC16)</f>
        <v>0</v>
      </c>
      <c r="CD7" s="133">
        <f>COUNTIF(CD8:CD16,"&lt;&gt;")</f>
        <v>0</v>
      </c>
      <c r="CE7" s="133">
        <f>COUNTIF(CE8:CE16,"&lt;&gt;")</f>
        <v>0</v>
      </c>
      <c r="CF7" s="122">
        <f>SUM(CF8:CF16)</f>
        <v>0</v>
      </c>
      <c r="CG7" s="122">
        <f>SUM(CG8:CG16)</f>
        <v>0</v>
      </c>
      <c r="CH7" s="133">
        <f>COUNTIF(CH8:CH16,"&lt;&gt;")</f>
        <v>0</v>
      </c>
      <c r="CI7" s="133">
        <f>COUNTIF(CI8:CI16,"&lt;&gt;")</f>
        <v>0</v>
      </c>
      <c r="CJ7" s="122">
        <f>SUM(CJ8:CJ16)</f>
        <v>0</v>
      </c>
      <c r="CK7" s="122">
        <f>SUM(CK8:CK16)</f>
        <v>0</v>
      </c>
      <c r="CL7" s="133">
        <f>COUNTIF(CL8:CL16,"&lt;&gt;")</f>
        <v>0</v>
      </c>
      <c r="CM7" s="133">
        <f>COUNTIF(CM8:CM16,"&lt;&gt;")</f>
        <v>0</v>
      </c>
      <c r="CN7" s="122">
        <f>SUM(CN8:CN16)</f>
        <v>0</v>
      </c>
      <c r="CO7" s="122">
        <f>SUM(CO8:CO16)</f>
        <v>0</v>
      </c>
      <c r="CP7" s="133">
        <f>COUNTIF(CP8:CP16,"&lt;&gt;")</f>
        <v>0</v>
      </c>
      <c r="CQ7" s="133">
        <f>COUNTIF(CQ8:CQ16,"&lt;&gt;")</f>
        <v>0</v>
      </c>
      <c r="CR7" s="122">
        <f>SUM(CR8:CR16)</f>
        <v>0</v>
      </c>
      <c r="CS7" s="122">
        <f>SUM(CS8:CS16)</f>
        <v>0</v>
      </c>
      <c r="CT7" s="133">
        <f>COUNTIF(CT8:CT16,"&lt;&gt;")</f>
        <v>0</v>
      </c>
      <c r="CU7" s="133">
        <f>COUNTIF(CU8:CU16,"&lt;&gt;")</f>
        <v>0</v>
      </c>
      <c r="CV7" s="122">
        <f>SUM(CV8:CV16)</f>
        <v>0</v>
      </c>
      <c r="CW7" s="122">
        <f>SUM(CW8:CW16)</f>
        <v>0</v>
      </c>
      <c r="CX7" s="133">
        <f>COUNTIF(CX8:CX16,"&lt;&gt;")</f>
        <v>0</v>
      </c>
      <c r="CY7" s="133">
        <f>COUNTIF(CY8:CY16,"&lt;&gt;")</f>
        <v>0</v>
      </c>
      <c r="CZ7" s="122">
        <f>SUM(CZ8:CZ16)</f>
        <v>0</v>
      </c>
      <c r="DA7" s="122">
        <f>SUM(DA8:DA16)</f>
        <v>0</v>
      </c>
      <c r="DB7" s="133">
        <f>COUNTIF(DB8:DB16,"&lt;&gt;")</f>
        <v>0</v>
      </c>
      <c r="DC7" s="133">
        <f>COUNTIF(DC8:DC16,"&lt;&gt;")</f>
        <v>0</v>
      </c>
      <c r="DD7" s="122">
        <f>SUM(DD8:DD16)</f>
        <v>0</v>
      </c>
      <c r="DE7" s="122">
        <f>SUM(DE8:DE16)</f>
        <v>0</v>
      </c>
      <c r="DF7" s="133">
        <f>COUNTIF(DF8:DF16,"&lt;&gt;")</f>
        <v>0</v>
      </c>
      <c r="DG7" s="133">
        <f>COUNTIF(DG8:DG16,"&lt;&gt;")</f>
        <v>0</v>
      </c>
      <c r="DH7" s="122">
        <f>SUM(DH8:DH16)</f>
        <v>0</v>
      </c>
      <c r="DI7" s="122">
        <f>SUM(DI8:DI16)</f>
        <v>0</v>
      </c>
      <c r="DJ7" s="133">
        <f>COUNTIF(DJ8:DJ16,"&lt;&gt;")</f>
        <v>0</v>
      </c>
      <c r="DK7" s="133">
        <f>COUNTIF(DK8:DK16,"&lt;&gt;")</f>
        <v>0</v>
      </c>
      <c r="DL7" s="122">
        <f>SUM(DL8:DL16)</f>
        <v>0</v>
      </c>
      <c r="DM7" s="122">
        <f>SUM(DM8:DM16)</f>
        <v>0</v>
      </c>
      <c r="DN7" s="133">
        <f>COUNTIF(DN8:DN16,"&lt;&gt;")</f>
        <v>0</v>
      </c>
      <c r="DO7" s="133">
        <f>COUNTIF(DO8:DO16,"&lt;&gt;")</f>
        <v>0</v>
      </c>
      <c r="DP7" s="122">
        <f>SUM(DP8:DP16)</f>
        <v>0</v>
      </c>
      <c r="DQ7" s="122">
        <f>SUM(DQ8:DQ16)</f>
        <v>0</v>
      </c>
      <c r="DR7" s="133">
        <f>COUNTIF(DR8:DR16,"&lt;&gt;")</f>
        <v>0</v>
      </c>
      <c r="DS7" s="133">
        <f>COUNTIF(DS8:DS16,"&lt;&gt;")</f>
        <v>0</v>
      </c>
      <c r="DT7" s="122">
        <f>SUM(DT8:DT16)</f>
        <v>0</v>
      </c>
      <c r="DU7" s="122">
        <f>SUM(DU8:DU16)</f>
        <v>0</v>
      </c>
    </row>
    <row r="8" spans="1:125" s="123" customFormat="1" ht="12" customHeight="1">
      <c r="A8" s="124" t="s">
        <v>270</v>
      </c>
      <c r="B8" s="125" t="s">
        <v>273</v>
      </c>
      <c r="C8" s="124" t="s">
        <v>274</v>
      </c>
      <c r="D8" s="126">
        <f aca="true" t="shared" si="0" ref="D8:D16">SUM(H8,L8,P8,T8,X8,AB8,AF8,AJ8,AN8,AR8,AV8,AZ8,BD8,BH8,BL8,BP8,BT8,BX8,CB8,CF8,CJ8,CN8,CR8,CV8,CZ8,DD8,DH8,DL8,DP8,DT8)</f>
        <v>0</v>
      </c>
      <c r="E8" s="126">
        <f aca="true" t="shared" si="1" ref="E8:E16">SUM(I8,M8,Q8,U8,Y8,AC8,AG8,AK8,AO8,AS8,AW8,BA8,BE8,BI8,BM8,BQ8,BU8,BY8,CC8,CG8,CK8,CO8,CS8,CW8,DA8,DE8,DI8,DM8,DQ8,DU8)</f>
        <v>438000</v>
      </c>
      <c r="F8" s="131" t="s">
        <v>302</v>
      </c>
      <c r="G8" s="130" t="s">
        <v>303</v>
      </c>
      <c r="H8" s="126">
        <v>0</v>
      </c>
      <c r="I8" s="126">
        <v>200803</v>
      </c>
      <c r="J8" s="131" t="s">
        <v>271</v>
      </c>
      <c r="K8" s="130" t="s">
        <v>272</v>
      </c>
      <c r="L8" s="126">
        <v>0</v>
      </c>
      <c r="M8" s="126">
        <v>119544</v>
      </c>
      <c r="N8" s="131" t="s">
        <v>284</v>
      </c>
      <c r="O8" s="130" t="s">
        <v>285</v>
      </c>
      <c r="P8" s="126">
        <v>0</v>
      </c>
      <c r="Q8" s="126">
        <v>117653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270</v>
      </c>
      <c r="B9" s="125" t="s">
        <v>294</v>
      </c>
      <c r="C9" s="124" t="s">
        <v>295</v>
      </c>
      <c r="D9" s="126">
        <f t="shared" si="0"/>
        <v>0</v>
      </c>
      <c r="E9" s="126">
        <f t="shared" si="1"/>
        <v>230000</v>
      </c>
      <c r="F9" s="131" t="s">
        <v>292</v>
      </c>
      <c r="G9" s="130" t="s">
        <v>293</v>
      </c>
      <c r="H9" s="126">
        <v>0</v>
      </c>
      <c r="I9" s="126">
        <v>50288</v>
      </c>
      <c r="J9" s="131" t="s">
        <v>317</v>
      </c>
      <c r="K9" s="130" t="s">
        <v>318</v>
      </c>
      <c r="L9" s="126">
        <v>0</v>
      </c>
      <c r="M9" s="126">
        <v>43162</v>
      </c>
      <c r="N9" s="131" t="s">
        <v>319</v>
      </c>
      <c r="O9" s="130" t="s">
        <v>320</v>
      </c>
      <c r="P9" s="126">
        <v>0</v>
      </c>
      <c r="Q9" s="126">
        <v>27608</v>
      </c>
      <c r="R9" s="131" t="s">
        <v>321</v>
      </c>
      <c r="S9" s="130" t="s">
        <v>322</v>
      </c>
      <c r="T9" s="126">
        <v>0</v>
      </c>
      <c r="U9" s="126">
        <v>108942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270</v>
      </c>
      <c r="B10" s="125" t="s">
        <v>300</v>
      </c>
      <c r="C10" s="124" t="s">
        <v>301</v>
      </c>
      <c r="D10" s="126">
        <f t="shared" si="0"/>
        <v>0</v>
      </c>
      <c r="E10" s="126">
        <f t="shared" si="1"/>
        <v>254085</v>
      </c>
      <c r="F10" s="131" t="s">
        <v>298</v>
      </c>
      <c r="G10" s="130" t="s">
        <v>299</v>
      </c>
      <c r="H10" s="126">
        <v>0</v>
      </c>
      <c r="I10" s="126">
        <v>110070</v>
      </c>
      <c r="J10" s="131" t="s">
        <v>304</v>
      </c>
      <c r="K10" s="130" t="s">
        <v>305</v>
      </c>
      <c r="L10" s="126">
        <v>0</v>
      </c>
      <c r="M10" s="126">
        <v>100465</v>
      </c>
      <c r="N10" s="131" t="s">
        <v>323</v>
      </c>
      <c r="O10" s="130" t="s">
        <v>324</v>
      </c>
      <c r="P10" s="126">
        <v>0</v>
      </c>
      <c r="Q10" s="126">
        <v>43550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270</v>
      </c>
      <c r="B11" s="125" t="s">
        <v>296</v>
      </c>
      <c r="C11" s="124" t="s">
        <v>297</v>
      </c>
      <c r="D11" s="126">
        <f t="shared" si="0"/>
        <v>595324</v>
      </c>
      <c r="E11" s="126">
        <f t="shared" si="1"/>
        <v>0</v>
      </c>
      <c r="F11" s="131" t="s">
        <v>292</v>
      </c>
      <c r="G11" s="130" t="s">
        <v>293</v>
      </c>
      <c r="H11" s="126">
        <v>190306</v>
      </c>
      <c r="I11" s="126">
        <v>0</v>
      </c>
      <c r="J11" s="131" t="s">
        <v>298</v>
      </c>
      <c r="K11" s="130" t="s">
        <v>299</v>
      </c>
      <c r="L11" s="126">
        <v>120215</v>
      </c>
      <c r="M11" s="126">
        <v>0</v>
      </c>
      <c r="N11" s="131" t="s">
        <v>304</v>
      </c>
      <c r="O11" s="130" t="s">
        <v>305</v>
      </c>
      <c r="P11" s="126">
        <v>106834</v>
      </c>
      <c r="Q11" s="126">
        <v>0</v>
      </c>
      <c r="R11" s="131" t="s">
        <v>317</v>
      </c>
      <c r="S11" s="130" t="s">
        <v>318</v>
      </c>
      <c r="T11" s="126">
        <v>26957</v>
      </c>
      <c r="U11" s="126">
        <v>0</v>
      </c>
      <c r="V11" s="131" t="s">
        <v>319</v>
      </c>
      <c r="W11" s="130" t="s">
        <v>320</v>
      </c>
      <c r="X11" s="126">
        <v>44553</v>
      </c>
      <c r="Y11" s="126">
        <v>0</v>
      </c>
      <c r="Z11" s="131" t="s">
        <v>321</v>
      </c>
      <c r="AA11" s="130" t="s">
        <v>322</v>
      </c>
      <c r="AB11" s="126">
        <v>79916</v>
      </c>
      <c r="AC11" s="126">
        <v>0</v>
      </c>
      <c r="AD11" s="131" t="s">
        <v>323</v>
      </c>
      <c r="AE11" s="130" t="s">
        <v>324</v>
      </c>
      <c r="AF11" s="126">
        <v>26543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270</v>
      </c>
      <c r="B12" s="125" t="s">
        <v>275</v>
      </c>
      <c r="C12" s="124" t="s">
        <v>276</v>
      </c>
      <c r="D12" s="140">
        <f t="shared" si="0"/>
        <v>522959</v>
      </c>
      <c r="E12" s="140">
        <f t="shared" si="1"/>
        <v>0</v>
      </c>
      <c r="F12" s="125" t="s">
        <v>308</v>
      </c>
      <c r="G12" s="124" t="s">
        <v>309</v>
      </c>
      <c r="H12" s="140">
        <v>133615</v>
      </c>
      <c r="I12" s="140">
        <v>0</v>
      </c>
      <c r="J12" s="125" t="s">
        <v>306</v>
      </c>
      <c r="K12" s="124" t="s">
        <v>307</v>
      </c>
      <c r="L12" s="140">
        <v>271370</v>
      </c>
      <c r="M12" s="140">
        <v>0</v>
      </c>
      <c r="N12" s="125" t="s">
        <v>271</v>
      </c>
      <c r="O12" s="124" t="s">
        <v>272</v>
      </c>
      <c r="P12" s="140">
        <v>117974</v>
      </c>
      <c r="Q12" s="140">
        <v>0</v>
      </c>
      <c r="R12" s="125"/>
      <c r="S12" s="124"/>
      <c r="T12" s="140">
        <v>0</v>
      </c>
      <c r="U12" s="140">
        <v>0</v>
      </c>
      <c r="V12" s="125"/>
      <c r="W12" s="124"/>
      <c r="X12" s="140">
        <v>0</v>
      </c>
      <c r="Y12" s="140">
        <v>0</v>
      </c>
      <c r="Z12" s="125"/>
      <c r="AA12" s="124"/>
      <c r="AB12" s="140">
        <v>0</v>
      </c>
      <c r="AC12" s="140">
        <v>0</v>
      </c>
      <c r="AD12" s="125"/>
      <c r="AE12" s="124"/>
      <c r="AF12" s="140">
        <v>0</v>
      </c>
      <c r="AG12" s="140">
        <v>0</v>
      </c>
      <c r="AH12" s="125"/>
      <c r="AI12" s="124"/>
      <c r="AJ12" s="140">
        <v>0</v>
      </c>
      <c r="AK12" s="140">
        <v>0</v>
      </c>
      <c r="AL12" s="125"/>
      <c r="AM12" s="124"/>
      <c r="AN12" s="140">
        <v>0</v>
      </c>
      <c r="AO12" s="140">
        <v>0</v>
      </c>
      <c r="AP12" s="125"/>
      <c r="AQ12" s="124"/>
      <c r="AR12" s="140">
        <v>0</v>
      </c>
      <c r="AS12" s="140">
        <v>0</v>
      </c>
      <c r="AT12" s="125"/>
      <c r="AU12" s="124"/>
      <c r="AV12" s="140">
        <v>0</v>
      </c>
      <c r="AW12" s="140">
        <v>0</v>
      </c>
      <c r="AX12" s="125"/>
      <c r="AY12" s="124"/>
      <c r="AZ12" s="140">
        <v>0</v>
      </c>
      <c r="BA12" s="140">
        <v>0</v>
      </c>
      <c r="BB12" s="125"/>
      <c r="BC12" s="124"/>
      <c r="BD12" s="140">
        <v>0</v>
      </c>
      <c r="BE12" s="140">
        <v>0</v>
      </c>
      <c r="BF12" s="125"/>
      <c r="BG12" s="124"/>
      <c r="BH12" s="140">
        <v>0</v>
      </c>
      <c r="BI12" s="140">
        <v>0</v>
      </c>
      <c r="BJ12" s="125"/>
      <c r="BK12" s="124"/>
      <c r="BL12" s="140">
        <v>0</v>
      </c>
      <c r="BM12" s="140">
        <v>0</v>
      </c>
      <c r="BN12" s="125"/>
      <c r="BO12" s="124"/>
      <c r="BP12" s="140">
        <v>0</v>
      </c>
      <c r="BQ12" s="140">
        <v>0</v>
      </c>
      <c r="BR12" s="125"/>
      <c r="BS12" s="124"/>
      <c r="BT12" s="140">
        <v>0</v>
      </c>
      <c r="BU12" s="140">
        <v>0</v>
      </c>
      <c r="BV12" s="125"/>
      <c r="BW12" s="124"/>
      <c r="BX12" s="140">
        <v>0</v>
      </c>
      <c r="BY12" s="140">
        <v>0</v>
      </c>
      <c r="BZ12" s="125"/>
      <c r="CA12" s="124"/>
      <c r="CB12" s="140">
        <v>0</v>
      </c>
      <c r="CC12" s="140">
        <v>0</v>
      </c>
      <c r="CD12" s="125"/>
      <c r="CE12" s="124"/>
      <c r="CF12" s="140">
        <v>0</v>
      </c>
      <c r="CG12" s="140">
        <v>0</v>
      </c>
      <c r="CH12" s="125"/>
      <c r="CI12" s="124"/>
      <c r="CJ12" s="140">
        <v>0</v>
      </c>
      <c r="CK12" s="140">
        <v>0</v>
      </c>
      <c r="CL12" s="125"/>
      <c r="CM12" s="124"/>
      <c r="CN12" s="140">
        <v>0</v>
      </c>
      <c r="CO12" s="140">
        <v>0</v>
      </c>
      <c r="CP12" s="125"/>
      <c r="CQ12" s="124"/>
      <c r="CR12" s="140">
        <v>0</v>
      </c>
      <c r="CS12" s="140">
        <v>0</v>
      </c>
      <c r="CT12" s="125"/>
      <c r="CU12" s="124"/>
      <c r="CV12" s="140">
        <v>0</v>
      </c>
      <c r="CW12" s="140">
        <v>0</v>
      </c>
      <c r="CX12" s="125"/>
      <c r="CY12" s="124"/>
      <c r="CZ12" s="140">
        <v>0</v>
      </c>
      <c r="DA12" s="140">
        <v>0</v>
      </c>
      <c r="DB12" s="125"/>
      <c r="DC12" s="124"/>
      <c r="DD12" s="140">
        <v>0</v>
      </c>
      <c r="DE12" s="140">
        <v>0</v>
      </c>
      <c r="DF12" s="125"/>
      <c r="DG12" s="124"/>
      <c r="DH12" s="140">
        <v>0</v>
      </c>
      <c r="DI12" s="140">
        <v>0</v>
      </c>
      <c r="DJ12" s="125"/>
      <c r="DK12" s="124"/>
      <c r="DL12" s="140">
        <v>0</v>
      </c>
      <c r="DM12" s="140">
        <v>0</v>
      </c>
      <c r="DN12" s="125"/>
      <c r="DO12" s="124"/>
      <c r="DP12" s="140">
        <v>0</v>
      </c>
      <c r="DQ12" s="140">
        <v>0</v>
      </c>
      <c r="DR12" s="125"/>
      <c r="DS12" s="124"/>
      <c r="DT12" s="140">
        <v>0</v>
      </c>
      <c r="DU12" s="140">
        <v>0</v>
      </c>
    </row>
    <row r="13" spans="1:125" s="123" customFormat="1" ht="12" customHeight="1">
      <c r="A13" s="124" t="s">
        <v>270</v>
      </c>
      <c r="B13" s="125" t="s">
        <v>290</v>
      </c>
      <c r="C13" s="124" t="s">
        <v>291</v>
      </c>
      <c r="D13" s="140">
        <f t="shared" si="0"/>
        <v>0</v>
      </c>
      <c r="E13" s="140">
        <f t="shared" si="1"/>
        <v>227651</v>
      </c>
      <c r="F13" s="125" t="s">
        <v>286</v>
      </c>
      <c r="G13" s="124" t="s">
        <v>287</v>
      </c>
      <c r="H13" s="140">
        <v>0</v>
      </c>
      <c r="I13" s="140">
        <v>144603</v>
      </c>
      <c r="J13" s="125" t="s">
        <v>315</v>
      </c>
      <c r="K13" s="124" t="s">
        <v>316</v>
      </c>
      <c r="L13" s="140">
        <v>0</v>
      </c>
      <c r="M13" s="140">
        <v>83048</v>
      </c>
      <c r="N13" s="125"/>
      <c r="O13" s="124"/>
      <c r="P13" s="140">
        <v>0</v>
      </c>
      <c r="Q13" s="140">
        <v>0</v>
      </c>
      <c r="R13" s="125"/>
      <c r="S13" s="124"/>
      <c r="T13" s="140">
        <v>0</v>
      </c>
      <c r="U13" s="140">
        <v>0</v>
      </c>
      <c r="V13" s="125"/>
      <c r="W13" s="124"/>
      <c r="X13" s="140">
        <v>0</v>
      </c>
      <c r="Y13" s="140">
        <v>0</v>
      </c>
      <c r="Z13" s="125"/>
      <c r="AA13" s="124"/>
      <c r="AB13" s="140">
        <v>0</v>
      </c>
      <c r="AC13" s="140">
        <v>0</v>
      </c>
      <c r="AD13" s="125"/>
      <c r="AE13" s="124"/>
      <c r="AF13" s="140">
        <v>0</v>
      </c>
      <c r="AG13" s="140">
        <v>0</v>
      </c>
      <c r="AH13" s="125"/>
      <c r="AI13" s="124"/>
      <c r="AJ13" s="140">
        <v>0</v>
      </c>
      <c r="AK13" s="140">
        <v>0</v>
      </c>
      <c r="AL13" s="125"/>
      <c r="AM13" s="124"/>
      <c r="AN13" s="140">
        <v>0</v>
      </c>
      <c r="AO13" s="140">
        <v>0</v>
      </c>
      <c r="AP13" s="125"/>
      <c r="AQ13" s="124"/>
      <c r="AR13" s="140">
        <v>0</v>
      </c>
      <c r="AS13" s="140">
        <v>0</v>
      </c>
      <c r="AT13" s="125"/>
      <c r="AU13" s="124"/>
      <c r="AV13" s="140">
        <v>0</v>
      </c>
      <c r="AW13" s="140">
        <v>0</v>
      </c>
      <c r="AX13" s="125"/>
      <c r="AY13" s="124"/>
      <c r="AZ13" s="140">
        <v>0</v>
      </c>
      <c r="BA13" s="140">
        <v>0</v>
      </c>
      <c r="BB13" s="125"/>
      <c r="BC13" s="124"/>
      <c r="BD13" s="140">
        <v>0</v>
      </c>
      <c r="BE13" s="140">
        <v>0</v>
      </c>
      <c r="BF13" s="125"/>
      <c r="BG13" s="124"/>
      <c r="BH13" s="140">
        <v>0</v>
      </c>
      <c r="BI13" s="140">
        <v>0</v>
      </c>
      <c r="BJ13" s="125"/>
      <c r="BK13" s="124"/>
      <c r="BL13" s="140">
        <v>0</v>
      </c>
      <c r="BM13" s="140">
        <v>0</v>
      </c>
      <c r="BN13" s="125"/>
      <c r="BO13" s="124"/>
      <c r="BP13" s="140">
        <v>0</v>
      </c>
      <c r="BQ13" s="140">
        <v>0</v>
      </c>
      <c r="BR13" s="125"/>
      <c r="BS13" s="124"/>
      <c r="BT13" s="140">
        <v>0</v>
      </c>
      <c r="BU13" s="140">
        <v>0</v>
      </c>
      <c r="BV13" s="125"/>
      <c r="BW13" s="124"/>
      <c r="BX13" s="140">
        <v>0</v>
      </c>
      <c r="BY13" s="140">
        <v>0</v>
      </c>
      <c r="BZ13" s="125"/>
      <c r="CA13" s="124"/>
      <c r="CB13" s="140">
        <v>0</v>
      </c>
      <c r="CC13" s="140">
        <v>0</v>
      </c>
      <c r="CD13" s="125"/>
      <c r="CE13" s="124"/>
      <c r="CF13" s="140">
        <v>0</v>
      </c>
      <c r="CG13" s="140">
        <v>0</v>
      </c>
      <c r="CH13" s="125"/>
      <c r="CI13" s="124"/>
      <c r="CJ13" s="140">
        <v>0</v>
      </c>
      <c r="CK13" s="140">
        <v>0</v>
      </c>
      <c r="CL13" s="125"/>
      <c r="CM13" s="124"/>
      <c r="CN13" s="140">
        <v>0</v>
      </c>
      <c r="CO13" s="140">
        <v>0</v>
      </c>
      <c r="CP13" s="125"/>
      <c r="CQ13" s="124"/>
      <c r="CR13" s="140">
        <v>0</v>
      </c>
      <c r="CS13" s="140">
        <v>0</v>
      </c>
      <c r="CT13" s="125"/>
      <c r="CU13" s="124"/>
      <c r="CV13" s="140">
        <v>0</v>
      </c>
      <c r="CW13" s="140">
        <v>0</v>
      </c>
      <c r="CX13" s="125"/>
      <c r="CY13" s="124"/>
      <c r="CZ13" s="140">
        <v>0</v>
      </c>
      <c r="DA13" s="140">
        <v>0</v>
      </c>
      <c r="DB13" s="125"/>
      <c r="DC13" s="124"/>
      <c r="DD13" s="140">
        <v>0</v>
      </c>
      <c r="DE13" s="140">
        <v>0</v>
      </c>
      <c r="DF13" s="125"/>
      <c r="DG13" s="124"/>
      <c r="DH13" s="140">
        <v>0</v>
      </c>
      <c r="DI13" s="140">
        <v>0</v>
      </c>
      <c r="DJ13" s="125"/>
      <c r="DK13" s="124"/>
      <c r="DL13" s="140">
        <v>0</v>
      </c>
      <c r="DM13" s="140">
        <v>0</v>
      </c>
      <c r="DN13" s="125"/>
      <c r="DO13" s="124"/>
      <c r="DP13" s="140">
        <v>0</v>
      </c>
      <c r="DQ13" s="140">
        <v>0</v>
      </c>
      <c r="DR13" s="125"/>
      <c r="DS13" s="124"/>
      <c r="DT13" s="140">
        <v>0</v>
      </c>
      <c r="DU13" s="140">
        <v>0</v>
      </c>
    </row>
    <row r="14" spans="1:125" s="123" customFormat="1" ht="12" customHeight="1">
      <c r="A14" s="124" t="s">
        <v>270</v>
      </c>
      <c r="B14" s="125" t="s">
        <v>277</v>
      </c>
      <c r="C14" s="124" t="s">
        <v>278</v>
      </c>
      <c r="D14" s="140">
        <f t="shared" si="0"/>
        <v>0</v>
      </c>
      <c r="E14" s="140">
        <f t="shared" si="1"/>
        <v>303906</v>
      </c>
      <c r="F14" s="125" t="s">
        <v>306</v>
      </c>
      <c r="G14" s="124" t="s">
        <v>307</v>
      </c>
      <c r="H14" s="140">
        <v>0</v>
      </c>
      <c r="I14" s="140">
        <v>89683</v>
      </c>
      <c r="J14" s="125" t="s">
        <v>308</v>
      </c>
      <c r="K14" s="124" t="s">
        <v>309</v>
      </c>
      <c r="L14" s="140">
        <v>0</v>
      </c>
      <c r="M14" s="140">
        <v>30586</v>
      </c>
      <c r="N14" s="125" t="s">
        <v>271</v>
      </c>
      <c r="O14" s="124" t="s">
        <v>272</v>
      </c>
      <c r="P14" s="140">
        <v>0</v>
      </c>
      <c r="Q14" s="140">
        <v>15206</v>
      </c>
      <c r="R14" s="125" t="s">
        <v>208</v>
      </c>
      <c r="S14" s="124" t="s">
        <v>209</v>
      </c>
      <c r="T14" s="140">
        <v>0</v>
      </c>
      <c r="U14" s="140">
        <v>45498</v>
      </c>
      <c r="V14" s="125" t="s">
        <v>312</v>
      </c>
      <c r="W14" s="124" t="s">
        <v>313</v>
      </c>
      <c r="X14" s="140">
        <v>0</v>
      </c>
      <c r="Y14" s="140">
        <v>88594</v>
      </c>
      <c r="Z14" s="125" t="s">
        <v>310</v>
      </c>
      <c r="AA14" s="124" t="s">
        <v>311</v>
      </c>
      <c r="AB14" s="140">
        <v>0</v>
      </c>
      <c r="AC14" s="140">
        <v>34339</v>
      </c>
      <c r="AD14" s="125"/>
      <c r="AE14" s="124"/>
      <c r="AF14" s="140">
        <v>0</v>
      </c>
      <c r="AG14" s="140">
        <v>0</v>
      </c>
      <c r="AH14" s="125"/>
      <c r="AI14" s="124"/>
      <c r="AJ14" s="140">
        <v>0</v>
      </c>
      <c r="AK14" s="140">
        <v>0</v>
      </c>
      <c r="AL14" s="125"/>
      <c r="AM14" s="124"/>
      <c r="AN14" s="140">
        <v>0</v>
      </c>
      <c r="AO14" s="140">
        <v>0</v>
      </c>
      <c r="AP14" s="125"/>
      <c r="AQ14" s="124"/>
      <c r="AR14" s="140">
        <v>0</v>
      </c>
      <c r="AS14" s="140">
        <v>0</v>
      </c>
      <c r="AT14" s="125"/>
      <c r="AU14" s="124"/>
      <c r="AV14" s="140">
        <v>0</v>
      </c>
      <c r="AW14" s="140">
        <v>0</v>
      </c>
      <c r="AX14" s="125"/>
      <c r="AY14" s="124"/>
      <c r="AZ14" s="140">
        <v>0</v>
      </c>
      <c r="BA14" s="140">
        <v>0</v>
      </c>
      <c r="BB14" s="125"/>
      <c r="BC14" s="124"/>
      <c r="BD14" s="140">
        <v>0</v>
      </c>
      <c r="BE14" s="140">
        <v>0</v>
      </c>
      <c r="BF14" s="125"/>
      <c r="BG14" s="124"/>
      <c r="BH14" s="140">
        <v>0</v>
      </c>
      <c r="BI14" s="140">
        <v>0</v>
      </c>
      <c r="BJ14" s="125"/>
      <c r="BK14" s="124"/>
      <c r="BL14" s="140">
        <v>0</v>
      </c>
      <c r="BM14" s="140">
        <v>0</v>
      </c>
      <c r="BN14" s="125"/>
      <c r="BO14" s="124"/>
      <c r="BP14" s="140">
        <v>0</v>
      </c>
      <c r="BQ14" s="140">
        <v>0</v>
      </c>
      <c r="BR14" s="125"/>
      <c r="BS14" s="124"/>
      <c r="BT14" s="140">
        <v>0</v>
      </c>
      <c r="BU14" s="140">
        <v>0</v>
      </c>
      <c r="BV14" s="125"/>
      <c r="BW14" s="124"/>
      <c r="BX14" s="140">
        <v>0</v>
      </c>
      <c r="BY14" s="140">
        <v>0</v>
      </c>
      <c r="BZ14" s="125"/>
      <c r="CA14" s="124"/>
      <c r="CB14" s="140">
        <v>0</v>
      </c>
      <c r="CC14" s="140">
        <v>0</v>
      </c>
      <c r="CD14" s="125"/>
      <c r="CE14" s="124"/>
      <c r="CF14" s="140">
        <v>0</v>
      </c>
      <c r="CG14" s="140">
        <v>0</v>
      </c>
      <c r="CH14" s="125"/>
      <c r="CI14" s="124"/>
      <c r="CJ14" s="140">
        <v>0</v>
      </c>
      <c r="CK14" s="140">
        <v>0</v>
      </c>
      <c r="CL14" s="125"/>
      <c r="CM14" s="124"/>
      <c r="CN14" s="140">
        <v>0</v>
      </c>
      <c r="CO14" s="140">
        <v>0</v>
      </c>
      <c r="CP14" s="125"/>
      <c r="CQ14" s="124"/>
      <c r="CR14" s="140">
        <v>0</v>
      </c>
      <c r="CS14" s="140">
        <v>0</v>
      </c>
      <c r="CT14" s="125"/>
      <c r="CU14" s="124"/>
      <c r="CV14" s="140">
        <v>0</v>
      </c>
      <c r="CW14" s="140">
        <v>0</v>
      </c>
      <c r="CX14" s="125"/>
      <c r="CY14" s="124"/>
      <c r="CZ14" s="140">
        <v>0</v>
      </c>
      <c r="DA14" s="140">
        <v>0</v>
      </c>
      <c r="DB14" s="125"/>
      <c r="DC14" s="124"/>
      <c r="DD14" s="140">
        <v>0</v>
      </c>
      <c r="DE14" s="140">
        <v>0</v>
      </c>
      <c r="DF14" s="125"/>
      <c r="DG14" s="124"/>
      <c r="DH14" s="140">
        <v>0</v>
      </c>
      <c r="DI14" s="140">
        <v>0</v>
      </c>
      <c r="DJ14" s="125"/>
      <c r="DK14" s="124"/>
      <c r="DL14" s="140">
        <v>0</v>
      </c>
      <c r="DM14" s="140">
        <v>0</v>
      </c>
      <c r="DN14" s="125"/>
      <c r="DO14" s="124"/>
      <c r="DP14" s="140">
        <v>0</v>
      </c>
      <c r="DQ14" s="140">
        <v>0</v>
      </c>
      <c r="DR14" s="125"/>
      <c r="DS14" s="124"/>
      <c r="DT14" s="140">
        <v>0</v>
      </c>
      <c r="DU14" s="140">
        <v>0</v>
      </c>
    </row>
    <row r="15" spans="1:125" s="123" customFormat="1" ht="12" customHeight="1">
      <c r="A15" s="124" t="s">
        <v>270</v>
      </c>
      <c r="B15" s="125" t="s">
        <v>282</v>
      </c>
      <c r="C15" s="124" t="s">
        <v>283</v>
      </c>
      <c r="D15" s="140">
        <f t="shared" si="0"/>
        <v>1114806</v>
      </c>
      <c r="E15" s="140">
        <f t="shared" si="1"/>
        <v>0</v>
      </c>
      <c r="F15" s="125" t="s">
        <v>280</v>
      </c>
      <c r="G15" s="124" t="s">
        <v>281</v>
      </c>
      <c r="H15" s="140">
        <v>755603</v>
      </c>
      <c r="I15" s="140">
        <v>0</v>
      </c>
      <c r="J15" s="125" t="s">
        <v>310</v>
      </c>
      <c r="K15" s="124" t="s">
        <v>311</v>
      </c>
      <c r="L15" s="140">
        <v>117827</v>
      </c>
      <c r="M15" s="140">
        <v>0</v>
      </c>
      <c r="N15" s="125" t="s">
        <v>312</v>
      </c>
      <c r="O15" s="124" t="s">
        <v>313</v>
      </c>
      <c r="P15" s="140">
        <v>241376</v>
      </c>
      <c r="Q15" s="140">
        <v>0</v>
      </c>
      <c r="R15" s="125"/>
      <c r="S15" s="124"/>
      <c r="T15" s="140">
        <v>0</v>
      </c>
      <c r="U15" s="140">
        <v>0</v>
      </c>
      <c r="V15" s="125"/>
      <c r="W15" s="124"/>
      <c r="X15" s="140">
        <v>0</v>
      </c>
      <c r="Y15" s="140">
        <v>0</v>
      </c>
      <c r="Z15" s="125"/>
      <c r="AA15" s="124"/>
      <c r="AB15" s="140">
        <v>0</v>
      </c>
      <c r="AC15" s="140">
        <v>0</v>
      </c>
      <c r="AD15" s="125"/>
      <c r="AE15" s="124"/>
      <c r="AF15" s="140">
        <v>0</v>
      </c>
      <c r="AG15" s="140">
        <v>0</v>
      </c>
      <c r="AH15" s="125"/>
      <c r="AI15" s="124"/>
      <c r="AJ15" s="140">
        <v>0</v>
      </c>
      <c r="AK15" s="140">
        <v>0</v>
      </c>
      <c r="AL15" s="125"/>
      <c r="AM15" s="124"/>
      <c r="AN15" s="140">
        <v>0</v>
      </c>
      <c r="AO15" s="140">
        <v>0</v>
      </c>
      <c r="AP15" s="125"/>
      <c r="AQ15" s="124"/>
      <c r="AR15" s="140">
        <v>0</v>
      </c>
      <c r="AS15" s="140">
        <v>0</v>
      </c>
      <c r="AT15" s="125"/>
      <c r="AU15" s="124"/>
      <c r="AV15" s="140">
        <v>0</v>
      </c>
      <c r="AW15" s="140">
        <v>0</v>
      </c>
      <c r="AX15" s="125"/>
      <c r="AY15" s="124"/>
      <c r="AZ15" s="140">
        <v>0</v>
      </c>
      <c r="BA15" s="140">
        <v>0</v>
      </c>
      <c r="BB15" s="125"/>
      <c r="BC15" s="124"/>
      <c r="BD15" s="140">
        <v>0</v>
      </c>
      <c r="BE15" s="140">
        <v>0</v>
      </c>
      <c r="BF15" s="125"/>
      <c r="BG15" s="124"/>
      <c r="BH15" s="140">
        <v>0</v>
      </c>
      <c r="BI15" s="140">
        <v>0</v>
      </c>
      <c r="BJ15" s="125"/>
      <c r="BK15" s="124"/>
      <c r="BL15" s="140">
        <v>0</v>
      </c>
      <c r="BM15" s="140">
        <v>0</v>
      </c>
      <c r="BN15" s="125"/>
      <c r="BO15" s="124"/>
      <c r="BP15" s="140">
        <v>0</v>
      </c>
      <c r="BQ15" s="140">
        <v>0</v>
      </c>
      <c r="BR15" s="125"/>
      <c r="BS15" s="124"/>
      <c r="BT15" s="140">
        <v>0</v>
      </c>
      <c r="BU15" s="140">
        <v>0</v>
      </c>
      <c r="BV15" s="125"/>
      <c r="BW15" s="124"/>
      <c r="BX15" s="140">
        <v>0</v>
      </c>
      <c r="BY15" s="140">
        <v>0</v>
      </c>
      <c r="BZ15" s="125"/>
      <c r="CA15" s="124"/>
      <c r="CB15" s="140">
        <v>0</v>
      </c>
      <c r="CC15" s="140">
        <v>0</v>
      </c>
      <c r="CD15" s="125"/>
      <c r="CE15" s="124"/>
      <c r="CF15" s="140">
        <v>0</v>
      </c>
      <c r="CG15" s="140">
        <v>0</v>
      </c>
      <c r="CH15" s="125"/>
      <c r="CI15" s="124"/>
      <c r="CJ15" s="140">
        <v>0</v>
      </c>
      <c r="CK15" s="140">
        <v>0</v>
      </c>
      <c r="CL15" s="125"/>
      <c r="CM15" s="124"/>
      <c r="CN15" s="140">
        <v>0</v>
      </c>
      <c r="CO15" s="140">
        <v>0</v>
      </c>
      <c r="CP15" s="125"/>
      <c r="CQ15" s="124"/>
      <c r="CR15" s="140">
        <v>0</v>
      </c>
      <c r="CS15" s="140">
        <v>0</v>
      </c>
      <c r="CT15" s="125"/>
      <c r="CU15" s="124"/>
      <c r="CV15" s="140">
        <v>0</v>
      </c>
      <c r="CW15" s="140">
        <v>0</v>
      </c>
      <c r="CX15" s="125"/>
      <c r="CY15" s="124"/>
      <c r="CZ15" s="140">
        <v>0</v>
      </c>
      <c r="DA15" s="140">
        <v>0</v>
      </c>
      <c r="DB15" s="125"/>
      <c r="DC15" s="124"/>
      <c r="DD15" s="140">
        <v>0</v>
      </c>
      <c r="DE15" s="140">
        <v>0</v>
      </c>
      <c r="DF15" s="125"/>
      <c r="DG15" s="124"/>
      <c r="DH15" s="140">
        <v>0</v>
      </c>
      <c r="DI15" s="140">
        <v>0</v>
      </c>
      <c r="DJ15" s="125"/>
      <c r="DK15" s="124"/>
      <c r="DL15" s="140">
        <v>0</v>
      </c>
      <c r="DM15" s="140">
        <v>0</v>
      </c>
      <c r="DN15" s="125"/>
      <c r="DO15" s="124"/>
      <c r="DP15" s="140">
        <v>0</v>
      </c>
      <c r="DQ15" s="140">
        <v>0</v>
      </c>
      <c r="DR15" s="125"/>
      <c r="DS15" s="124"/>
      <c r="DT15" s="140">
        <v>0</v>
      </c>
      <c r="DU15" s="140">
        <v>0</v>
      </c>
    </row>
    <row r="16" spans="1:125" s="123" customFormat="1" ht="12" customHeight="1">
      <c r="A16" s="124" t="s">
        <v>270</v>
      </c>
      <c r="B16" s="125" t="s">
        <v>288</v>
      </c>
      <c r="C16" s="124" t="s">
        <v>289</v>
      </c>
      <c r="D16" s="140">
        <f t="shared" si="0"/>
        <v>413964</v>
      </c>
      <c r="E16" s="140">
        <f t="shared" si="1"/>
        <v>0</v>
      </c>
      <c r="F16" s="125" t="s">
        <v>286</v>
      </c>
      <c r="G16" s="124" t="s">
        <v>287</v>
      </c>
      <c r="H16" s="140">
        <v>91103</v>
      </c>
      <c r="I16" s="140">
        <v>0</v>
      </c>
      <c r="J16" s="125" t="s">
        <v>292</v>
      </c>
      <c r="K16" s="124" t="s">
        <v>293</v>
      </c>
      <c r="L16" s="140">
        <v>81335</v>
      </c>
      <c r="M16" s="140">
        <v>0</v>
      </c>
      <c r="N16" s="125" t="s">
        <v>298</v>
      </c>
      <c r="O16" s="124" t="s">
        <v>299</v>
      </c>
      <c r="P16" s="140">
        <v>51132</v>
      </c>
      <c r="Q16" s="140">
        <v>0</v>
      </c>
      <c r="R16" s="125" t="s">
        <v>304</v>
      </c>
      <c r="S16" s="124" t="s">
        <v>305</v>
      </c>
      <c r="T16" s="140">
        <v>48508</v>
      </c>
      <c r="U16" s="140">
        <v>0</v>
      </c>
      <c r="V16" s="125" t="s">
        <v>315</v>
      </c>
      <c r="W16" s="124" t="s">
        <v>316</v>
      </c>
      <c r="X16" s="140">
        <v>44004</v>
      </c>
      <c r="Y16" s="140">
        <v>0</v>
      </c>
      <c r="Z16" s="125" t="s">
        <v>317</v>
      </c>
      <c r="AA16" s="124" t="s">
        <v>318</v>
      </c>
      <c r="AB16" s="140">
        <v>15832</v>
      </c>
      <c r="AC16" s="140">
        <v>0</v>
      </c>
      <c r="AD16" s="125" t="s">
        <v>319</v>
      </c>
      <c r="AE16" s="124" t="s">
        <v>320</v>
      </c>
      <c r="AF16" s="140">
        <v>19076</v>
      </c>
      <c r="AG16" s="140">
        <v>0</v>
      </c>
      <c r="AH16" s="125" t="s">
        <v>321</v>
      </c>
      <c r="AI16" s="124" t="s">
        <v>322</v>
      </c>
      <c r="AJ16" s="140">
        <v>43403</v>
      </c>
      <c r="AK16" s="140">
        <v>0</v>
      </c>
      <c r="AL16" s="125" t="s">
        <v>323</v>
      </c>
      <c r="AM16" s="124" t="s">
        <v>324</v>
      </c>
      <c r="AN16" s="140">
        <v>19571</v>
      </c>
      <c r="AO16" s="140">
        <v>0</v>
      </c>
      <c r="AP16" s="125"/>
      <c r="AQ16" s="124"/>
      <c r="AR16" s="140">
        <v>0</v>
      </c>
      <c r="AS16" s="140">
        <v>0</v>
      </c>
      <c r="AT16" s="125"/>
      <c r="AU16" s="124"/>
      <c r="AV16" s="140">
        <v>0</v>
      </c>
      <c r="AW16" s="140">
        <v>0</v>
      </c>
      <c r="AX16" s="125"/>
      <c r="AY16" s="124"/>
      <c r="AZ16" s="140">
        <v>0</v>
      </c>
      <c r="BA16" s="140">
        <v>0</v>
      </c>
      <c r="BB16" s="125"/>
      <c r="BC16" s="124"/>
      <c r="BD16" s="140">
        <v>0</v>
      </c>
      <c r="BE16" s="140">
        <v>0</v>
      </c>
      <c r="BF16" s="125"/>
      <c r="BG16" s="124"/>
      <c r="BH16" s="140">
        <v>0</v>
      </c>
      <c r="BI16" s="140">
        <v>0</v>
      </c>
      <c r="BJ16" s="125"/>
      <c r="BK16" s="124"/>
      <c r="BL16" s="140">
        <v>0</v>
      </c>
      <c r="BM16" s="140">
        <v>0</v>
      </c>
      <c r="BN16" s="125"/>
      <c r="BO16" s="124"/>
      <c r="BP16" s="140">
        <v>0</v>
      </c>
      <c r="BQ16" s="140">
        <v>0</v>
      </c>
      <c r="BR16" s="125"/>
      <c r="BS16" s="124"/>
      <c r="BT16" s="140">
        <v>0</v>
      </c>
      <c r="BU16" s="140">
        <v>0</v>
      </c>
      <c r="BV16" s="125"/>
      <c r="BW16" s="124"/>
      <c r="BX16" s="140">
        <v>0</v>
      </c>
      <c r="BY16" s="140">
        <v>0</v>
      </c>
      <c r="BZ16" s="125"/>
      <c r="CA16" s="124"/>
      <c r="CB16" s="140">
        <v>0</v>
      </c>
      <c r="CC16" s="140">
        <v>0</v>
      </c>
      <c r="CD16" s="125"/>
      <c r="CE16" s="124"/>
      <c r="CF16" s="140">
        <v>0</v>
      </c>
      <c r="CG16" s="140">
        <v>0</v>
      </c>
      <c r="CH16" s="125"/>
      <c r="CI16" s="124"/>
      <c r="CJ16" s="140">
        <v>0</v>
      </c>
      <c r="CK16" s="140">
        <v>0</v>
      </c>
      <c r="CL16" s="125"/>
      <c r="CM16" s="124"/>
      <c r="CN16" s="140">
        <v>0</v>
      </c>
      <c r="CO16" s="140">
        <v>0</v>
      </c>
      <c r="CP16" s="125"/>
      <c r="CQ16" s="124"/>
      <c r="CR16" s="140">
        <v>0</v>
      </c>
      <c r="CS16" s="140">
        <v>0</v>
      </c>
      <c r="CT16" s="125"/>
      <c r="CU16" s="124"/>
      <c r="CV16" s="140">
        <v>0</v>
      </c>
      <c r="CW16" s="140">
        <v>0</v>
      </c>
      <c r="CX16" s="125"/>
      <c r="CY16" s="124"/>
      <c r="CZ16" s="140">
        <v>0</v>
      </c>
      <c r="DA16" s="140">
        <v>0</v>
      </c>
      <c r="DB16" s="125"/>
      <c r="DC16" s="124"/>
      <c r="DD16" s="140">
        <v>0</v>
      </c>
      <c r="DE16" s="140">
        <v>0</v>
      </c>
      <c r="DF16" s="125"/>
      <c r="DG16" s="124"/>
      <c r="DH16" s="140">
        <v>0</v>
      </c>
      <c r="DI16" s="140">
        <v>0</v>
      </c>
      <c r="DJ16" s="125"/>
      <c r="DK16" s="124"/>
      <c r="DL16" s="140">
        <v>0</v>
      </c>
      <c r="DM16" s="140">
        <v>0</v>
      </c>
      <c r="DN16" s="125"/>
      <c r="DO16" s="124"/>
      <c r="DP16" s="140">
        <v>0</v>
      </c>
      <c r="DQ16" s="140">
        <v>0</v>
      </c>
      <c r="DR16" s="125"/>
      <c r="DS16" s="124"/>
      <c r="DT16" s="140">
        <v>0</v>
      </c>
      <c r="DU16" s="140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E4:AE6"/>
    <mergeCell ref="AF4:AF5"/>
    <mergeCell ref="AG4:AG5"/>
    <mergeCell ref="AH4:AH6"/>
    <mergeCell ref="AI4:AI6"/>
    <mergeCell ref="AJ4:AJ5"/>
    <mergeCell ref="AK4:AK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E2" sqref="E2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327</v>
      </c>
      <c r="D2" s="25" t="s">
        <v>496</v>
      </c>
      <c r="E2" s="135" t="s">
        <v>328</v>
      </c>
      <c r="F2" s="3"/>
      <c r="G2" s="3"/>
      <c r="H2" s="3"/>
      <c r="I2" s="3"/>
      <c r="J2" s="3"/>
      <c r="K2" s="3"/>
      <c r="L2" s="3" t="str">
        <f>LEFT(D2,2)</f>
        <v>41</v>
      </c>
      <c r="M2" s="3" t="str">
        <f>IF(L2&lt;&gt;"",VLOOKUP(L2,$AK$6:$AL$52,2,FALSE),"-")</f>
        <v>佐賀県</v>
      </c>
      <c r="N2" s="3"/>
      <c r="O2" s="3"/>
      <c r="AC2" s="5">
        <f>IF(VALUE(D2)=0,0,1)</f>
        <v>1</v>
      </c>
      <c r="AD2" s="35" t="str">
        <f>IF(AC2=0,"",VLOOKUP(D2,'廃棄物事業経費（歳入）'!B7:C36,2,FALSE))</f>
        <v>合計</v>
      </c>
      <c r="AE2" s="35"/>
      <c r="AF2" s="36">
        <f>IF(AC2=0,1,IF(ISERROR(AD2),1,0))</f>
        <v>0</v>
      </c>
      <c r="AH2" s="102">
        <f>COUNTA('廃棄物事業経費（歳入）'!B7:B36)+6</f>
        <v>36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329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330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331</v>
      </c>
      <c r="C6" s="174"/>
      <c r="D6" s="175"/>
      <c r="E6" s="13" t="s">
        <v>332</v>
      </c>
      <c r="F6" s="14" t="s">
        <v>333</v>
      </c>
      <c r="H6" s="176" t="s">
        <v>334</v>
      </c>
      <c r="I6" s="177"/>
      <c r="J6" s="177"/>
      <c r="K6" s="178"/>
      <c r="L6" s="13" t="s">
        <v>332</v>
      </c>
      <c r="M6" s="13" t="s">
        <v>333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335</v>
      </c>
      <c r="AL6" s="28" t="s">
        <v>4</v>
      </c>
    </row>
    <row r="7" spans="2:38" ht="19.5" customHeight="1">
      <c r="B7" s="171" t="s">
        <v>336</v>
      </c>
      <c r="C7" s="172"/>
      <c r="D7" s="172"/>
      <c r="E7" s="17">
        <f aca="true" t="shared" si="0" ref="E7:E12">AF7</f>
        <v>0</v>
      </c>
      <c r="F7" s="17">
        <f aca="true" t="shared" si="1" ref="F7:F12">AF14</f>
        <v>0</v>
      </c>
      <c r="H7" s="179" t="s">
        <v>337</v>
      </c>
      <c r="I7" s="179" t="s">
        <v>338</v>
      </c>
      <c r="J7" s="190" t="s">
        <v>339</v>
      </c>
      <c r="K7" s="192"/>
      <c r="L7" s="17">
        <f aca="true" t="shared" si="2" ref="L7:L12">AF21</f>
        <v>0</v>
      </c>
      <c r="M7" s="17">
        <f aca="true" t="shared" si="3" ref="M7:M12">AF42</f>
        <v>1737</v>
      </c>
      <c r="AC7" s="15" t="s">
        <v>336</v>
      </c>
      <c r="AD7" s="40" t="s">
        <v>340</v>
      </c>
      <c r="AE7" s="39" t="s">
        <v>341</v>
      </c>
      <c r="AF7" s="35">
        <f aca="true" ca="1" t="shared" si="4" ref="AF7:AF62">IF(AF$2=0,INDIRECT("'"&amp;AD7&amp;"'!"&amp;AE7&amp;$AI$2),0)</f>
        <v>0</v>
      </c>
      <c r="AG7" s="39"/>
      <c r="AH7" s="102" t="str">
        <f>+'廃棄物事業経費（歳入）'!B7</f>
        <v>41000</v>
      </c>
      <c r="AI7" s="2">
        <v>7</v>
      </c>
      <c r="AK7" s="26" t="s">
        <v>342</v>
      </c>
      <c r="AL7" s="28" t="s">
        <v>5</v>
      </c>
    </row>
    <row r="8" spans="2:38" ht="19.5" customHeight="1">
      <c r="B8" s="171" t="s">
        <v>343</v>
      </c>
      <c r="C8" s="172"/>
      <c r="D8" s="172"/>
      <c r="E8" s="17">
        <f t="shared" si="0"/>
        <v>177713</v>
      </c>
      <c r="F8" s="17">
        <f t="shared" si="1"/>
        <v>40000</v>
      </c>
      <c r="H8" s="180"/>
      <c r="I8" s="180"/>
      <c r="J8" s="176" t="s">
        <v>344</v>
      </c>
      <c r="K8" s="178"/>
      <c r="L8" s="17">
        <f t="shared" si="2"/>
        <v>1158</v>
      </c>
      <c r="M8" s="17">
        <f t="shared" si="3"/>
        <v>155872</v>
      </c>
      <c r="AC8" s="15" t="s">
        <v>343</v>
      </c>
      <c r="AD8" s="40" t="s">
        <v>340</v>
      </c>
      <c r="AE8" s="39" t="s">
        <v>345</v>
      </c>
      <c r="AF8" s="35">
        <f ca="1" t="shared" si="4"/>
        <v>177713</v>
      </c>
      <c r="AG8" s="39"/>
      <c r="AH8" s="102" t="str">
        <f>+'廃棄物事業経費（歳入）'!B8</f>
        <v>41201</v>
      </c>
      <c r="AI8" s="2">
        <v>8</v>
      </c>
      <c r="AK8" s="26" t="s">
        <v>346</v>
      </c>
      <c r="AL8" s="28" t="s">
        <v>6</v>
      </c>
    </row>
    <row r="9" spans="2:38" ht="19.5" customHeight="1">
      <c r="B9" s="171" t="s">
        <v>347</v>
      </c>
      <c r="C9" s="172"/>
      <c r="D9" s="172"/>
      <c r="E9" s="17">
        <f t="shared" si="0"/>
        <v>472400</v>
      </c>
      <c r="F9" s="17">
        <f t="shared" si="1"/>
        <v>70000</v>
      </c>
      <c r="H9" s="180"/>
      <c r="I9" s="180"/>
      <c r="J9" s="190" t="s">
        <v>348</v>
      </c>
      <c r="K9" s="192"/>
      <c r="L9" s="17">
        <f t="shared" si="2"/>
        <v>74639</v>
      </c>
      <c r="M9" s="17">
        <f t="shared" si="3"/>
        <v>0</v>
      </c>
      <c r="AC9" s="15" t="s">
        <v>347</v>
      </c>
      <c r="AD9" s="40" t="s">
        <v>340</v>
      </c>
      <c r="AE9" s="39" t="s">
        <v>349</v>
      </c>
      <c r="AF9" s="35">
        <f ca="1" t="shared" si="4"/>
        <v>472400</v>
      </c>
      <c r="AG9" s="39"/>
      <c r="AH9" s="102" t="str">
        <f>+'廃棄物事業経費（歳入）'!B9</f>
        <v>41202</v>
      </c>
      <c r="AI9" s="2">
        <v>9</v>
      </c>
      <c r="AK9" s="26" t="s">
        <v>350</v>
      </c>
      <c r="AL9" s="28" t="s">
        <v>7</v>
      </c>
    </row>
    <row r="10" spans="2:38" ht="19.5" customHeight="1">
      <c r="B10" s="171" t="s">
        <v>351</v>
      </c>
      <c r="C10" s="172"/>
      <c r="D10" s="172"/>
      <c r="E10" s="17">
        <f t="shared" si="0"/>
        <v>1876272</v>
      </c>
      <c r="F10" s="17">
        <f t="shared" si="1"/>
        <v>246100</v>
      </c>
      <c r="H10" s="180"/>
      <c r="I10" s="181"/>
      <c r="J10" s="190" t="s">
        <v>352</v>
      </c>
      <c r="K10" s="192"/>
      <c r="L10" s="17">
        <f t="shared" si="2"/>
        <v>219668</v>
      </c>
      <c r="M10" s="17">
        <f t="shared" si="3"/>
        <v>0</v>
      </c>
      <c r="AC10" s="15" t="s">
        <v>351</v>
      </c>
      <c r="AD10" s="40" t="s">
        <v>340</v>
      </c>
      <c r="AE10" s="39" t="s">
        <v>353</v>
      </c>
      <c r="AF10" s="35">
        <f ca="1" t="shared" si="4"/>
        <v>1876272</v>
      </c>
      <c r="AG10" s="39"/>
      <c r="AH10" s="102" t="str">
        <f>+'廃棄物事業経費（歳入）'!B10</f>
        <v>41203</v>
      </c>
      <c r="AI10" s="2">
        <v>10</v>
      </c>
      <c r="AK10" s="26" t="s">
        <v>354</v>
      </c>
      <c r="AL10" s="28" t="s">
        <v>8</v>
      </c>
    </row>
    <row r="11" spans="2:38" ht="19.5" customHeight="1">
      <c r="B11" s="187" t="s">
        <v>355</v>
      </c>
      <c r="C11" s="172"/>
      <c r="D11" s="172"/>
      <c r="E11" s="17">
        <f t="shared" si="0"/>
        <v>2647053</v>
      </c>
      <c r="F11" s="17">
        <f t="shared" si="1"/>
        <v>1453642</v>
      </c>
      <c r="H11" s="180"/>
      <c r="I11" s="182" t="s">
        <v>356</v>
      </c>
      <c r="J11" s="182"/>
      <c r="K11" s="182"/>
      <c r="L11" s="17">
        <f t="shared" si="2"/>
        <v>51482</v>
      </c>
      <c r="M11" s="17">
        <f t="shared" si="3"/>
        <v>0</v>
      </c>
      <c r="AC11" s="15" t="s">
        <v>357</v>
      </c>
      <c r="AD11" s="40" t="s">
        <v>340</v>
      </c>
      <c r="AE11" s="39" t="s">
        <v>358</v>
      </c>
      <c r="AF11" s="35">
        <f ca="1" t="shared" si="4"/>
        <v>2647053</v>
      </c>
      <c r="AG11" s="39"/>
      <c r="AH11" s="102" t="str">
        <f>+'廃棄物事業経費（歳入）'!B11</f>
        <v>41204</v>
      </c>
      <c r="AI11" s="2">
        <v>11</v>
      </c>
      <c r="AK11" s="26" t="s">
        <v>359</v>
      </c>
      <c r="AL11" s="28" t="s">
        <v>9</v>
      </c>
    </row>
    <row r="12" spans="2:38" ht="19.5" customHeight="1">
      <c r="B12" s="171" t="s">
        <v>352</v>
      </c>
      <c r="C12" s="172"/>
      <c r="D12" s="172"/>
      <c r="E12" s="17">
        <f t="shared" si="0"/>
        <v>442043</v>
      </c>
      <c r="F12" s="17">
        <f t="shared" si="1"/>
        <v>2528</v>
      </c>
      <c r="H12" s="180"/>
      <c r="I12" s="182" t="s">
        <v>360</v>
      </c>
      <c r="J12" s="182"/>
      <c r="K12" s="182"/>
      <c r="L12" s="17">
        <f t="shared" si="2"/>
        <v>413964</v>
      </c>
      <c r="M12" s="17">
        <f t="shared" si="3"/>
        <v>0</v>
      </c>
      <c r="AC12" s="15" t="s">
        <v>352</v>
      </c>
      <c r="AD12" s="40" t="s">
        <v>340</v>
      </c>
      <c r="AE12" s="39" t="s">
        <v>361</v>
      </c>
      <c r="AF12" s="35">
        <f ca="1" t="shared" si="4"/>
        <v>442043</v>
      </c>
      <c r="AG12" s="39"/>
      <c r="AH12" s="102" t="str">
        <f>+'廃棄物事業経費（歳入）'!B12</f>
        <v>41205</v>
      </c>
      <c r="AI12" s="2">
        <v>12</v>
      </c>
      <c r="AK12" s="26" t="s">
        <v>362</v>
      </c>
      <c r="AL12" s="28" t="s">
        <v>10</v>
      </c>
    </row>
    <row r="13" spans="2:38" ht="19.5" customHeight="1">
      <c r="B13" s="183" t="s">
        <v>363</v>
      </c>
      <c r="C13" s="184"/>
      <c r="D13" s="184"/>
      <c r="E13" s="18">
        <f>SUM(E7:E12)</f>
        <v>5615481</v>
      </c>
      <c r="F13" s="18">
        <f>SUM(F7:F12)</f>
        <v>1812270</v>
      </c>
      <c r="H13" s="180"/>
      <c r="I13" s="173" t="s">
        <v>364</v>
      </c>
      <c r="J13" s="185"/>
      <c r="K13" s="186"/>
      <c r="L13" s="19">
        <f>SUM(L7:L12)</f>
        <v>760911</v>
      </c>
      <c r="M13" s="19">
        <f>SUM(M7:M12)</f>
        <v>157609</v>
      </c>
      <c r="AC13" s="15" t="s">
        <v>365</v>
      </c>
      <c r="AD13" s="40" t="s">
        <v>340</v>
      </c>
      <c r="AE13" s="39" t="s">
        <v>366</v>
      </c>
      <c r="AF13" s="35">
        <f ca="1" t="shared" si="4"/>
        <v>8649004</v>
      </c>
      <c r="AG13" s="39"/>
      <c r="AH13" s="102" t="str">
        <f>+'廃棄物事業経費（歳入）'!B13</f>
        <v>41206</v>
      </c>
      <c r="AI13" s="2">
        <v>13</v>
      </c>
      <c r="AK13" s="26" t="s">
        <v>367</v>
      </c>
      <c r="AL13" s="28" t="s">
        <v>11</v>
      </c>
    </row>
    <row r="14" spans="2:38" ht="19.5" customHeight="1">
      <c r="B14" s="20"/>
      <c r="C14" s="169" t="s">
        <v>368</v>
      </c>
      <c r="D14" s="170"/>
      <c r="E14" s="22">
        <f>E13-E11</f>
        <v>2968428</v>
      </c>
      <c r="F14" s="22">
        <f>F13-F11</f>
        <v>358628</v>
      </c>
      <c r="H14" s="181"/>
      <c r="I14" s="20"/>
      <c r="J14" s="24"/>
      <c r="K14" s="21" t="s">
        <v>368</v>
      </c>
      <c r="L14" s="23">
        <f>L13-L12</f>
        <v>346947</v>
      </c>
      <c r="M14" s="23">
        <f>M13-M12</f>
        <v>157609</v>
      </c>
      <c r="AC14" s="15" t="s">
        <v>336</v>
      </c>
      <c r="AD14" s="40" t="s">
        <v>340</v>
      </c>
      <c r="AE14" s="39" t="s">
        <v>369</v>
      </c>
      <c r="AF14" s="35">
        <f ca="1" t="shared" si="4"/>
        <v>0</v>
      </c>
      <c r="AG14" s="39"/>
      <c r="AH14" s="102" t="str">
        <f>+'廃棄物事業経費（歳入）'!B14</f>
        <v>41207</v>
      </c>
      <c r="AI14" s="2">
        <v>14</v>
      </c>
      <c r="AK14" s="26" t="s">
        <v>370</v>
      </c>
      <c r="AL14" s="28" t="s">
        <v>12</v>
      </c>
    </row>
    <row r="15" spans="2:38" ht="19.5" customHeight="1">
      <c r="B15" s="171" t="s">
        <v>365</v>
      </c>
      <c r="C15" s="172"/>
      <c r="D15" s="172"/>
      <c r="E15" s="17">
        <f>AF13</f>
        <v>8649004</v>
      </c>
      <c r="F15" s="17">
        <f>AF20</f>
        <v>2755469</v>
      </c>
      <c r="H15" s="193" t="s">
        <v>371</v>
      </c>
      <c r="I15" s="179" t="s">
        <v>372</v>
      </c>
      <c r="J15" s="16" t="s">
        <v>373</v>
      </c>
      <c r="K15" s="27"/>
      <c r="L15" s="17">
        <f aca="true" t="shared" si="5" ref="L15:L28">AF27</f>
        <v>744781</v>
      </c>
      <c r="M15" s="17">
        <f aca="true" t="shared" si="6" ref="M15:M28">AF48</f>
        <v>370655</v>
      </c>
      <c r="AC15" s="15" t="s">
        <v>343</v>
      </c>
      <c r="AD15" s="40" t="s">
        <v>340</v>
      </c>
      <c r="AE15" s="39" t="s">
        <v>374</v>
      </c>
      <c r="AF15" s="35">
        <f ca="1" t="shared" si="4"/>
        <v>40000</v>
      </c>
      <c r="AG15" s="39"/>
      <c r="AH15" s="102" t="str">
        <f>+'廃棄物事業経費（歳入）'!B15</f>
        <v>41208</v>
      </c>
      <c r="AI15" s="2">
        <v>15</v>
      </c>
      <c r="AK15" s="26" t="s">
        <v>375</v>
      </c>
      <c r="AL15" s="28" t="s">
        <v>13</v>
      </c>
    </row>
    <row r="16" spans="2:38" ht="19.5" customHeight="1">
      <c r="B16" s="188" t="s">
        <v>376</v>
      </c>
      <c r="C16" s="189"/>
      <c r="D16" s="189"/>
      <c r="E16" s="18">
        <f>SUM(E13,E15)</f>
        <v>14264485</v>
      </c>
      <c r="F16" s="18">
        <f>SUM(F13,F15)</f>
        <v>4567739</v>
      </c>
      <c r="H16" s="194"/>
      <c r="I16" s="180"/>
      <c r="J16" s="180" t="s">
        <v>377</v>
      </c>
      <c r="K16" s="13" t="s">
        <v>378</v>
      </c>
      <c r="L16" s="17">
        <f t="shared" si="5"/>
        <v>685025</v>
      </c>
      <c r="M16" s="17">
        <f t="shared" si="6"/>
        <v>0</v>
      </c>
      <c r="AC16" s="15" t="s">
        <v>347</v>
      </c>
      <c r="AD16" s="40" t="s">
        <v>340</v>
      </c>
      <c r="AE16" s="39" t="s">
        <v>379</v>
      </c>
      <c r="AF16" s="35">
        <f ca="1" t="shared" si="4"/>
        <v>70000</v>
      </c>
      <c r="AG16" s="39"/>
      <c r="AH16" s="102" t="str">
        <f>+'廃棄物事業経費（歳入）'!B16</f>
        <v>41209</v>
      </c>
      <c r="AI16" s="2">
        <v>16</v>
      </c>
      <c r="AK16" s="26" t="s">
        <v>380</v>
      </c>
      <c r="AL16" s="28" t="s">
        <v>14</v>
      </c>
    </row>
    <row r="17" spans="2:38" ht="19.5" customHeight="1">
      <c r="B17" s="20"/>
      <c r="C17" s="169" t="s">
        <v>368</v>
      </c>
      <c r="D17" s="170"/>
      <c r="E17" s="22">
        <f>SUM(E14:E15)</f>
        <v>11617432</v>
      </c>
      <c r="F17" s="22">
        <f>SUM(F14:F15)</f>
        <v>3114097</v>
      </c>
      <c r="H17" s="194"/>
      <c r="I17" s="180"/>
      <c r="J17" s="180"/>
      <c r="K17" s="13" t="s">
        <v>381</v>
      </c>
      <c r="L17" s="17">
        <f t="shared" si="5"/>
        <v>281302</v>
      </c>
      <c r="M17" s="17">
        <f t="shared" si="6"/>
        <v>73196</v>
      </c>
      <c r="AC17" s="15" t="s">
        <v>351</v>
      </c>
      <c r="AD17" s="40" t="s">
        <v>340</v>
      </c>
      <c r="AE17" s="39" t="s">
        <v>382</v>
      </c>
      <c r="AF17" s="35">
        <f ca="1" t="shared" si="4"/>
        <v>246100</v>
      </c>
      <c r="AG17" s="39"/>
      <c r="AH17" s="102" t="str">
        <f>+'廃棄物事業経費（歳入）'!B17</f>
        <v>41210</v>
      </c>
      <c r="AI17" s="2">
        <v>17</v>
      </c>
      <c r="AK17" s="26" t="s">
        <v>383</v>
      </c>
      <c r="AL17" s="28" t="s">
        <v>15</v>
      </c>
    </row>
    <row r="18" spans="8:38" ht="19.5" customHeight="1">
      <c r="H18" s="194"/>
      <c r="I18" s="181"/>
      <c r="J18" s="181"/>
      <c r="K18" s="13" t="s">
        <v>384</v>
      </c>
      <c r="L18" s="17">
        <f t="shared" si="5"/>
        <v>12306</v>
      </c>
      <c r="M18" s="17">
        <f t="shared" si="6"/>
        <v>0</v>
      </c>
      <c r="AC18" s="15" t="s">
        <v>357</v>
      </c>
      <c r="AD18" s="40" t="s">
        <v>340</v>
      </c>
      <c r="AE18" s="39" t="s">
        <v>385</v>
      </c>
      <c r="AF18" s="35">
        <f ca="1" t="shared" si="4"/>
        <v>1453642</v>
      </c>
      <c r="AG18" s="39"/>
      <c r="AH18" s="102" t="str">
        <f>+'廃棄物事業経費（歳入）'!B18</f>
        <v>41327</v>
      </c>
      <c r="AI18" s="2">
        <v>18</v>
      </c>
      <c r="AK18" s="26" t="s">
        <v>386</v>
      </c>
      <c r="AL18" s="28" t="s">
        <v>16</v>
      </c>
    </row>
    <row r="19" spans="8:38" ht="19.5" customHeight="1">
      <c r="H19" s="194"/>
      <c r="I19" s="179" t="s">
        <v>387</v>
      </c>
      <c r="J19" s="190" t="s">
        <v>388</v>
      </c>
      <c r="K19" s="192"/>
      <c r="L19" s="17">
        <f t="shared" si="5"/>
        <v>84299</v>
      </c>
      <c r="M19" s="17">
        <f t="shared" si="6"/>
        <v>3710</v>
      </c>
      <c r="AC19" s="15" t="s">
        <v>352</v>
      </c>
      <c r="AD19" s="40" t="s">
        <v>340</v>
      </c>
      <c r="AE19" s="39" t="s">
        <v>389</v>
      </c>
      <c r="AF19" s="35">
        <f ca="1" t="shared" si="4"/>
        <v>2528</v>
      </c>
      <c r="AG19" s="39"/>
      <c r="AH19" s="102" t="str">
        <f>+'廃棄物事業経費（歳入）'!B19</f>
        <v>41341</v>
      </c>
      <c r="AI19" s="2">
        <v>19</v>
      </c>
      <c r="AK19" s="26" t="s">
        <v>390</v>
      </c>
      <c r="AL19" s="28" t="s">
        <v>17</v>
      </c>
    </row>
    <row r="20" spans="2:38" ht="19.5" customHeight="1">
      <c r="B20" s="187" t="s">
        <v>391</v>
      </c>
      <c r="C20" s="187"/>
      <c r="D20" s="187"/>
      <c r="E20" s="29">
        <f>E11</f>
        <v>2647053</v>
      </c>
      <c r="F20" s="29">
        <f>F11</f>
        <v>1453642</v>
      </c>
      <c r="H20" s="194"/>
      <c r="I20" s="180"/>
      <c r="J20" s="190" t="s">
        <v>392</v>
      </c>
      <c r="K20" s="192"/>
      <c r="L20" s="17">
        <f t="shared" si="5"/>
        <v>1909585</v>
      </c>
      <c r="M20" s="17">
        <f t="shared" si="6"/>
        <v>1273193</v>
      </c>
      <c r="AC20" s="15" t="s">
        <v>365</v>
      </c>
      <c r="AD20" s="40" t="s">
        <v>340</v>
      </c>
      <c r="AE20" s="39" t="s">
        <v>393</v>
      </c>
      <c r="AF20" s="35">
        <f ca="1" t="shared" si="4"/>
        <v>2755469</v>
      </c>
      <c r="AG20" s="39"/>
      <c r="AH20" s="102" t="str">
        <f>+'廃棄物事業経費（歳入）'!B20</f>
        <v>41345</v>
      </c>
      <c r="AI20" s="2">
        <v>20</v>
      </c>
      <c r="AK20" s="26" t="s">
        <v>394</v>
      </c>
      <c r="AL20" s="28" t="s">
        <v>18</v>
      </c>
    </row>
    <row r="21" spans="2:38" ht="19.5" customHeight="1">
      <c r="B21" s="187" t="s">
        <v>395</v>
      </c>
      <c r="C21" s="171"/>
      <c r="D21" s="171"/>
      <c r="E21" s="29">
        <f>L12+L27</f>
        <v>2763378</v>
      </c>
      <c r="F21" s="29">
        <f>M12+M27</f>
        <v>1453642</v>
      </c>
      <c r="H21" s="194"/>
      <c r="I21" s="181"/>
      <c r="J21" s="190" t="s">
        <v>396</v>
      </c>
      <c r="K21" s="192"/>
      <c r="L21" s="17">
        <f t="shared" si="5"/>
        <v>210127</v>
      </c>
      <c r="M21" s="17">
        <f t="shared" si="6"/>
        <v>523</v>
      </c>
      <c r="AB21" s="28" t="s">
        <v>397</v>
      </c>
      <c r="AC21" s="15" t="s">
        <v>398</v>
      </c>
      <c r="AD21" s="40" t="s">
        <v>399</v>
      </c>
      <c r="AE21" s="39" t="s">
        <v>341</v>
      </c>
      <c r="AF21" s="35">
        <f ca="1" t="shared" si="4"/>
        <v>0</v>
      </c>
      <c r="AG21" s="39"/>
      <c r="AH21" s="102" t="str">
        <f>+'廃棄物事業経費（歳入）'!B21</f>
        <v>41346</v>
      </c>
      <c r="AI21" s="2">
        <v>21</v>
      </c>
      <c r="AK21" s="26" t="s">
        <v>400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4"/>
      <c r="I22" s="190" t="s">
        <v>401</v>
      </c>
      <c r="J22" s="191"/>
      <c r="K22" s="192"/>
      <c r="L22" s="17">
        <f t="shared" si="5"/>
        <v>14135</v>
      </c>
      <c r="M22" s="17">
        <f t="shared" si="6"/>
        <v>0</v>
      </c>
      <c r="AB22" s="28" t="s">
        <v>397</v>
      </c>
      <c r="AC22" s="15" t="s">
        <v>402</v>
      </c>
      <c r="AD22" s="40" t="s">
        <v>399</v>
      </c>
      <c r="AE22" s="39" t="s">
        <v>345</v>
      </c>
      <c r="AF22" s="35">
        <f ca="1" t="shared" si="4"/>
        <v>1158</v>
      </c>
      <c r="AH22" s="102" t="str">
        <f>+'廃棄物事業経費（歳入）'!B22</f>
        <v>41387</v>
      </c>
      <c r="AI22" s="2">
        <v>22</v>
      </c>
      <c r="AK22" s="26" t="s">
        <v>403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4"/>
      <c r="I23" s="179" t="s">
        <v>404</v>
      </c>
      <c r="J23" s="173" t="s">
        <v>388</v>
      </c>
      <c r="K23" s="186"/>
      <c r="L23" s="17">
        <f t="shared" si="5"/>
        <v>2394321</v>
      </c>
      <c r="M23" s="17">
        <f t="shared" si="6"/>
        <v>447366</v>
      </c>
      <c r="AB23" s="28" t="s">
        <v>397</v>
      </c>
      <c r="AC23" s="1" t="s">
        <v>405</v>
      </c>
      <c r="AD23" s="40" t="s">
        <v>399</v>
      </c>
      <c r="AE23" s="34" t="s">
        <v>349</v>
      </c>
      <c r="AF23" s="35">
        <f ca="1" t="shared" si="4"/>
        <v>74639</v>
      </c>
      <c r="AH23" s="102" t="str">
        <f>+'廃棄物事業経費（歳入）'!B23</f>
        <v>41401</v>
      </c>
      <c r="AI23" s="2">
        <v>23</v>
      </c>
      <c r="AK23" s="26" t="s">
        <v>406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4"/>
      <c r="I24" s="180"/>
      <c r="J24" s="190" t="s">
        <v>392</v>
      </c>
      <c r="K24" s="192"/>
      <c r="L24" s="17">
        <f t="shared" si="5"/>
        <v>3335975</v>
      </c>
      <c r="M24" s="17">
        <f t="shared" si="6"/>
        <v>495883</v>
      </c>
      <c r="AB24" s="28" t="s">
        <v>397</v>
      </c>
      <c r="AC24" s="15" t="s">
        <v>352</v>
      </c>
      <c r="AD24" s="40" t="s">
        <v>399</v>
      </c>
      <c r="AE24" s="39" t="s">
        <v>353</v>
      </c>
      <c r="AF24" s="35">
        <f ca="1" t="shared" si="4"/>
        <v>219668</v>
      </c>
      <c r="AH24" s="102" t="str">
        <f>+'廃棄物事業経費（歳入）'!B24</f>
        <v>41423</v>
      </c>
      <c r="AI24" s="2">
        <v>24</v>
      </c>
      <c r="AK24" s="26" t="s">
        <v>407</v>
      </c>
      <c r="AL24" s="28" t="s">
        <v>22</v>
      </c>
    </row>
    <row r="25" spans="8:38" ht="19.5" customHeight="1">
      <c r="H25" s="194"/>
      <c r="I25" s="180"/>
      <c r="J25" s="190" t="s">
        <v>396</v>
      </c>
      <c r="K25" s="192"/>
      <c r="L25" s="17">
        <f t="shared" si="5"/>
        <v>93315</v>
      </c>
      <c r="M25" s="17">
        <f t="shared" si="6"/>
        <v>0</v>
      </c>
      <c r="AB25" s="28" t="s">
        <v>397</v>
      </c>
      <c r="AC25" s="15" t="s">
        <v>356</v>
      </c>
      <c r="AD25" s="40" t="s">
        <v>399</v>
      </c>
      <c r="AE25" s="39" t="s">
        <v>358</v>
      </c>
      <c r="AF25" s="35">
        <f ca="1" t="shared" si="4"/>
        <v>51482</v>
      </c>
      <c r="AH25" s="102" t="str">
        <f>+'廃棄物事業経費（歳入）'!B25</f>
        <v>41424</v>
      </c>
      <c r="AI25" s="2">
        <v>25</v>
      </c>
      <c r="AK25" s="26" t="s">
        <v>408</v>
      </c>
      <c r="AL25" s="28" t="s">
        <v>23</v>
      </c>
    </row>
    <row r="26" spans="8:38" ht="19.5" customHeight="1">
      <c r="H26" s="194"/>
      <c r="I26" s="181"/>
      <c r="J26" s="196" t="s">
        <v>352</v>
      </c>
      <c r="K26" s="197"/>
      <c r="L26" s="17">
        <f t="shared" si="5"/>
        <v>126667</v>
      </c>
      <c r="M26" s="17">
        <f t="shared" si="6"/>
        <v>27422</v>
      </c>
      <c r="AB26" s="28" t="s">
        <v>397</v>
      </c>
      <c r="AC26" s="1" t="s">
        <v>360</v>
      </c>
      <c r="AD26" s="40" t="s">
        <v>399</v>
      </c>
      <c r="AE26" s="34" t="s">
        <v>361</v>
      </c>
      <c r="AF26" s="35">
        <f ca="1" t="shared" si="4"/>
        <v>413964</v>
      </c>
      <c r="AH26" s="102" t="str">
        <f>+'廃棄物事業経費（歳入）'!B26</f>
        <v>41425</v>
      </c>
      <c r="AI26" s="2">
        <v>26</v>
      </c>
      <c r="AK26" s="26" t="s">
        <v>409</v>
      </c>
      <c r="AL26" s="28" t="s">
        <v>24</v>
      </c>
    </row>
    <row r="27" spans="8:38" ht="19.5" customHeight="1">
      <c r="H27" s="194"/>
      <c r="I27" s="190" t="s">
        <v>360</v>
      </c>
      <c r="J27" s="191"/>
      <c r="K27" s="192"/>
      <c r="L27" s="17">
        <f t="shared" si="5"/>
        <v>2349414</v>
      </c>
      <c r="M27" s="17">
        <f t="shared" si="6"/>
        <v>1453642</v>
      </c>
      <c r="AB27" s="28" t="s">
        <v>397</v>
      </c>
      <c r="AC27" s="1" t="s">
        <v>410</v>
      </c>
      <c r="AD27" s="40" t="s">
        <v>399</v>
      </c>
      <c r="AE27" s="34" t="s">
        <v>411</v>
      </c>
      <c r="AF27" s="35">
        <f ca="1" t="shared" si="4"/>
        <v>744781</v>
      </c>
      <c r="AH27" s="102" t="str">
        <f>+'廃棄物事業経費（歳入）'!B27</f>
        <v>41441</v>
      </c>
      <c r="AI27" s="2">
        <v>27</v>
      </c>
      <c r="AK27" s="26" t="s">
        <v>412</v>
      </c>
      <c r="AL27" s="28" t="s">
        <v>25</v>
      </c>
    </row>
    <row r="28" spans="8:38" ht="19.5" customHeight="1">
      <c r="H28" s="194"/>
      <c r="I28" s="190" t="s">
        <v>413</v>
      </c>
      <c r="J28" s="191"/>
      <c r="K28" s="192"/>
      <c r="L28" s="17">
        <f t="shared" si="5"/>
        <v>16275</v>
      </c>
      <c r="M28" s="17">
        <f t="shared" si="6"/>
        <v>0</v>
      </c>
      <c r="AB28" s="28" t="s">
        <v>397</v>
      </c>
      <c r="AC28" s="1" t="s">
        <v>414</v>
      </c>
      <c r="AD28" s="40" t="s">
        <v>399</v>
      </c>
      <c r="AE28" s="34" t="s">
        <v>369</v>
      </c>
      <c r="AF28" s="35">
        <f ca="1" t="shared" si="4"/>
        <v>685025</v>
      </c>
      <c r="AH28" s="102" t="str">
        <f>+'廃棄物事業経費（歳入）'!B28</f>
        <v>41812</v>
      </c>
      <c r="AI28" s="2">
        <v>28</v>
      </c>
      <c r="AK28" s="26" t="s">
        <v>415</v>
      </c>
      <c r="AL28" s="28" t="s">
        <v>26</v>
      </c>
    </row>
    <row r="29" spans="8:38" ht="19.5" customHeight="1">
      <c r="H29" s="194"/>
      <c r="I29" s="173" t="s">
        <v>364</v>
      </c>
      <c r="J29" s="185"/>
      <c r="K29" s="186"/>
      <c r="L29" s="19">
        <f>SUM(L15:L28)</f>
        <v>12257527</v>
      </c>
      <c r="M29" s="19">
        <f>SUM(M15:M28)</f>
        <v>4145590</v>
      </c>
      <c r="AB29" s="28" t="s">
        <v>397</v>
      </c>
      <c r="AC29" s="1" t="s">
        <v>416</v>
      </c>
      <c r="AD29" s="40" t="s">
        <v>399</v>
      </c>
      <c r="AE29" s="34" t="s">
        <v>374</v>
      </c>
      <c r="AF29" s="35">
        <f ca="1" t="shared" si="4"/>
        <v>281302</v>
      </c>
      <c r="AH29" s="102" t="str">
        <f>+'廃棄物事業経費（歳入）'!B29</f>
        <v>41813</v>
      </c>
      <c r="AI29" s="2">
        <v>29</v>
      </c>
      <c r="AK29" s="26" t="s">
        <v>417</v>
      </c>
      <c r="AL29" s="28" t="s">
        <v>27</v>
      </c>
    </row>
    <row r="30" spans="8:38" ht="19.5" customHeight="1">
      <c r="H30" s="195"/>
      <c r="I30" s="20"/>
      <c r="J30" s="24"/>
      <c r="K30" s="21" t="s">
        <v>368</v>
      </c>
      <c r="L30" s="23">
        <f>L29-L27</f>
        <v>9908113</v>
      </c>
      <c r="M30" s="23">
        <f>M29-M27</f>
        <v>2691948</v>
      </c>
      <c r="AB30" s="28" t="s">
        <v>397</v>
      </c>
      <c r="AC30" s="1" t="s">
        <v>418</v>
      </c>
      <c r="AD30" s="40" t="s">
        <v>399</v>
      </c>
      <c r="AE30" s="34" t="s">
        <v>379</v>
      </c>
      <c r="AF30" s="35">
        <f ca="1" t="shared" si="4"/>
        <v>12306</v>
      </c>
      <c r="AH30" s="102" t="str">
        <f>+'廃棄物事業経費（歳入）'!B30</f>
        <v>41814</v>
      </c>
      <c r="AI30" s="2">
        <v>30</v>
      </c>
      <c r="AK30" s="26" t="s">
        <v>419</v>
      </c>
      <c r="AL30" s="28" t="s">
        <v>28</v>
      </c>
    </row>
    <row r="31" spans="8:38" ht="19.5" customHeight="1">
      <c r="H31" s="190" t="s">
        <v>352</v>
      </c>
      <c r="I31" s="191"/>
      <c r="J31" s="191"/>
      <c r="K31" s="192"/>
      <c r="L31" s="17">
        <f>AF41</f>
        <v>1246047</v>
      </c>
      <c r="M31" s="17">
        <f>AF62</f>
        <v>264540</v>
      </c>
      <c r="AB31" s="28" t="s">
        <v>397</v>
      </c>
      <c r="AC31" s="1" t="s">
        <v>420</v>
      </c>
      <c r="AD31" s="40" t="s">
        <v>399</v>
      </c>
      <c r="AE31" s="34" t="s">
        <v>385</v>
      </c>
      <c r="AF31" s="35">
        <f ca="1" t="shared" si="4"/>
        <v>84299</v>
      </c>
      <c r="AH31" s="102" t="str">
        <f>+'廃棄物事業経費（歳入）'!B31</f>
        <v>41830</v>
      </c>
      <c r="AI31" s="2">
        <v>31</v>
      </c>
      <c r="AK31" s="26" t="s">
        <v>421</v>
      </c>
      <c r="AL31" s="28" t="s">
        <v>29</v>
      </c>
    </row>
    <row r="32" spans="8:38" ht="19.5" customHeight="1">
      <c r="H32" s="173" t="s">
        <v>376</v>
      </c>
      <c r="I32" s="185"/>
      <c r="J32" s="185"/>
      <c r="K32" s="186"/>
      <c r="L32" s="19">
        <f>SUM(L13,L29,L31)</f>
        <v>14264485</v>
      </c>
      <c r="M32" s="19">
        <f>SUM(M13,M29,M31)</f>
        <v>4567739</v>
      </c>
      <c r="AB32" s="28" t="s">
        <v>397</v>
      </c>
      <c r="AC32" s="1" t="s">
        <v>422</v>
      </c>
      <c r="AD32" s="40" t="s">
        <v>399</v>
      </c>
      <c r="AE32" s="34" t="s">
        <v>389</v>
      </c>
      <c r="AF32" s="35">
        <f ca="1" t="shared" si="4"/>
        <v>1909585</v>
      </c>
      <c r="AH32" s="102" t="str">
        <f>+'廃棄物事業経費（歳入）'!B32</f>
        <v>41840</v>
      </c>
      <c r="AI32" s="2">
        <v>32</v>
      </c>
      <c r="AK32" s="26" t="s">
        <v>423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368</v>
      </c>
      <c r="L33" s="23">
        <f>SUM(L14,L30,L31)</f>
        <v>11501107</v>
      </c>
      <c r="M33" s="23">
        <f>SUM(M14,M30,M31)</f>
        <v>3114097</v>
      </c>
      <c r="AB33" s="28" t="s">
        <v>397</v>
      </c>
      <c r="AC33" s="1" t="s">
        <v>424</v>
      </c>
      <c r="AD33" s="40" t="s">
        <v>399</v>
      </c>
      <c r="AE33" s="34" t="s">
        <v>393</v>
      </c>
      <c r="AF33" s="35">
        <f ca="1" t="shared" si="4"/>
        <v>210127</v>
      </c>
      <c r="AH33" s="102" t="str">
        <f>+'廃棄物事業経費（歳入）'!B33</f>
        <v>41851</v>
      </c>
      <c r="AI33" s="2">
        <v>33</v>
      </c>
      <c r="AK33" s="26" t="s">
        <v>425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397</v>
      </c>
      <c r="AC34" s="15" t="s">
        <v>401</v>
      </c>
      <c r="AD34" s="40" t="s">
        <v>399</v>
      </c>
      <c r="AE34" s="34" t="s">
        <v>426</v>
      </c>
      <c r="AF34" s="35">
        <f ca="1" t="shared" si="4"/>
        <v>14135</v>
      </c>
      <c r="AH34" s="102" t="str">
        <f>+'廃棄物事業経費（歳入）'!B34</f>
        <v>41857</v>
      </c>
      <c r="AI34" s="2">
        <v>34</v>
      </c>
      <c r="AK34" s="26" t="s">
        <v>427</v>
      </c>
      <c r="AL34" s="28" t="s">
        <v>32</v>
      </c>
    </row>
    <row r="35" spans="28:38" ht="14.25" hidden="1">
      <c r="AB35" s="28" t="s">
        <v>397</v>
      </c>
      <c r="AC35" s="1" t="s">
        <v>428</v>
      </c>
      <c r="AD35" s="40" t="s">
        <v>399</v>
      </c>
      <c r="AE35" s="34" t="s">
        <v>429</v>
      </c>
      <c r="AF35" s="35">
        <f ca="1" t="shared" si="4"/>
        <v>2394321</v>
      </c>
      <c r="AH35" s="102" t="str">
        <f>+'廃棄物事業経費（歳入）'!B35</f>
        <v>41858</v>
      </c>
      <c r="AI35" s="2">
        <v>35</v>
      </c>
      <c r="AK35" s="136" t="s">
        <v>430</v>
      </c>
      <c r="AL35" s="28" t="s">
        <v>431</v>
      </c>
    </row>
    <row r="36" spans="28:38" ht="14.25" hidden="1">
      <c r="AB36" s="28" t="s">
        <v>397</v>
      </c>
      <c r="AC36" s="1" t="s">
        <v>432</v>
      </c>
      <c r="AD36" s="40" t="s">
        <v>399</v>
      </c>
      <c r="AE36" s="34" t="s">
        <v>433</v>
      </c>
      <c r="AF36" s="35">
        <f ca="1" t="shared" si="4"/>
        <v>3335975</v>
      </c>
      <c r="AH36" s="102" t="str">
        <f>+'廃棄物事業経費（歳入）'!B36</f>
        <v>41861</v>
      </c>
      <c r="AI36" s="2">
        <v>36</v>
      </c>
      <c r="AK36" s="136" t="s">
        <v>434</v>
      </c>
      <c r="AL36" s="28" t="s">
        <v>435</v>
      </c>
    </row>
    <row r="37" spans="28:38" ht="14.25" hidden="1">
      <c r="AB37" s="28" t="s">
        <v>397</v>
      </c>
      <c r="AC37" s="1" t="s">
        <v>436</v>
      </c>
      <c r="AD37" s="40" t="s">
        <v>399</v>
      </c>
      <c r="AE37" s="34" t="s">
        <v>437</v>
      </c>
      <c r="AF37" s="35">
        <f ca="1" t="shared" si="4"/>
        <v>93315</v>
      </c>
      <c r="AH37" s="102" t="e">
        <f>+廃棄物事業経費（歳入）!#REF!</f>
        <v>#REF!</v>
      </c>
      <c r="AI37" s="2">
        <v>37</v>
      </c>
      <c r="AK37" s="136" t="s">
        <v>438</v>
      </c>
      <c r="AL37" s="28" t="s">
        <v>439</v>
      </c>
    </row>
    <row r="38" spans="28:38" ht="14.25" hidden="1">
      <c r="AB38" s="28" t="s">
        <v>397</v>
      </c>
      <c r="AC38" s="1" t="s">
        <v>352</v>
      </c>
      <c r="AD38" s="40" t="s">
        <v>399</v>
      </c>
      <c r="AE38" s="34" t="s">
        <v>440</v>
      </c>
      <c r="AF38" s="34">
        <f ca="1" t="shared" si="4"/>
        <v>126667</v>
      </c>
      <c r="AH38" s="102" t="e">
        <f>+廃棄物事業経費（歳入）!#REF!</f>
        <v>#REF!</v>
      </c>
      <c r="AI38" s="2">
        <v>38</v>
      </c>
      <c r="AK38" s="136" t="s">
        <v>441</v>
      </c>
      <c r="AL38" s="28" t="s">
        <v>442</v>
      </c>
    </row>
    <row r="39" spans="28:38" ht="14.25" hidden="1">
      <c r="AB39" s="28" t="s">
        <v>397</v>
      </c>
      <c r="AC39" s="1" t="s">
        <v>360</v>
      </c>
      <c r="AD39" s="40" t="s">
        <v>399</v>
      </c>
      <c r="AE39" s="34" t="s">
        <v>443</v>
      </c>
      <c r="AF39" s="34">
        <f ca="1" t="shared" si="4"/>
        <v>2349414</v>
      </c>
      <c r="AH39" s="102" t="e">
        <f>+廃棄物事業経費（歳入）!#REF!</f>
        <v>#REF!</v>
      </c>
      <c r="AI39" s="2">
        <v>39</v>
      </c>
      <c r="AK39" s="136" t="s">
        <v>444</v>
      </c>
      <c r="AL39" s="28" t="s">
        <v>445</v>
      </c>
    </row>
    <row r="40" spans="28:38" ht="14.25" hidden="1">
      <c r="AB40" s="28" t="s">
        <v>397</v>
      </c>
      <c r="AC40" s="1" t="s">
        <v>40</v>
      </c>
      <c r="AD40" s="40" t="s">
        <v>399</v>
      </c>
      <c r="AE40" s="34" t="s">
        <v>446</v>
      </c>
      <c r="AF40" s="34">
        <f ca="1" t="shared" si="4"/>
        <v>16275</v>
      </c>
      <c r="AH40" s="102" t="e">
        <f>+廃棄物事業経費（歳入）!#REF!</f>
        <v>#REF!</v>
      </c>
      <c r="AI40" s="2">
        <v>40</v>
      </c>
      <c r="AK40" s="136" t="s">
        <v>447</v>
      </c>
      <c r="AL40" s="28" t="s">
        <v>448</v>
      </c>
    </row>
    <row r="41" spans="28:38" ht="14.25" hidden="1">
      <c r="AB41" s="28" t="s">
        <v>397</v>
      </c>
      <c r="AC41" s="1" t="s">
        <v>352</v>
      </c>
      <c r="AD41" s="40" t="s">
        <v>399</v>
      </c>
      <c r="AE41" s="34" t="s">
        <v>449</v>
      </c>
      <c r="AF41" s="34">
        <f ca="1" t="shared" si="4"/>
        <v>1246047</v>
      </c>
      <c r="AH41" s="102" t="e">
        <f>+廃棄物事業経費（歳入）!#REF!</f>
        <v>#REF!</v>
      </c>
      <c r="AI41" s="2">
        <v>41</v>
      </c>
      <c r="AK41" s="136" t="s">
        <v>450</v>
      </c>
      <c r="AL41" s="28" t="s">
        <v>451</v>
      </c>
    </row>
    <row r="42" spans="28:38" ht="14.25" hidden="1">
      <c r="AB42" s="28" t="s">
        <v>452</v>
      </c>
      <c r="AC42" s="15" t="s">
        <v>398</v>
      </c>
      <c r="AD42" s="40" t="s">
        <v>399</v>
      </c>
      <c r="AE42" s="34" t="s">
        <v>453</v>
      </c>
      <c r="AF42" s="34">
        <f ca="1" t="shared" si="4"/>
        <v>1737</v>
      </c>
      <c r="AH42" s="102" t="e">
        <f>+廃棄物事業経費（歳入）!#REF!</f>
        <v>#REF!</v>
      </c>
      <c r="AI42" s="2">
        <v>42</v>
      </c>
      <c r="AK42" s="136" t="s">
        <v>454</v>
      </c>
      <c r="AL42" s="28" t="s">
        <v>455</v>
      </c>
    </row>
    <row r="43" spans="28:38" ht="14.25" hidden="1">
      <c r="AB43" s="28" t="s">
        <v>452</v>
      </c>
      <c r="AC43" s="15" t="s">
        <v>402</v>
      </c>
      <c r="AD43" s="40" t="s">
        <v>399</v>
      </c>
      <c r="AE43" s="34" t="s">
        <v>456</v>
      </c>
      <c r="AF43" s="34">
        <f ca="1" t="shared" si="4"/>
        <v>155872</v>
      </c>
      <c r="AH43" s="102" t="e">
        <f>+廃棄物事業経費（歳入）!#REF!</f>
        <v>#REF!</v>
      </c>
      <c r="AI43" s="2">
        <v>43</v>
      </c>
      <c r="AK43" s="136" t="s">
        <v>457</v>
      </c>
      <c r="AL43" s="28" t="s">
        <v>458</v>
      </c>
    </row>
    <row r="44" spans="28:38" ht="14.25" hidden="1">
      <c r="AB44" s="28" t="s">
        <v>452</v>
      </c>
      <c r="AC44" s="1" t="s">
        <v>405</v>
      </c>
      <c r="AD44" s="40" t="s">
        <v>399</v>
      </c>
      <c r="AE44" s="34" t="s">
        <v>459</v>
      </c>
      <c r="AF44" s="34">
        <f ca="1" t="shared" si="4"/>
        <v>0</v>
      </c>
      <c r="AH44" s="102" t="e">
        <f>+廃棄物事業経費（歳入）!#REF!</f>
        <v>#REF!</v>
      </c>
      <c r="AI44" s="2">
        <v>44</v>
      </c>
      <c r="AK44" s="136" t="s">
        <v>460</v>
      </c>
      <c r="AL44" s="28" t="s">
        <v>461</v>
      </c>
    </row>
    <row r="45" spans="28:38" ht="14.25" hidden="1">
      <c r="AB45" s="28" t="s">
        <v>452</v>
      </c>
      <c r="AC45" s="15" t="s">
        <v>352</v>
      </c>
      <c r="AD45" s="40" t="s">
        <v>399</v>
      </c>
      <c r="AE45" s="34" t="s">
        <v>462</v>
      </c>
      <c r="AF45" s="34">
        <f ca="1" t="shared" si="4"/>
        <v>0</v>
      </c>
      <c r="AH45" s="102" t="e">
        <f>+廃棄物事業経費（歳入）!#REF!</f>
        <v>#REF!</v>
      </c>
      <c r="AI45" s="2">
        <v>45</v>
      </c>
      <c r="AK45" s="136" t="s">
        <v>463</v>
      </c>
      <c r="AL45" s="28" t="s">
        <v>464</v>
      </c>
    </row>
    <row r="46" spans="28:38" ht="14.25" hidden="1">
      <c r="AB46" s="28" t="s">
        <v>452</v>
      </c>
      <c r="AC46" s="15" t="s">
        <v>356</v>
      </c>
      <c r="AD46" s="40" t="s">
        <v>399</v>
      </c>
      <c r="AE46" s="34" t="s">
        <v>465</v>
      </c>
      <c r="AF46" s="34">
        <f ca="1" t="shared" si="4"/>
        <v>0</v>
      </c>
      <c r="AH46" s="102" t="e">
        <f>+廃棄物事業経費（歳入）!#REF!</f>
        <v>#REF!</v>
      </c>
      <c r="AI46" s="2">
        <v>46</v>
      </c>
      <c r="AK46" s="136" t="s">
        <v>466</v>
      </c>
      <c r="AL46" s="28" t="s">
        <v>467</v>
      </c>
    </row>
    <row r="47" spans="28:38" ht="14.25" hidden="1">
      <c r="AB47" s="28" t="s">
        <v>452</v>
      </c>
      <c r="AC47" s="1" t="s">
        <v>360</v>
      </c>
      <c r="AD47" s="40" t="s">
        <v>399</v>
      </c>
      <c r="AE47" s="34" t="s">
        <v>468</v>
      </c>
      <c r="AF47" s="34">
        <f ca="1" t="shared" si="4"/>
        <v>0</v>
      </c>
      <c r="AH47" s="102" t="e">
        <f>+廃棄物事業経費（歳入）!#REF!</f>
        <v>#REF!</v>
      </c>
      <c r="AI47" s="2">
        <v>47</v>
      </c>
      <c r="AK47" s="136" t="s">
        <v>469</v>
      </c>
      <c r="AL47" s="28" t="s">
        <v>470</v>
      </c>
    </row>
    <row r="48" spans="28:38" ht="14.25" hidden="1">
      <c r="AB48" s="28" t="s">
        <v>452</v>
      </c>
      <c r="AC48" s="1" t="s">
        <v>410</v>
      </c>
      <c r="AD48" s="40" t="s">
        <v>399</v>
      </c>
      <c r="AE48" s="34" t="s">
        <v>471</v>
      </c>
      <c r="AF48" s="34">
        <f ca="1" t="shared" si="4"/>
        <v>370655</v>
      </c>
      <c r="AH48" s="102" t="e">
        <f>+廃棄物事業経費（歳入）!#REF!</f>
        <v>#REF!</v>
      </c>
      <c r="AI48" s="2">
        <v>48</v>
      </c>
      <c r="AK48" s="136" t="s">
        <v>472</v>
      </c>
      <c r="AL48" s="28" t="s">
        <v>473</v>
      </c>
    </row>
    <row r="49" spans="28:38" ht="14.25" hidden="1">
      <c r="AB49" s="28" t="s">
        <v>452</v>
      </c>
      <c r="AC49" s="1" t="s">
        <v>414</v>
      </c>
      <c r="AD49" s="40" t="s">
        <v>399</v>
      </c>
      <c r="AE49" s="34" t="s">
        <v>474</v>
      </c>
      <c r="AF49" s="34">
        <f ca="1" t="shared" si="4"/>
        <v>0</v>
      </c>
      <c r="AG49" s="28"/>
      <c r="AH49" s="102" t="e">
        <f>+廃棄物事業経費（歳入）!#REF!</f>
        <v>#REF!</v>
      </c>
      <c r="AI49" s="2">
        <v>49</v>
      </c>
      <c r="AK49" s="136" t="s">
        <v>475</v>
      </c>
      <c r="AL49" s="28" t="s">
        <v>476</v>
      </c>
    </row>
    <row r="50" spans="28:38" ht="14.25" hidden="1">
      <c r="AB50" s="28" t="s">
        <v>452</v>
      </c>
      <c r="AC50" s="1" t="s">
        <v>416</v>
      </c>
      <c r="AD50" s="40" t="s">
        <v>399</v>
      </c>
      <c r="AE50" s="34" t="s">
        <v>477</v>
      </c>
      <c r="AF50" s="34">
        <f ca="1" t="shared" si="4"/>
        <v>73196</v>
      </c>
      <c r="AG50" s="28"/>
      <c r="AH50" s="102" t="e">
        <f>+廃棄物事業経費（歳入）!#REF!</f>
        <v>#REF!</v>
      </c>
      <c r="AI50" s="2">
        <v>50</v>
      </c>
      <c r="AK50" s="136" t="s">
        <v>478</v>
      </c>
      <c r="AL50" s="28" t="s">
        <v>479</v>
      </c>
    </row>
    <row r="51" spans="28:38" ht="14.25" hidden="1">
      <c r="AB51" s="28" t="s">
        <v>452</v>
      </c>
      <c r="AC51" s="1" t="s">
        <v>418</v>
      </c>
      <c r="AD51" s="40" t="s">
        <v>399</v>
      </c>
      <c r="AE51" s="34" t="s">
        <v>480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6" t="s">
        <v>481</v>
      </c>
      <c r="AL51" s="28" t="s">
        <v>482</v>
      </c>
    </row>
    <row r="52" spans="28:38" ht="14.25" hidden="1">
      <c r="AB52" s="28" t="s">
        <v>452</v>
      </c>
      <c r="AC52" s="1" t="s">
        <v>420</v>
      </c>
      <c r="AD52" s="40" t="s">
        <v>399</v>
      </c>
      <c r="AE52" s="34" t="s">
        <v>483</v>
      </c>
      <c r="AF52" s="34">
        <f ca="1" t="shared" si="4"/>
        <v>3710</v>
      </c>
      <c r="AG52" s="28"/>
      <c r="AH52" s="102" t="e">
        <f>+廃棄物事業経費（歳入）!#REF!</f>
        <v>#REF!</v>
      </c>
      <c r="AI52" s="2">
        <v>52</v>
      </c>
      <c r="AK52" s="136" t="s">
        <v>484</v>
      </c>
      <c r="AL52" s="28" t="s">
        <v>485</v>
      </c>
    </row>
    <row r="53" spans="28:35" ht="14.25" hidden="1">
      <c r="AB53" s="28" t="s">
        <v>452</v>
      </c>
      <c r="AC53" s="1" t="s">
        <v>422</v>
      </c>
      <c r="AD53" s="40" t="s">
        <v>399</v>
      </c>
      <c r="AE53" s="34" t="s">
        <v>486</v>
      </c>
      <c r="AF53" s="34">
        <f ca="1" t="shared" si="4"/>
        <v>1273193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452</v>
      </c>
      <c r="AC54" s="1" t="s">
        <v>424</v>
      </c>
      <c r="AD54" s="40" t="s">
        <v>399</v>
      </c>
      <c r="AE54" s="34" t="s">
        <v>487</v>
      </c>
      <c r="AF54" s="34">
        <f ca="1" t="shared" si="4"/>
        <v>523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452</v>
      </c>
      <c r="AC55" s="15" t="s">
        <v>401</v>
      </c>
      <c r="AD55" s="40" t="s">
        <v>399</v>
      </c>
      <c r="AE55" s="34" t="s">
        <v>488</v>
      </c>
      <c r="AF55" s="34">
        <f ca="1" t="shared" si="4"/>
        <v>0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452</v>
      </c>
      <c r="AC56" s="1" t="s">
        <v>428</v>
      </c>
      <c r="AD56" s="40" t="s">
        <v>399</v>
      </c>
      <c r="AE56" s="34" t="s">
        <v>489</v>
      </c>
      <c r="AF56" s="34">
        <f ca="1" t="shared" si="4"/>
        <v>447366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452</v>
      </c>
      <c r="AC57" s="1" t="s">
        <v>432</v>
      </c>
      <c r="AD57" s="40" t="s">
        <v>399</v>
      </c>
      <c r="AE57" s="34" t="s">
        <v>490</v>
      </c>
      <c r="AF57" s="34">
        <f ca="1" t="shared" si="4"/>
        <v>495883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452</v>
      </c>
      <c r="AC58" s="1" t="s">
        <v>436</v>
      </c>
      <c r="AD58" s="40" t="s">
        <v>399</v>
      </c>
      <c r="AE58" s="34" t="s">
        <v>491</v>
      </c>
      <c r="AF58" s="34">
        <f ca="1" t="shared" si="4"/>
        <v>0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452</v>
      </c>
      <c r="AC59" s="1" t="s">
        <v>352</v>
      </c>
      <c r="AD59" s="40" t="s">
        <v>399</v>
      </c>
      <c r="AE59" s="34" t="s">
        <v>492</v>
      </c>
      <c r="AF59" s="34">
        <f ca="1" t="shared" si="4"/>
        <v>27422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452</v>
      </c>
      <c r="AC60" s="1" t="s">
        <v>360</v>
      </c>
      <c r="AD60" s="40" t="s">
        <v>399</v>
      </c>
      <c r="AE60" s="34" t="s">
        <v>493</v>
      </c>
      <c r="AF60" s="34">
        <f ca="1" t="shared" si="4"/>
        <v>1453642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452</v>
      </c>
      <c r="AC61" s="1" t="s">
        <v>40</v>
      </c>
      <c r="AD61" s="40" t="s">
        <v>399</v>
      </c>
      <c r="AE61" s="34" t="s">
        <v>494</v>
      </c>
      <c r="AF61" s="34">
        <f ca="1" t="shared" si="4"/>
        <v>0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452</v>
      </c>
      <c r="AC62" s="1" t="s">
        <v>352</v>
      </c>
      <c r="AD62" s="40" t="s">
        <v>399</v>
      </c>
      <c r="AE62" s="34" t="s">
        <v>495</v>
      </c>
      <c r="AF62" s="34">
        <f ca="1" t="shared" si="4"/>
        <v>264540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2014-10-14T09:48:02Z</dcterms:modified>
  <cp:category/>
  <cp:version/>
  <cp:contentType/>
  <cp:contentStatus/>
</cp:coreProperties>
</file>