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'ごみ処理概要'!$A$7:$AP$27</definedName>
    <definedName name="_xlnm.Print_Area" localSheetId="3">'ごみ処理量内訳'!$A$7:$AS$27</definedName>
    <definedName name="_xlnm.Print_Area" localSheetId="1">'ごみ搬入量内訳'!$A$7:$DM$27</definedName>
    <definedName name="_xlnm.Print_Area" localSheetId="6">'災害廃棄物搬入量'!$A$7:$CY$27</definedName>
    <definedName name="_xlnm.Print_Area" localSheetId="2">'施設区分別搬入量内訳'!$A$7:$EN$27</definedName>
    <definedName name="_xlnm.Print_Area" localSheetId="5">'施設資源化量内訳'!$A$7:$FO$27</definedName>
    <definedName name="_xlnm.Print_Area" localSheetId="4">'資源化量内訳'!$A$7:$CJ$27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<sst xmlns="http://schemas.openxmlformats.org/spreadsheetml/2006/main" count="3978" uniqueCount="625">
  <si>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</si>
  <si>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</si>
  <si>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</si>
  <si>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</si>
  <si>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</si>
  <si>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</si>
  <si>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</si>
  <si>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</si>
  <si>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</si>
  <si>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</si>
  <si>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</si>
  <si>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</si>
  <si>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</si>
  <si>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</si>
  <si>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</si>
  <si>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</si>
  <si>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</si>
  <si>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</si>
  <si>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</si>
  <si>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</si>
  <si>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</si>
  <si>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</si>
  <si>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</si>
  <si>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</si>
  <si>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</si>
  <si>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</si>
  <si>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</si>
  <si>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</si>
  <si>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</si>
  <si>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</si>
  <si>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</si>
  <si>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</si>
  <si>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</si>
  <si>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</si>
  <si>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</si>
  <si>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</si>
  <si>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</si>
  <si>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</si>
  <si>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</si>
  <si>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</si>
  <si>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</si>
  <si>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</si>
  <si>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</si>
  <si>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</si>
  <si>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</si>
  <si>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</si>
  <si>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</si>
  <si>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</si>
  <si>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</si>
  <si>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</si>
  <si>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</si>
  <si>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</si>
  <si>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</si>
  <si>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</si>
  <si>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</si>
  <si>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</si>
  <si>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</si>
  <si>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</si>
  <si>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</si>
  <si>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</si>
  <si>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</si>
  <si>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</si>
  <si>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</si>
  <si>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</si>
  <si>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</si>
  <si>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</si>
  <si>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</si>
  <si>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</si>
  <si>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</si>
  <si>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</si>
  <si>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</si>
  <si>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</si>
  <si>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</si>
  <si>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</si>
  <si>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</si>
  <si>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</si>
  <si>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</si>
  <si>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</si>
  <si>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</si>
  <si>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</si>
  <si>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</si>
  <si>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</si>
  <si>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</si>
  <si>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</si>
  <si>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</si>
  <si>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</si>
  <si>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</si>
  <si>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</si>
  <si>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</si>
  <si>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</si>
  <si>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</si>
  <si>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</si>
  <si>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</si>
  <si>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</si>
  <si>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</si>
  <si>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</si>
  <si>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</si>
  <si>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</si>
  <si>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</si>
  <si>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</si>
  <si>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</si>
  <si>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</si>
  <si>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</si>
  <si>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</si>
  <si>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</si>
  <si>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</si>
  <si>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</si>
  <si>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</si>
  <si>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</si>
  <si>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</si>
  <si>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</si>
  <si>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</si>
  <si>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</si>
  <si>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</si>
  <si>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</si>
  <si>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</si>
  <si>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</si>
  <si>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</si>
  <si>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</si>
  <si>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</si>
  <si>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</si>
  <si>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</si>
  <si>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</si>
  <si>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</si>
  <si>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</si>
  <si>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</si>
  <si>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</si>
  <si>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</si>
  <si>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</si>
  <si>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</si>
  <si>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</si>
  <si>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</si>
  <si>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</si>
  <si>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</si>
  <si>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</si>
  <si>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</si>
  <si>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</si>
  <si>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</si>
  <si>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</si>
  <si>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</si>
  <si>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</si>
  <si>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</si>
  <si>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</si>
  <si>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</si>
  <si>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</si>
  <si>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</si>
  <si>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</si>
  <si>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</si>
  <si>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</si>
  <si>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</si>
  <si>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</si>
  <si>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</si>
  <si>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</si>
  <si>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</si>
  <si>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</si>
  <si>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</si>
  <si>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</si>
  <si>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</si>
  <si>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</si>
  <si>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</si>
  <si>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</si>
  <si>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</si>
  <si>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</si>
  <si>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</si>
  <si>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</si>
  <si>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</si>
  <si>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</si>
  <si>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</si>
  <si>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</si>
  <si>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</si>
  <si>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</si>
  <si>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</si>
  <si>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</si>
  <si>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</si>
  <si>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</si>
  <si>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</si>
  <si>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</si>
  <si>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</si>
  <si>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</si>
  <si>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</si>
  <si>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</si>
  <si>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</si>
  <si>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</si>
  <si>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</si>
  <si>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</si>
  <si>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</si>
  <si>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</si>
  <si>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</si>
  <si>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</si>
  <si>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</si>
  <si>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</si>
  <si>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</si>
  <si>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</si>
  <si>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</si>
  <si>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</si>
  <si>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</si>
  <si>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</si>
  <si>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</si>
  <si>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</si>
  <si>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</si>
  <si>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</si>
  <si>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</si>
  <si>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</si>
  <si>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</si>
  <si>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</si>
  <si>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</si>
  <si>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</si>
  <si>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</si>
  <si>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</si>
  <si>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</si>
  <si>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</si>
  <si>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</si>
  <si>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</si>
  <si>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</si>
  <si>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</si>
  <si>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</si>
  <si>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</si>
  <si>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</si>
  <si>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</si>
  <si>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</si>
  <si>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</si>
  <si>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</si>
  <si>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</si>
  <si>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</si>
  <si>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</si>
  <si>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</si>
  <si>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</si>
  <si>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</si>
  <si>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</si>
  <si>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</si>
  <si>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</si>
  <si>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</si>
  <si>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</si>
  <si>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</si>
  <si>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</si>
  <si>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</si>
  <si>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</si>
  <si>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</si>
  <si>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</si>
  <si>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</si>
  <si>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</si>
  <si>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</si>
  <si>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</si>
  <si>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</si>
  <si>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</si>
  <si>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</si>
  <si>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</si>
  <si>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</si>
  <si>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</si>
  <si>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</si>
  <si>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</si>
  <si>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</si>
  <si>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</si>
  <si>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</si>
  <si>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</si>
  <si>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</si>
  <si>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</si>
  <si>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</si>
  <si>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</si>
  <si>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</si>
  <si>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</si>
  <si>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</si>
  <si>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</si>
  <si>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</si>
  <si>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</si>
  <si>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</si>
  <si>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</si>
  <si>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</si>
  <si>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</si>
  <si>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</si>
  <si>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</si>
  <si>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</si>
  <si>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</si>
  <si>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</si>
  <si>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</si>
  <si>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</si>
  <si>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</si>
  <si>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</si>
  <si>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</si>
  <si>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</si>
  <si>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</si>
  <si>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</si>
  <si>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</si>
  <si>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</si>
  <si>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</si>
  <si>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</si>
  <si>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</si>
  <si>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</si>
  <si>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</si>
  <si>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</si>
  <si>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</si>
  <si>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</si>
  <si>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</si>
  <si>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</si>
  <si>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</si>
  <si>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</si>
  <si>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</si>
  <si>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</si>
  <si>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</si>
  <si>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</si>
  <si>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</si>
  <si>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</si>
  <si>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</si>
  <si>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</si>
  <si>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</si>
  <si>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</si>
  <si>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</si>
  <si>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</si>
  <si>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</si>
  <si>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</si>
  <si>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</si>
  <si>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</si>
  <si>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</si>
  <si>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</si>
  <si>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</si>
  <si>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</si>
  <si>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</si>
  <si>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</si>
  <si>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</si>
  <si>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</si>
  <si>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</si>
  <si>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</si>
  <si>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</si>
  <si>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</si>
  <si>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</si>
  <si>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</si>
  <si>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</si>
  <si>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</si>
  <si>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</si>
  <si>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</si>
  <si>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</si>
  <si>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</si>
  <si>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</si>
  <si>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</si>
  <si>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</si>
  <si>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</si>
  <si>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</si>
  <si>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</si>
  <si>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</si>
  <si>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</si>
  <si>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</si>
  <si>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</si>
  <si>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</si>
  <si>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</si>
  <si>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</si>
  <si>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</si>
  <si>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</si>
  <si>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</si>
  <si>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</si>
  <si>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</si>
  <si>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</si>
  <si>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</si>
  <si>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</si>
  <si>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</si>
  <si>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</si>
  <si>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</si>
  <si>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</si>
  <si>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</si>
  <si>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</si>
  <si>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</si>
  <si>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</si>
  <si>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</si>
  <si>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</si>
  <si>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</si>
  <si>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</si>
  <si>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</si>
  <si>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</si>
  <si>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</si>
  <si>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</si>
  <si>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</si>
  <si>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</si>
  <si>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</si>
  <si>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</si>
  <si>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</si>
  <si>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</si>
  <si>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</si>
  <si>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</si>
  <si>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</si>
  <si>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</si>
  <si>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</si>
  <si>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</si>
  <si>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</si>
  <si>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</si>
  <si>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</si>
  <si>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</si>
  <si>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</si>
  <si>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</si>
  <si>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</si>
  <si>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</si>
  <si>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</si>
  <si>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</si>
  <si>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</si>
  <si>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</si>
  <si>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</si>
  <si>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</si>
  <si>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</si>
  <si>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</si>
  <si>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</si>
  <si>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</si>
  <si>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</si>
  <si>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</si>
  <si>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</si>
  <si>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</si>
  <si>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</si>
  <si>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</si>
  <si>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</si>
  <si>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</si>
  <si>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</si>
  <si>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</si>
  <si>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</si>
  <si>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</si>
  <si>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</si>
  <si>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</si>
  <si>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</si>
  <si>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</si>
  <si>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</si>
  <si>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</si>
  <si>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</si>
  <si>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</si>
  <si>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</si>
  <si>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</si>
  <si>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</si>
  <si>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</si>
  <si>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</si>
  <si>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</si>
  <si>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</si>
  <si>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</si>
  <si>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</si>
  <si>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</si>
  <si>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</si>
  <si>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</si>
  <si>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</si>
  <si>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</si>
  <si>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</si>
  <si>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</si>
  <si>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</si>
  <si>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</si>
  <si>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</si>
  <si>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</si>
  <si>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</si>
  <si>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</si>
  <si>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</si>
  <si>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</si>
  <si>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</si>
  <si>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</si>
  <si>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</si>
  <si>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</si>
  <si>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</si>
  <si>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</si>
  <si>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</si>
  <si>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</si>
  <si>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</si>
  <si>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</si>
  <si>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</si>
  <si>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</si>
  <si>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</si>
  <si>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</si>
  <si>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</si>
  <si>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</si>
  <si>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</si>
  <si>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</si>
  <si>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</si>
  <si>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</si>
  <si>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</si>
  <si>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</si>
  <si>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</si>
  <si>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</si>
  <si>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</si>
  <si>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</si>
  <si>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</si>
  <si>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</si>
  <si>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</si>
  <si>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</si>
  <si>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</si>
  <si>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</si>
  <si>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</si>
  <si>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</si>
  <si>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</si>
  <si>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</si>
  <si>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</si>
  <si>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</si>
  <si>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</si>
  <si>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</si>
  <si>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</si>
  <si>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</si>
  <si>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</si>
  <si>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</si>
  <si>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</si>
  <si>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</si>
  <si>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</si>
  <si>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</si>
  <si>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</si>
  <si>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</si>
  <si>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</si>
  <si>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</si>
  <si>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</si>
  <si>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</si>
  <si>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</si>
  <si>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</si>
  <si>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</si>
  <si>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</si>
  <si>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</si>
  <si>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</si>
  <si>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</si>
  <si>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</si>
  <si>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</si>
  <si>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</si>
  <si>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</si>
  <si>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</si>
  <si>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</si>
  <si>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</si>
  <si>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</si>
  <si>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</si>
  <si>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</si>
  <si>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</si>
  <si>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</si>
  <si>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</si>
  <si>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</si>
  <si>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</si>
  <si>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</si>
  <si>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</si>
  <si>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</si>
  <si>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</si>
  <si>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</si>
  <si>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</si>
  <si>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</si>
  <si>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</si>
  <si>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</si>
  <si>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</si>
  <si>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</si>
  <si>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</si>
  <si>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</si>
  <si>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</si>
  <si>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</si>
  <si>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</si>
  <si>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</si>
  <si>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</si>
  <si>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</si>
  <si>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</si>
  <si>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</si>
  <si>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</si>
  <si>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</si>
  <si>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</si>
  <si>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</si>
  <si>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</si>
  <si>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</si>
  <si>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</si>
  <si>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</si>
  <si>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</si>
  <si>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</si>
  <si>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</si>
  <si>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</si>
  <si>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松前町</t>
  </si>
  <si>
    <t>-</t>
  </si>
  <si>
    <t>有る</t>
  </si>
  <si>
    <t>無い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</si>
  <si>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</si>
  <si>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</si>
  <si>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</si>
  <si>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</si>
  <si>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</si>
  <si>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</si>
  <si>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</si>
  <si>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</si>
  <si>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</si>
  <si>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</si>
  <si>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</si>
  <si>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</si>
  <si>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</si>
  <si>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</si>
  <si>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</si>
  <si>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</si>
  <si>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</si>
  <si>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</si>
  <si>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</si>
  <si>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</si>
  <si>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</si>
  <si>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</si>
  <si>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</si>
  <si>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</si>
  <si>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</si>
  <si>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</si>
  <si>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</si>
  <si>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</si>
  <si>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</si>
  <si>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</si>
  <si>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</si>
  <si>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</si>
  <si>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</si>
  <si>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</si>
  <si>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</si>
  <si>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</si>
  <si>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</si>
  <si>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</si>
  <si>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</si>
  <si>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</si>
  <si>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</si>
  <si>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</si>
  <si>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</si>
  <si>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</si>
  <si>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</si>
  <si>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</si>
  <si>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</si>
  <si>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</si>
  <si>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</si>
  <si>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</si>
  <si>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</si>
  <si>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</si>
  <si>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</si>
  <si>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</si>
  <si>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</si>
  <si>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</si>
  <si>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</si>
  <si>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</si>
  <si>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</si>
  <si>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</si>
  <si>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</si>
  <si>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</si>
  <si>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</si>
  <si>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</si>
  <si>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</si>
  <si>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</si>
  <si>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</si>
  <si>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</si>
  <si>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38000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</si>
</sst>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598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6" t="s">
        <v>278</v>
      </c>
      <c r="B2" s="336" t="s">
        <v>279</v>
      </c>
      <c r="C2" s="336" t="s">
        <v>280</v>
      </c>
      <c r="D2" s="325" t="s">
        <v>272</v>
      </c>
      <c r="E2" s="330"/>
      <c r="F2" s="186"/>
      <c r="G2" s="187" t="s">
        <v>283</v>
      </c>
      <c r="H2" s="325" t="s">
        <v>284</v>
      </c>
      <c r="I2" s="330"/>
      <c r="J2" s="330"/>
      <c r="K2" s="340"/>
      <c r="L2" s="319" t="s">
        <v>285</v>
      </c>
      <c r="M2" s="320"/>
      <c r="N2" s="321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8" t="s">
        <v>289</v>
      </c>
      <c r="AC2" s="325" t="s">
        <v>290</v>
      </c>
      <c r="AD2" s="330"/>
      <c r="AE2" s="330"/>
      <c r="AF2" s="330"/>
      <c r="AG2" s="330"/>
      <c r="AH2" s="330"/>
      <c r="AI2" s="330"/>
      <c r="AJ2" s="331"/>
      <c r="AK2" s="328" t="s">
        <v>291</v>
      </c>
      <c r="AL2" s="328" t="s">
        <v>292</v>
      </c>
      <c r="AM2" s="325" t="s">
        <v>293</v>
      </c>
      <c r="AN2" s="326"/>
      <c r="AO2" s="326"/>
      <c r="AP2" s="327"/>
    </row>
    <row r="3" spans="1:42" s="176" customFormat="1" ht="25.5" customHeight="1">
      <c r="A3" s="337"/>
      <c r="B3" s="337"/>
      <c r="C3" s="339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3" t="s">
        <v>300</v>
      </c>
      <c r="L3" s="322" t="s">
        <v>301</v>
      </c>
      <c r="M3" s="322" t="s">
        <v>302</v>
      </c>
      <c r="N3" s="322" t="s">
        <v>303</v>
      </c>
      <c r="O3" s="317"/>
      <c r="P3" s="316" t="s">
        <v>259</v>
      </c>
      <c r="Q3" s="316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16" t="s">
        <v>261</v>
      </c>
      <c r="AA3" s="323" t="s">
        <v>300</v>
      </c>
      <c r="AB3" s="329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3" t="s">
        <v>300</v>
      </c>
      <c r="AK3" s="329"/>
      <c r="AL3" s="329"/>
      <c r="AM3" s="316" t="s">
        <v>260</v>
      </c>
      <c r="AN3" s="316" t="s">
        <v>266</v>
      </c>
      <c r="AO3" s="316" t="s">
        <v>267</v>
      </c>
      <c r="AP3" s="323" t="s">
        <v>300</v>
      </c>
    </row>
    <row r="4" spans="1:42" s="176" customFormat="1" ht="36" customHeight="1">
      <c r="A4" s="337"/>
      <c r="B4" s="337"/>
      <c r="C4" s="339"/>
      <c r="D4" s="184"/>
      <c r="E4" s="317"/>
      <c r="F4" s="318"/>
      <c r="G4" s="190"/>
      <c r="H4" s="317"/>
      <c r="I4" s="317"/>
      <c r="J4" s="317"/>
      <c r="K4" s="323"/>
      <c r="L4" s="323"/>
      <c r="M4" s="323"/>
      <c r="N4" s="323"/>
      <c r="O4" s="317"/>
      <c r="P4" s="324"/>
      <c r="Q4" s="324"/>
      <c r="R4" s="323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5"/>
      <c r="AA4" s="323"/>
      <c r="AB4" s="329"/>
      <c r="AC4" s="324"/>
      <c r="AD4" s="324"/>
      <c r="AE4" s="324"/>
      <c r="AF4" s="318"/>
      <c r="AG4" s="318"/>
      <c r="AH4" s="324"/>
      <c r="AI4" s="324"/>
      <c r="AJ4" s="323"/>
      <c r="AK4" s="329"/>
      <c r="AL4" s="329"/>
      <c r="AM4" s="324"/>
      <c r="AN4" s="324"/>
      <c r="AO4" s="324"/>
      <c r="AP4" s="323"/>
    </row>
    <row r="5" spans="1:42" s="177" customFormat="1" ht="69" customHeight="1">
      <c r="A5" s="337"/>
      <c r="B5" s="337"/>
      <c r="C5" s="339"/>
      <c r="D5" s="191"/>
      <c r="E5" s="192"/>
      <c r="F5" s="192"/>
      <c r="G5" s="192"/>
      <c r="H5" s="192"/>
      <c r="I5" s="192"/>
      <c r="J5" s="192"/>
      <c r="K5" s="191"/>
      <c r="L5" s="323"/>
      <c r="M5" s="323"/>
      <c r="N5" s="323"/>
      <c r="O5" s="192"/>
      <c r="P5" s="192"/>
      <c r="Q5" s="192"/>
      <c r="R5" s="323"/>
      <c r="S5" s="318"/>
      <c r="T5" s="317"/>
      <c r="U5" s="317"/>
      <c r="V5" s="317"/>
      <c r="W5" s="317"/>
      <c r="X5" s="317"/>
      <c r="Y5" s="318"/>
      <c r="Z5" s="191"/>
      <c r="AA5" s="191"/>
      <c r="AB5" s="329"/>
      <c r="AC5" s="192"/>
      <c r="AD5" s="192"/>
      <c r="AE5" s="192"/>
      <c r="AF5" s="192"/>
      <c r="AG5" s="192"/>
      <c r="AH5" s="192"/>
      <c r="AI5" s="192"/>
      <c r="AJ5" s="191"/>
      <c r="AK5" s="329"/>
      <c r="AL5" s="329"/>
      <c r="AM5" s="192"/>
      <c r="AN5" s="192"/>
      <c r="AO5" s="192"/>
      <c r="AP5" s="191"/>
    </row>
    <row r="6" spans="1:42" s="178" customFormat="1" ht="13.5">
      <c r="A6" s="337"/>
      <c r="B6" s="338"/>
      <c r="C6" s="339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K7">SUM(D8:D27)</f>
        <v>1447894</v>
      </c>
      <c r="E7" s="274">
        <f t="shared" si="0"/>
        <v>1447801</v>
      </c>
      <c r="F7" s="274">
        <f t="shared" si="0"/>
        <v>93</v>
      </c>
      <c r="G7" s="274">
        <f t="shared" si="0"/>
        <v>8819</v>
      </c>
      <c r="H7" s="274">
        <f t="shared" si="0"/>
        <v>399560</v>
      </c>
      <c r="I7" s="274">
        <f t="shared" si="0"/>
        <v>71774</v>
      </c>
      <c r="J7" s="274">
        <f t="shared" si="0"/>
        <v>11770</v>
      </c>
      <c r="K7" s="274">
        <f t="shared" si="0"/>
        <v>483104</v>
      </c>
      <c r="L7" s="274">
        <f>IF(D7&lt;&gt;0,K7/D7/365*1000000,"-")</f>
        <v>914.136395854756</v>
      </c>
      <c r="M7" s="274">
        <f>IF(D7&lt;&gt;0,('ごみ搬入量内訳'!BR7+'ごみ処理概要'!J7)/'ごみ処理概要'!D7/365*1000000,"-")</f>
        <v>697.7427451502496</v>
      </c>
      <c r="N7" s="274">
        <f>IF(D7&lt;&gt;0,'ごみ搬入量内訳'!CM7/'ごみ処理概要'!D7/365*1000000,"-")</f>
        <v>216.39365070450646</v>
      </c>
      <c r="O7" s="274">
        <f aca="true" t="shared" si="1" ref="O7:AA7">SUM(O8:O27)</f>
        <v>360</v>
      </c>
      <c r="P7" s="274">
        <f t="shared" si="1"/>
        <v>357993</v>
      </c>
      <c r="Q7" s="274">
        <f t="shared" si="1"/>
        <v>12388</v>
      </c>
      <c r="R7" s="274">
        <f t="shared" si="1"/>
        <v>83151</v>
      </c>
      <c r="S7" s="274">
        <f t="shared" si="1"/>
        <v>26304</v>
      </c>
      <c r="T7" s="274">
        <f t="shared" si="1"/>
        <v>47233</v>
      </c>
      <c r="U7" s="274">
        <f t="shared" si="1"/>
        <v>444</v>
      </c>
      <c r="V7" s="274">
        <f t="shared" si="1"/>
        <v>0</v>
      </c>
      <c r="W7" s="274">
        <f t="shared" si="1"/>
        <v>0</v>
      </c>
      <c r="X7" s="274">
        <f t="shared" si="1"/>
        <v>6328</v>
      </c>
      <c r="Y7" s="274">
        <f t="shared" si="1"/>
        <v>2842</v>
      </c>
      <c r="Z7" s="274">
        <f t="shared" si="1"/>
        <v>17802</v>
      </c>
      <c r="AA7" s="274">
        <f t="shared" si="1"/>
        <v>471334</v>
      </c>
      <c r="AB7" s="275">
        <f>IF(AA7&lt;&gt;0,(Z7+P7+R7)/AA7*100,"-")</f>
        <v>97.3717151743774</v>
      </c>
      <c r="AC7" s="274">
        <f aca="true" t="shared" si="2" ref="AC7:AJ7">SUM(AC8:AC27)</f>
        <v>6777</v>
      </c>
      <c r="AD7" s="274">
        <f t="shared" si="2"/>
        <v>5548</v>
      </c>
      <c r="AE7" s="274">
        <f t="shared" si="2"/>
        <v>443</v>
      </c>
      <c r="AF7" s="274">
        <f t="shared" si="2"/>
        <v>0</v>
      </c>
      <c r="AG7" s="274">
        <f t="shared" si="2"/>
        <v>0</v>
      </c>
      <c r="AH7" s="274">
        <f t="shared" si="2"/>
        <v>3384</v>
      </c>
      <c r="AI7" s="274">
        <f t="shared" si="2"/>
        <v>41096</v>
      </c>
      <c r="AJ7" s="274">
        <f t="shared" si="2"/>
        <v>57248</v>
      </c>
      <c r="AK7" s="275">
        <f>IF((AA7+J7)&lt;&gt;0,(Z7+AJ7+J7)/(AA7+J7)*100,"-")</f>
        <v>17.97128568589786</v>
      </c>
      <c r="AL7" s="275">
        <f>IF((AA7+J7)&lt;&gt;0,('資源化量内訳'!D7-'資源化量内訳'!R7-'資源化量内訳'!T7-'資源化量内訳'!V7-'資源化量内訳'!U7)/(AA7+J7)*100,"-")</f>
        <v>17.129230973041</v>
      </c>
      <c r="AM7" s="274">
        <f>SUM(AM8:AM27)</f>
        <v>12388</v>
      </c>
      <c r="AN7" s="274">
        <f>SUM(AN8:AN27)</f>
        <v>31125</v>
      </c>
      <c r="AO7" s="274">
        <f>SUM(AO8:AO27)</f>
        <v>11268</v>
      </c>
      <c r="AP7" s="274">
        <f>SUM(AP8:AP27)</f>
        <v>54781</v>
      </c>
    </row>
    <row r="8" spans="1:42" s="282" customFormat="1" ht="12" customHeight="1">
      <c r="A8" s="277" t="s">
        <v>556</v>
      </c>
      <c r="B8" s="278" t="s">
        <v>558</v>
      </c>
      <c r="C8" s="277" t="s">
        <v>559</v>
      </c>
      <c r="D8" s="279">
        <f aca="true" t="shared" si="3" ref="D8:D27">+E8+F8</f>
        <v>518085</v>
      </c>
      <c r="E8" s="279">
        <v>518085</v>
      </c>
      <c r="F8" s="279">
        <v>0</v>
      </c>
      <c r="G8" s="279">
        <v>2620</v>
      </c>
      <c r="H8" s="279">
        <f>SUM('ごみ搬入量内訳'!E8,+'ごみ搬入量内訳'!AD8)</f>
        <v>122433</v>
      </c>
      <c r="I8" s="279">
        <f>'ごみ搬入量内訳'!BC8</f>
        <v>34096</v>
      </c>
      <c r="J8" s="279">
        <f>'資源化量内訳'!BO8</f>
        <v>0</v>
      </c>
      <c r="K8" s="279">
        <f aca="true" t="shared" si="4" ref="K8:K27">SUM(H8:J8)</f>
        <v>156529</v>
      </c>
      <c r="L8" s="279">
        <f aca="true" t="shared" si="5" ref="L8:L27">IF(D8&lt;&gt;0,K8/D8/365*1000000,"-")</f>
        <v>827.753313341374</v>
      </c>
      <c r="M8" s="279">
        <f>IF(D8&lt;&gt;0,('ごみ搬入量内訳'!BR8+'ごみ処理概要'!J8)/'ごみ処理概要'!D8/365*1000000,"-")</f>
        <v>656.7283281515794</v>
      </c>
      <c r="N8" s="279">
        <f>IF(D8&lt;&gt;0,'ごみ搬入量内訳'!CM8/'ごみ処理概要'!D8/365*1000000,"-")</f>
        <v>171.0249851897947</v>
      </c>
      <c r="O8" s="280">
        <f>'ごみ搬入量内訳'!DH8</f>
        <v>0</v>
      </c>
      <c r="P8" s="280">
        <f>'ごみ処理量内訳'!E8</f>
        <v>123121</v>
      </c>
      <c r="Q8" s="280">
        <f>'ごみ処理量内訳'!N8</f>
        <v>1481</v>
      </c>
      <c r="R8" s="279">
        <f aca="true" t="shared" si="6" ref="R8:R27">SUM(S8:Y8)</f>
        <v>31927</v>
      </c>
      <c r="S8" s="280">
        <f>'ごみ処理量内訳'!G8</f>
        <v>5268</v>
      </c>
      <c r="T8" s="280">
        <f>'ごみ処理量内訳'!L8</f>
        <v>26564</v>
      </c>
      <c r="U8" s="280">
        <f>'ごみ処理量内訳'!H8</f>
        <v>95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27">SUM(P8,Q8,R8,Z8)</f>
        <v>156529</v>
      </c>
      <c r="AB8" s="281">
        <f aca="true" t="shared" si="8" ref="AB8:AB27">IF(AA8&lt;&gt;0,(Z8+P8+R8)/AA8*100,"-")</f>
        <v>99.05384944642846</v>
      </c>
      <c r="AC8" s="279">
        <f>'施設資源化量内訳'!Y8</f>
        <v>3342</v>
      </c>
      <c r="AD8" s="279">
        <f>'施設資源化量内訳'!AT8</f>
        <v>1176</v>
      </c>
      <c r="AE8" s="279">
        <f>'施設資源化量内訳'!BO8</f>
        <v>95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25273</v>
      </c>
      <c r="AJ8" s="279">
        <f aca="true" t="shared" si="9" ref="AJ8:AJ27">SUM(AC8:AI8)</f>
        <v>29886</v>
      </c>
      <c r="AK8" s="281">
        <f aca="true" t="shared" si="10" ref="AK8:AK27">IF((AA8+J8)&lt;&gt;0,(Z8+AJ8+J8)/(AA8+J8)*100,"-")</f>
        <v>19.092947632707038</v>
      </c>
      <c r="AL8" s="281">
        <f>IF((AA8+J8)&lt;&gt;0,('資源化量内訳'!D8-'資源化量内訳'!R8-'資源化量内訳'!T8-'資源化量内訳'!V8-'資源化量内訳'!U8)/(AA8+J8)*100,"-")</f>
        <v>19.032894862932746</v>
      </c>
      <c r="AM8" s="279">
        <f>'ごみ処理量内訳'!AA8</f>
        <v>1481</v>
      </c>
      <c r="AN8" s="279">
        <f>'ごみ処理量内訳'!AB8</f>
        <v>9409</v>
      </c>
      <c r="AO8" s="279">
        <f>'ごみ処理量内訳'!AC8</f>
        <v>0</v>
      </c>
      <c r="AP8" s="279">
        <f aca="true" t="shared" si="11" ref="AP8:AP27">SUM(AM8:AO8)</f>
        <v>10890</v>
      </c>
    </row>
    <row r="9" spans="1:42" s="282" customFormat="1" ht="12" customHeight="1">
      <c r="A9" s="277" t="s">
        <v>556</v>
      </c>
      <c r="B9" s="289" t="s">
        <v>560</v>
      </c>
      <c r="C9" s="277" t="s">
        <v>561</v>
      </c>
      <c r="D9" s="279">
        <f t="shared" si="3"/>
        <v>170127</v>
      </c>
      <c r="E9" s="279">
        <v>170127</v>
      </c>
      <c r="F9" s="279">
        <v>0</v>
      </c>
      <c r="G9" s="279">
        <v>1962</v>
      </c>
      <c r="H9" s="279">
        <f>SUM('ごみ搬入量内訳'!E9,+'ごみ搬入量内訳'!AD9)</f>
        <v>51893</v>
      </c>
      <c r="I9" s="279">
        <f>'ごみ搬入量内訳'!BC9</f>
        <v>6820</v>
      </c>
      <c r="J9" s="279">
        <f>'資源化量内訳'!BO9</f>
        <v>2778</v>
      </c>
      <c r="K9" s="279">
        <f t="shared" si="4"/>
        <v>61491</v>
      </c>
      <c r="L9" s="279">
        <f t="shared" si="5"/>
        <v>990.2513601643768</v>
      </c>
      <c r="M9" s="279">
        <f>IF(D9&lt;&gt;0,('ごみ搬入量内訳'!BR9+'ごみ処理概要'!J9)/'ごみ処理概要'!D9/365*1000000,"-")</f>
        <v>676.2071622400381</v>
      </c>
      <c r="N9" s="279">
        <f>IF(D9&lt;&gt;0,'ごみ搬入量内訳'!CM9/'ごみ処理概要'!D9/365*1000000,"-")</f>
        <v>314.04419792433873</v>
      </c>
      <c r="O9" s="280">
        <f>'ごみ搬入量内訳'!DH9</f>
        <v>0</v>
      </c>
      <c r="P9" s="280">
        <f>'ごみ処理量内訳'!E9</f>
        <v>41533</v>
      </c>
      <c r="Q9" s="280">
        <f>'ごみ処理量内訳'!N9</f>
        <v>342</v>
      </c>
      <c r="R9" s="279">
        <f t="shared" si="6"/>
        <v>12036</v>
      </c>
      <c r="S9" s="280">
        <f>'ごみ処理量内訳'!G9</f>
        <v>7665</v>
      </c>
      <c r="T9" s="280">
        <f>'ごみ処理量内訳'!L9</f>
        <v>0</v>
      </c>
      <c r="U9" s="280">
        <f>'ごみ処理量内訳'!H9</f>
        <v>97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1848</v>
      </c>
      <c r="Y9" s="280">
        <f>'ごみ処理量内訳'!M9</f>
        <v>2426</v>
      </c>
      <c r="Z9" s="279">
        <f>'資源化量内訳'!Y9</f>
        <v>4802</v>
      </c>
      <c r="AA9" s="279">
        <f t="shared" si="7"/>
        <v>58713</v>
      </c>
      <c r="AB9" s="281">
        <f t="shared" si="8"/>
        <v>99.41750549282101</v>
      </c>
      <c r="AC9" s="279">
        <f>'施設資源化量内訳'!Y9</f>
        <v>1326</v>
      </c>
      <c r="AD9" s="279">
        <f>'施設資源化量内訳'!AT9</f>
        <v>880</v>
      </c>
      <c r="AE9" s="279">
        <f>'施設資源化量内訳'!BO9</f>
        <v>97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1045</v>
      </c>
      <c r="AI9" s="279">
        <f>'施設資源化量内訳'!EU9</f>
        <v>0</v>
      </c>
      <c r="AJ9" s="279">
        <f t="shared" si="9"/>
        <v>3348</v>
      </c>
      <c r="AK9" s="281">
        <f t="shared" si="10"/>
        <v>17.771706428583045</v>
      </c>
      <c r="AL9" s="281">
        <f>IF((AA9+J9)&lt;&gt;0,('資源化量内訳'!D9-'資源化量内訳'!R9-'資源化量内訳'!T9-'資源化量内訳'!V9-'資源化量内訳'!U9)/(AA9+J9)*100,"-")</f>
        <v>15.063993104681986</v>
      </c>
      <c r="AM9" s="279">
        <f>'ごみ処理量内訳'!AA9</f>
        <v>342</v>
      </c>
      <c r="AN9" s="279">
        <f>'ごみ処理量内訳'!AB9</f>
        <v>4330</v>
      </c>
      <c r="AO9" s="279">
        <f>'ごみ処理量内訳'!AC9</f>
        <v>5624</v>
      </c>
      <c r="AP9" s="279">
        <f t="shared" si="11"/>
        <v>10296</v>
      </c>
    </row>
    <row r="10" spans="1:42" s="282" customFormat="1" ht="12" customHeight="1">
      <c r="A10" s="277" t="s">
        <v>556</v>
      </c>
      <c r="B10" s="289" t="s">
        <v>562</v>
      </c>
      <c r="C10" s="277" t="s">
        <v>563</v>
      </c>
      <c r="D10" s="279">
        <f t="shared" si="3"/>
        <v>84799</v>
      </c>
      <c r="E10" s="279">
        <v>84799</v>
      </c>
      <c r="F10" s="279">
        <v>0</v>
      </c>
      <c r="G10" s="279">
        <v>320</v>
      </c>
      <c r="H10" s="279">
        <f>SUM('ごみ搬入量内訳'!E10,+'ごみ搬入量内訳'!AD10)</f>
        <v>27216</v>
      </c>
      <c r="I10" s="279">
        <f>'ごみ搬入量内訳'!BC10</f>
        <v>791</v>
      </c>
      <c r="J10" s="279">
        <f>'資源化量内訳'!BO10</f>
        <v>1709</v>
      </c>
      <c r="K10" s="279">
        <f t="shared" si="4"/>
        <v>29716</v>
      </c>
      <c r="L10" s="279">
        <f t="shared" si="5"/>
        <v>960.078522507777</v>
      </c>
      <c r="M10" s="279">
        <f>IF(D10&lt;&gt;0,('ごみ搬入量内訳'!BR10+'ごみ処理概要'!J10)/'ごみ処理概要'!D10/365*1000000,"-")</f>
        <v>730.5591449369315</v>
      </c>
      <c r="N10" s="279">
        <f>IF(D10&lt;&gt;0,'ごみ搬入量内訳'!CM10/'ごみ処理概要'!D10/365*1000000,"-")</f>
        <v>229.51937757084562</v>
      </c>
      <c r="O10" s="280">
        <f>'ごみ搬入量内訳'!DH10</f>
        <v>0</v>
      </c>
      <c r="P10" s="280">
        <f>'ごみ処理量内訳'!E10</f>
        <v>23280</v>
      </c>
      <c r="Q10" s="280">
        <f>'ごみ処理量内訳'!N10</f>
        <v>0</v>
      </c>
      <c r="R10" s="279">
        <f t="shared" si="6"/>
        <v>1832</v>
      </c>
      <c r="S10" s="280">
        <f>'ごみ処理量内訳'!G10</f>
        <v>1616</v>
      </c>
      <c r="T10" s="280">
        <f>'ごみ処理量内訳'!L10</f>
        <v>186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30</v>
      </c>
      <c r="Y10" s="280">
        <f>'ごみ処理量内訳'!M10</f>
        <v>0</v>
      </c>
      <c r="Z10" s="279">
        <f>'資源化量内訳'!Y10</f>
        <v>2895</v>
      </c>
      <c r="AA10" s="279">
        <f t="shared" si="7"/>
        <v>28007</v>
      </c>
      <c r="AB10" s="281">
        <f t="shared" si="8"/>
        <v>100</v>
      </c>
      <c r="AC10" s="279">
        <f>'施設資源化量内訳'!Y10</f>
        <v>0</v>
      </c>
      <c r="AD10" s="279">
        <f>'施設資源化量内訳'!AT10</f>
        <v>971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30</v>
      </c>
      <c r="AI10" s="279">
        <f>'施設資源化量内訳'!EU10</f>
        <v>149</v>
      </c>
      <c r="AJ10" s="279">
        <f t="shared" si="9"/>
        <v>1150</v>
      </c>
      <c r="AK10" s="281">
        <f t="shared" si="10"/>
        <v>19.363305963117515</v>
      </c>
      <c r="AL10" s="281">
        <f>IF((AA10+J10)&lt;&gt;0,('資源化量内訳'!D10-'資源化量内訳'!R10-'資源化量内訳'!T10-'資源化量内訳'!V10-'資源化量内訳'!U10)/(AA10+J10)*100,"-")</f>
        <v>19.363305963117515</v>
      </c>
      <c r="AM10" s="279">
        <f>'ごみ処理量内訳'!AA10</f>
        <v>0</v>
      </c>
      <c r="AN10" s="279">
        <f>'ごみ処理量内訳'!AB10</f>
        <v>3265</v>
      </c>
      <c r="AO10" s="279">
        <f>'ごみ処理量内訳'!AC10</f>
        <v>256</v>
      </c>
      <c r="AP10" s="279">
        <f t="shared" si="11"/>
        <v>3521</v>
      </c>
    </row>
    <row r="11" spans="1:42" s="282" customFormat="1" ht="12" customHeight="1">
      <c r="A11" s="277" t="s">
        <v>556</v>
      </c>
      <c r="B11" s="289" t="s">
        <v>564</v>
      </c>
      <c r="C11" s="277" t="s">
        <v>565</v>
      </c>
      <c r="D11" s="279">
        <f t="shared" si="3"/>
        <v>38251</v>
      </c>
      <c r="E11" s="279">
        <v>38251</v>
      </c>
      <c r="F11" s="279">
        <v>0</v>
      </c>
      <c r="G11" s="279">
        <v>131</v>
      </c>
      <c r="H11" s="279">
        <f>SUM('ごみ搬入量内訳'!E11,+'ごみ搬入量内訳'!AD11)</f>
        <v>13040</v>
      </c>
      <c r="I11" s="279">
        <f>'ごみ搬入量内訳'!BC11</f>
        <v>1505</v>
      </c>
      <c r="J11" s="279">
        <f>'資源化量内訳'!BO11</f>
        <v>107</v>
      </c>
      <c r="K11" s="279">
        <f t="shared" si="4"/>
        <v>14652</v>
      </c>
      <c r="L11" s="279">
        <f t="shared" si="5"/>
        <v>1049.4487922779706</v>
      </c>
      <c r="M11" s="279">
        <f>IF(D11&lt;&gt;0,('ごみ搬入量内訳'!BR11+'ごみ処理概要'!J11)/'ごみ処理概要'!D11/365*1000000,"-")</f>
        <v>757.0041144953503</v>
      </c>
      <c r="N11" s="279">
        <f>IF(D11&lt;&gt;0,'ごみ搬入量内訳'!CM11/'ごみ処理概要'!D11/365*1000000,"-")</f>
        <v>292.44467778262043</v>
      </c>
      <c r="O11" s="280">
        <f>'ごみ搬入量内訳'!DH11</f>
        <v>0</v>
      </c>
      <c r="P11" s="280">
        <f>'ごみ処理量内訳'!E11</f>
        <v>11017</v>
      </c>
      <c r="Q11" s="280">
        <f>'ごみ処理量内訳'!N11</f>
        <v>72</v>
      </c>
      <c r="R11" s="279">
        <f t="shared" si="6"/>
        <v>1779</v>
      </c>
      <c r="S11" s="280">
        <f>'ごみ処理量内訳'!G11</f>
        <v>0</v>
      </c>
      <c r="T11" s="280">
        <f>'ごみ処理量内訳'!L11</f>
        <v>1779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1677</v>
      </c>
      <c r="AA11" s="279">
        <f t="shared" si="7"/>
        <v>14545</v>
      </c>
      <c r="AB11" s="281">
        <f t="shared" si="8"/>
        <v>99.50498453076658</v>
      </c>
      <c r="AC11" s="279">
        <f>'施設資源化量内訳'!Y11</f>
        <v>0</v>
      </c>
      <c r="AD11" s="279">
        <f>'施設資源化量内訳'!AT11</f>
        <v>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1138</v>
      </c>
      <c r="AJ11" s="279">
        <f t="shared" si="9"/>
        <v>1138</v>
      </c>
      <c r="AK11" s="281">
        <f t="shared" si="10"/>
        <v>19.942669942669944</v>
      </c>
      <c r="AL11" s="281">
        <f>IF((AA11+J11)&lt;&gt;0,('資源化量内訳'!D11-'資源化量内訳'!R11-'資源化量内訳'!T11-'資源化量内訳'!V11-'資源化量内訳'!U11)/(AA11+J11)*100,"-")</f>
        <v>19.942669942669944</v>
      </c>
      <c r="AM11" s="279">
        <f>'ごみ処理量内訳'!AA11</f>
        <v>72</v>
      </c>
      <c r="AN11" s="279">
        <f>'ごみ処理量内訳'!AB11</f>
        <v>2038</v>
      </c>
      <c r="AO11" s="279">
        <f>'ごみ処理量内訳'!AC11</f>
        <v>461</v>
      </c>
      <c r="AP11" s="279">
        <f t="shared" si="11"/>
        <v>2571</v>
      </c>
    </row>
    <row r="12" spans="1:42" s="282" customFormat="1" ht="12" customHeight="1">
      <c r="A12" s="277" t="s">
        <v>556</v>
      </c>
      <c r="B12" s="278" t="s">
        <v>566</v>
      </c>
      <c r="C12" s="277" t="s">
        <v>567</v>
      </c>
      <c r="D12" s="310">
        <f t="shared" si="3"/>
        <v>125148</v>
      </c>
      <c r="E12" s="310">
        <v>125148</v>
      </c>
      <c r="F12" s="310">
        <v>0</v>
      </c>
      <c r="G12" s="310">
        <v>823</v>
      </c>
      <c r="H12" s="310">
        <f>SUM('ごみ搬入量内訳'!E12,+'ごみ搬入量内訳'!AD12)</f>
        <v>40464</v>
      </c>
      <c r="I12" s="310">
        <f>'ごみ搬入量内訳'!BC12</f>
        <v>6703</v>
      </c>
      <c r="J12" s="310">
        <f>'資源化量内訳'!BO12</f>
        <v>1951</v>
      </c>
      <c r="K12" s="310">
        <f t="shared" si="4"/>
        <v>49118</v>
      </c>
      <c r="L12" s="310">
        <f t="shared" si="5"/>
        <v>1075.2857657629258</v>
      </c>
      <c r="M12" s="310">
        <f>IF(D12&lt;&gt;0,('ごみ搬入量内訳'!BR12+'ごみ処理概要'!J12)/'ごみ処理概要'!D12/365*1000000,"-")</f>
        <v>789.7717595517593</v>
      </c>
      <c r="N12" s="310">
        <f>IF(D12&lt;&gt;0,'ごみ搬入量内訳'!CM12/'ごみ処理概要'!D12/365*1000000,"-")</f>
        <v>285.5140062111666</v>
      </c>
      <c r="O12" s="310">
        <f>'ごみ搬入量内訳'!DH12</f>
        <v>0</v>
      </c>
      <c r="P12" s="310">
        <f>'ごみ処理量内訳'!E12</f>
        <v>35930</v>
      </c>
      <c r="Q12" s="310">
        <f>'ごみ処理量内訳'!N12</f>
        <v>1249</v>
      </c>
      <c r="R12" s="310">
        <f t="shared" si="6"/>
        <v>7545</v>
      </c>
      <c r="S12" s="310">
        <f>'ごみ処理量内訳'!G12</f>
        <v>3703</v>
      </c>
      <c r="T12" s="310">
        <f>'ごみ処理量内訳'!L12</f>
        <v>3842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2443</v>
      </c>
      <c r="AA12" s="310">
        <f t="shared" si="7"/>
        <v>47167</v>
      </c>
      <c r="AB12" s="311">
        <f t="shared" si="8"/>
        <v>97.35196217694575</v>
      </c>
      <c r="AC12" s="310">
        <f>'施設資源化量内訳'!Y12</f>
        <v>1198</v>
      </c>
      <c r="AD12" s="310">
        <f>'施設資源化量内訳'!AT12</f>
        <v>609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2608</v>
      </c>
      <c r="AJ12" s="310">
        <f t="shared" si="9"/>
        <v>4415</v>
      </c>
      <c r="AK12" s="311">
        <f t="shared" si="10"/>
        <v>17.93436214829594</v>
      </c>
      <c r="AL12" s="311">
        <f>IF((AA12+J12)&lt;&gt;0,('資源化量内訳'!D12-'資源化量内訳'!R12-'資源化量内訳'!T12-'資源化量内訳'!V12-'資源化量内訳'!U12)/(AA12+J12)*100,"-")</f>
        <v>17.93436214829594</v>
      </c>
      <c r="AM12" s="310">
        <f>'ごみ処理量内訳'!AA12</f>
        <v>1249</v>
      </c>
      <c r="AN12" s="310">
        <f>'ごみ処理量内訳'!AB12</f>
        <v>755</v>
      </c>
      <c r="AO12" s="310">
        <f>'ごみ処理量内訳'!AC12</f>
        <v>457</v>
      </c>
      <c r="AP12" s="310">
        <f t="shared" si="11"/>
        <v>2461</v>
      </c>
    </row>
    <row r="13" spans="1:42" s="282" customFormat="1" ht="12" customHeight="1">
      <c r="A13" s="277" t="s">
        <v>556</v>
      </c>
      <c r="B13" s="278" t="s">
        <v>568</v>
      </c>
      <c r="C13" s="277" t="s">
        <v>569</v>
      </c>
      <c r="D13" s="310">
        <f t="shared" si="3"/>
        <v>114734</v>
      </c>
      <c r="E13" s="310">
        <v>114734</v>
      </c>
      <c r="F13" s="310">
        <v>0</v>
      </c>
      <c r="G13" s="310">
        <v>893</v>
      </c>
      <c r="H13" s="310">
        <f>SUM('ごみ搬入量内訳'!E13,+'ごみ搬入量内訳'!AD13)</f>
        <v>36961</v>
      </c>
      <c r="I13" s="310">
        <f>'ごみ搬入量内訳'!BC13</f>
        <v>9212</v>
      </c>
      <c r="J13" s="310">
        <f>'資源化量内訳'!BO13</f>
        <v>1394</v>
      </c>
      <c r="K13" s="310">
        <f t="shared" si="4"/>
        <v>47567</v>
      </c>
      <c r="L13" s="310">
        <f t="shared" si="5"/>
        <v>1135.8494251503955</v>
      </c>
      <c r="M13" s="310">
        <f>IF(D13&lt;&gt;0,('ごみ搬入量内訳'!BR13+'ごみ処理概要'!J13)/'ごみ処理概要'!D13/365*1000000,"-")</f>
        <v>852.5735883189968</v>
      </c>
      <c r="N13" s="310">
        <f>IF(D13&lt;&gt;0,'ごみ搬入量内訳'!CM13/'ごみ処理概要'!D13/365*1000000,"-")</f>
        <v>283.2758368313987</v>
      </c>
      <c r="O13" s="310">
        <f>'ごみ搬入量内訳'!DH13</f>
        <v>0</v>
      </c>
      <c r="P13" s="310">
        <f>'ごみ処理量内訳'!E13</f>
        <v>33515</v>
      </c>
      <c r="Q13" s="310">
        <f>'ごみ処理量内訳'!N13</f>
        <v>6454</v>
      </c>
      <c r="R13" s="310">
        <f t="shared" si="6"/>
        <v>4435</v>
      </c>
      <c r="S13" s="310">
        <f>'ごみ処理量内訳'!G13</f>
        <v>4316</v>
      </c>
      <c r="T13" s="310">
        <f>'ごみ処理量内訳'!L13</f>
        <v>119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1769</v>
      </c>
      <c r="AA13" s="310">
        <f t="shared" si="7"/>
        <v>46173</v>
      </c>
      <c r="AB13" s="311">
        <f t="shared" si="8"/>
        <v>86.02213414766206</v>
      </c>
      <c r="AC13" s="310">
        <f>'施設資源化量内訳'!Y13</f>
        <v>85</v>
      </c>
      <c r="AD13" s="310">
        <f>'施設資源化量内訳'!AT13</f>
        <v>1152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104</v>
      </c>
      <c r="AJ13" s="310">
        <f t="shared" si="9"/>
        <v>1341</v>
      </c>
      <c r="AK13" s="311">
        <f t="shared" si="10"/>
        <v>9.468749343031932</v>
      </c>
      <c r="AL13" s="311">
        <f>IF((AA13+J13)&lt;&gt;0,('資源化量内訳'!D13-'資源化量内訳'!R13-'資源化量内訳'!T13-'資源化量内訳'!V13-'資源化量内訳'!U13)/(AA13+J13)*100,"-")</f>
        <v>9.468749343031932</v>
      </c>
      <c r="AM13" s="310">
        <f>'ごみ処理量内訳'!AA13</f>
        <v>6454</v>
      </c>
      <c r="AN13" s="310">
        <f>'ごみ処理量内訳'!AB13</f>
        <v>3788</v>
      </c>
      <c r="AO13" s="310">
        <f>'ごみ処理量内訳'!AC13</f>
        <v>1475</v>
      </c>
      <c r="AP13" s="310">
        <f t="shared" si="11"/>
        <v>11717</v>
      </c>
    </row>
    <row r="14" spans="1:42" s="282" customFormat="1" ht="12" customHeight="1">
      <c r="A14" s="277" t="s">
        <v>556</v>
      </c>
      <c r="B14" s="278" t="s">
        <v>570</v>
      </c>
      <c r="C14" s="277" t="s">
        <v>571</v>
      </c>
      <c r="D14" s="310">
        <f t="shared" si="3"/>
        <v>47516</v>
      </c>
      <c r="E14" s="310">
        <v>47516</v>
      </c>
      <c r="F14" s="310">
        <v>0</v>
      </c>
      <c r="G14" s="310">
        <v>128</v>
      </c>
      <c r="H14" s="310">
        <f>SUM('ごみ搬入量内訳'!E14,+'ごみ搬入量内訳'!AD14)</f>
        <v>13995</v>
      </c>
      <c r="I14" s="310">
        <f>'ごみ搬入量内訳'!BC14</f>
        <v>1321</v>
      </c>
      <c r="J14" s="310">
        <f>'資源化量内訳'!BO14</f>
        <v>0</v>
      </c>
      <c r="K14" s="310">
        <f t="shared" si="4"/>
        <v>15316</v>
      </c>
      <c r="L14" s="310">
        <f t="shared" si="5"/>
        <v>883.1055609819101</v>
      </c>
      <c r="M14" s="310">
        <f>IF(D14&lt;&gt;0,('ごみ搬入量内訳'!BR14+'ごみ処理概要'!J14)/'ごみ処理概要'!D14/365*1000000,"-")</f>
        <v>554.3338249725831</v>
      </c>
      <c r="N14" s="310">
        <f>IF(D14&lt;&gt;0,'ごみ搬入量内訳'!CM14/'ごみ処理概要'!D14/365*1000000,"-")</f>
        <v>328.77173600932696</v>
      </c>
      <c r="O14" s="310">
        <f>'ごみ搬入量内訳'!DH14</f>
        <v>0</v>
      </c>
      <c r="P14" s="310">
        <f>'ごみ処理量内訳'!E14</f>
        <v>13499</v>
      </c>
      <c r="Q14" s="310">
        <f>'ごみ処理量内訳'!N14</f>
        <v>159</v>
      </c>
      <c r="R14" s="310">
        <f t="shared" si="6"/>
        <v>1658</v>
      </c>
      <c r="S14" s="310">
        <f>'ごみ処理量内訳'!G14</f>
        <v>7</v>
      </c>
      <c r="T14" s="310">
        <f>'ごみ処理量内訳'!L14</f>
        <v>1651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0</v>
      </c>
      <c r="AA14" s="310">
        <f t="shared" si="7"/>
        <v>15316</v>
      </c>
      <c r="AB14" s="311">
        <f t="shared" si="8"/>
        <v>98.9618699399321</v>
      </c>
      <c r="AC14" s="310">
        <f>'施設資源化量内訳'!Y14</f>
        <v>0</v>
      </c>
      <c r="AD14" s="310">
        <f>'施設資源化量内訳'!AT14</f>
        <v>1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1372</v>
      </c>
      <c r="AJ14" s="310">
        <f t="shared" si="9"/>
        <v>1373</v>
      </c>
      <c r="AK14" s="311">
        <f t="shared" si="10"/>
        <v>8.964481587881954</v>
      </c>
      <c r="AL14" s="311">
        <f>IF((AA14+J14)&lt;&gt;0,('資源化量内訳'!D14-'資源化量内訳'!R14-'資源化量内訳'!T14-'資源化量内訳'!V14-'資源化量内訳'!U14)/(AA14+J14)*100,"-")</f>
        <v>8.964481587881954</v>
      </c>
      <c r="AM14" s="310">
        <f>'ごみ処理量内訳'!AA14</f>
        <v>159</v>
      </c>
      <c r="AN14" s="310">
        <f>'ごみ処理量内訳'!AB14</f>
        <v>1520</v>
      </c>
      <c r="AO14" s="310">
        <f>'ごみ処理量内訳'!AC14</f>
        <v>232</v>
      </c>
      <c r="AP14" s="310">
        <f t="shared" si="11"/>
        <v>1911</v>
      </c>
    </row>
    <row r="15" spans="1:42" s="282" customFormat="1" ht="12" customHeight="1">
      <c r="A15" s="277" t="s">
        <v>556</v>
      </c>
      <c r="B15" s="278" t="s">
        <v>572</v>
      </c>
      <c r="C15" s="277" t="s">
        <v>573</v>
      </c>
      <c r="D15" s="310">
        <f t="shared" si="3"/>
        <v>39081</v>
      </c>
      <c r="E15" s="310">
        <v>39081</v>
      </c>
      <c r="F15" s="310">
        <v>0</v>
      </c>
      <c r="G15" s="310">
        <v>178</v>
      </c>
      <c r="H15" s="310">
        <f>SUM('ごみ搬入量内訳'!E15,+'ごみ搬入量内訳'!AD15)</f>
        <v>10730</v>
      </c>
      <c r="I15" s="310">
        <f>'ごみ搬入量内訳'!BC15</f>
        <v>736</v>
      </c>
      <c r="J15" s="310">
        <f>'資源化量内訳'!BO15</f>
        <v>562</v>
      </c>
      <c r="K15" s="310">
        <f t="shared" si="4"/>
        <v>12028</v>
      </c>
      <c r="L15" s="310">
        <f t="shared" si="5"/>
        <v>843.2083277688454</v>
      </c>
      <c r="M15" s="310">
        <f>IF(D15&lt;&gt;0,('ごみ搬入量内訳'!BR15+'ごみ処理概要'!J15)/'ごみ処理概要'!D15/365*1000000,"-")</f>
        <v>661.1487977376106</v>
      </c>
      <c r="N15" s="310">
        <f>IF(D15&lt;&gt;0,'ごみ搬入量内訳'!CM15/'ごみ処理概要'!D15/365*1000000,"-")</f>
        <v>182.05953003123474</v>
      </c>
      <c r="O15" s="310">
        <f>'ごみ搬入量内訳'!DH15</f>
        <v>0</v>
      </c>
      <c r="P15" s="310">
        <f>'ごみ処理量内訳'!E15</f>
        <v>9224</v>
      </c>
      <c r="Q15" s="310">
        <f>'ごみ処理量内訳'!N15</f>
        <v>0</v>
      </c>
      <c r="R15" s="310">
        <f t="shared" si="6"/>
        <v>2242</v>
      </c>
      <c r="S15" s="310">
        <f>'ごみ処理量内訳'!G15</f>
        <v>111</v>
      </c>
      <c r="T15" s="310">
        <f>'ごみ処理量内訳'!L15</f>
        <v>2131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0</v>
      </c>
      <c r="AA15" s="310">
        <f t="shared" si="7"/>
        <v>11466</v>
      </c>
      <c r="AB15" s="311">
        <f t="shared" si="8"/>
        <v>100</v>
      </c>
      <c r="AC15" s="310">
        <f>'施設資源化量内訳'!Y15</f>
        <v>0</v>
      </c>
      <c r="AD15" s="310">
        <f>'施設資源化量内訳'!AT15</f>
        <v>48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1572</v>
      </c>
      <c r="AJ15" s="310">
        <f t="shared" si="9"/>
        <v>1620</v>
      </c>
      <c r="AK15" s="311">
        <f t="shared" si="10"/>
        <v>18.14100432324576</v>
      </c>
      <c r="AL15" s="311">
        <f>IF((AA15+J15)&lt;&gt;0,('資源化量内訳'!D15-'資源化量内訳'!R15-'資源化量内訳'!T15-'資源化量内訳'!V15-'資源化量内訳'!U15)/(AA15+J15)*100,"-")</f>
        <v>18.14100432324576</v>
      </c>
      <c r="AM15" s="310">
        <f>'ごみ処理量内訳'!AA15</f>
        <v>0</v>
      </c>
      <c r="AN15" s="310">
        <f>'ごみ処理量内訳'!AB15</f>
        <v>1169</v>
      </c>
      <c r="AO15" s="310">
        <f>'ごみ処理量内訳'!AC15</f>
        <v>325</v>
      </c>
      <c r="AP15" s="310">
        <f t="shared" si="11"/>
        <v>1494</v>
      </c>
    </row>
    <row r="16" spans="1:42" s="282" customFormat="1" ht="12" customHeight="1">
      <c r="A16" s="277" t="s">
        <v>556</v>
      </c>
      <c r="B16" s="278" t="s">
        <v>574</v>
      </c>
      <c r="C16" s="277" t="s">
        <v>575</v>
      </c>
      <c r="D16" s="310">
        <f t="shared" si="3"/>
        <v>92422</v>
      </c>
      <c r="E16" s="310">
        <v>92422</v>
      </c>
      <c r="F16" s="310">
        <v>0</v>
      </c>
      <c r="G16" s="310">
        <v>639</v>
      </c>
      <c r="H16" s="310">
        <f>SUM('ごみ搬入量内訳'!E16,+'ごみ搬入量内訳'!AD16)</f>
        <v>28065</v>
      </c>
      <c r="I16" s="310">
        <f>'ごみ搬入量内訳'!BC16</f>
        <v>4480</v>
      </c>
      <c r="J16" s="310">
        <f>'資源化量内訳'!BO16</f>
        <v>1832</v>
      </c>
      <c r="K16" s="310">
        <f t="shared" si="4"/>
        <v>34377</v>
      </c>
      <c r="L16" s="310">
        <f t="shared" si="5"/>
        <v>1019.0599818640108</v>
      </c>
      <c r="M16" s="310">
        <f>IF(D16&lt;&gt;0,('ごみ搬入量内訳'!BR16+'ごみ処理概要'!J16)/'ごみ処理概要'!D16/365*1000000,"-")</f>
        <v>750.2216604419928</v>
      </c>
      <c r="N16" s="310">
        <f>IF(D16&lt;&gt;0,'ごみ搬入量内訳'!CM16/'ごみ処理概要'!D16/365*1000000,"-")</f>
        <v>268.83832142201805</v>
      </c>
      <c r="O16" s="310">
        <f>'ごみ搬入量内訳'!DH16</f>
        <v>0</v>
      </c>
      <c r="P16" s="310">
        <f>'ごみ処理量内訳'!E16</f>
        <v>26523</v>
      </c>
      <c r="Q16" s="310">
        <f>'ごみ処理量内訳'!N16</f>
        <v>1215</v>
      </c>
      <c r="R16" s="310">
        <f t="shared" si="6"/>
        <v>3746</v>
      </c>
      <c r="S16" s="310">
        <f>'ごみ処理量内訳'!G16</f>
        <v>2690</v>
      </c>
      <c r="T16" s="310">
        <f>'ごみ処理量内訳'!L16</f>
        <v>1056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1061</v>
      </c>
      <c r="AA16" s="310">
        <f t="shared" si="7"/>
        <v>32545</v>
      </c>
      <c r="AB16" s="311">
        <f t="shared" si="8"/>
        <v>96.26670763558151</v>
      </c>
      <c r="AC16" s="310">
        <f>'施設資源化量内訳'!Y16</f>
        <v>769</v>
      </c>
      <c r="AD16" s="310">
        <f>'施設資源化量内訳'!AT16</f>
        <v>581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679</v>
      </c>
      <c r="AJ16" s="310">
        <f t="shared" si="9"/>
        <v>2029</v>
      </c>
      <c r="AK16" s="311">
        <f t="shared" si="10"/>
        <v>14.317712424004423</v>
      </c>
      <c r="AL16" s="311">
        <f>IF((AA16+J16)&lt;&gt;0,('資源化量内訳'!D16-'資源化量内訳'!R16-'資源化量内訳'!T16-'資源化量内訳'!V16-'資源化量内訳'!U16)/(AA16+J16)*100,"-")</f>
        <v>14.317712424004423</v>
      </c>
      <c r="AM16" s="310">
        <f>'ごみ処理量内訳'!AA16</f>
        <v>1215</v>
      </c>
      <c r="AN16" s="310">
        <f>'ごみ処理量内訳'!AB16</f>
        <v>1012</v>
      </c>
      <c r="AO16" s="310">
        <f>'ごみ処理量内訳'!AC16</f>
        <v>0</v>
      </c>
      <c r="AP16" s="310">
        <f t="shared" si="11"/>
        <v>2227</v>
      </c>
    </row>
    <row r="17" spans="1:42" s="282" customFormat="1" ht="12" customHeight="1">
      <c r="A17" s="277" t="s">
        <v>556</v>
      </c>
      <c r="B17" s="278" t="s">
        <v>576</v>
      </c>
      <c r="C17" s="277" t="s">
        <v>577</v>
      </c>
      <c r="D17" s="310">
        <f t="shared" si="3"/>
        <v>42417</v>
      </c>
      <c r="E17" s="310">
        <v>42325</v>
      </c>
      <c r="F17" s="310">
        <v>92</v>
      </c>
      <c r="G17" s="310">
        <v>255</v>
      </c>
      <c r="H17" s="310">
        <f>SUM('ごみ搬入量内訳'!E17,+'ごみ搬入量内訳'!AD17)</f>
        <v>9543</v>
      </c>
      <c r="I17" s="310">
        <f>'ごみ搬入量内訳'!BC17</f>
        <v>695</v>
      </c>
      <c r="J17" s="310">
        <f>'資源化量内訳'!BO17</f>
        <v>742</v>
      </c>
      <c r="K17" s="310">
        <f t="shared" si="4"/>
        <v>10980</v>
      </c>
      <c r="L17" s="310">
        <f t="shared" si="5"/>
        <v>709.2013056279774</v>
      </c>
      <c r="M17" s="310">
        <f>IF(D17&lt;&gt;0,('ごみ搬入量内訳'!BR17+'ごみ処理概要'!J17)/'ごみ処理概要'!D17/365*1000000,"-")</f>
        <v>652.1034955938125</v>
      </c>
      <c r="N17" s="310">
        <f>IF(D17&lt;&gt;0,'ごみ搬入量内訳'!CM17/'ごみ処理概要'!D17/365*1000000,"-")</f>
        <v>57.09781003416503</v>
      </c>
      <c r="O17" s="310">
        <f>'ごみ搬入量内訳'!DH17</f>
        <v>12</v>
      </c>
      <c r="P17" s="310">
        <f>'ごみ処理量内訳'!E17</f>
        <v>7796</v>
      </c>
      <c r="Q17" s="310">
        <f>'ごみ処理量内訳'!N17</f>
        <v>286</v>
      </c>
      <c r="R17" s="310">
        <f t="shared" si="6"/>
        <v>718</v>
      </c>
      <c r="S17" s="310">
        <f>'ごみ処理量内訳'!G17</f>
        <v>0</v>
      </c>
      <c r="T17" s="310">
        <f>'ごみ処理量内訳'!L17</f>
        <v>718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1438</v>
      </c>
      <c r="AA17" s="310">
        <f t="shared" si="7"/>
        <v>10238</v>
      </c>
      <c r="AB17" s="311">
        <f t="shared" si="8"/>
        <v>97.2064856417269</v>
      </c>
      <c r="AC17" s="310">
        <f>'施設資源化量内訳'!Y17</f>
        <v>0</v>
      </c>
      <c r="AD17" s="310">
        <f>'施設資源化量内訳'!AT17</f>
        <v>0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718</v>
      </c>
      <c r="AJ17" s="310">
        <f t="shared" si="9"/>
        <v>718</v>
      </c>
      <c r="AK17" s="311">
        <f t="shared" si="10"/>
        <v>26.39344262295082</v>
      </c>
      <c r="AL17" s="311">
        <f>IF((AA17+J17)&lt;&gt;0,('資源化量内訳'!D17-'資源化量内訳'!R17-'資源化量内訳'!T17-'資源化量内訳'!V17-'資源化量内訳'!U17)/(AA17+J17)*100,"-")</f>
        <v>26.39344262295082</v>
      </c>
      <c r="AM17" s="310">
        <f>'ごみ処理量内訳'!AA17</f>
        <v>286</v>
      </c>
      <c r="AN17" s="310">
        <f>'ごみ処理量内訳'!AB17</f>
        <v>226</v>
      </c>
      <c r="AO17" s="310">
        <f>'ごみ処理量内訳'!AC17</f>
        <v>0</v>
      </c>
      <c r="AP17" s="310">
        <f t="shared" si="11"/>
        <v>512</v>
      </c>
    </row>
    <row r="18" spans="1:42" s="282" customFormat="1" ht="12" customHeight="1">
      <c r="A18" s="277" t="s">
        <v>556</v>
      </c>
      <c r="B18" s="278" t="s">
        <v>578</v>
      </c>
      <c r="C18" s="277" t="s">
        <v>579</v>
      </c>
      <c r="D18" s="310">
        <f t="shared" si="3"/>
        <v>34429</v>
      </c>
      <c r="E18" s="310">
        <v>34429</v>
      </c>
      <c r="F18" s="310">
        <v>0</v>
      </c>
      <c r="G18" s="310">
        <v>135</v>
      </c>
      <c r="H18" s="310">
        <f>SUM('ごみ搬入量内訳'!E18,+'ごみ搬入量内訳'!AD18)</f>
        <v>7569</v>
      </c>
      <c r="I18" s="310">
        <f>'ごみ搬入量内訳'!BC18</f>
        <v>130</v>
      </c>
      <c r="J18" s="310">
        <f>'資源化量内訳'!BO18</f>
        <v>0</v>
      </c>
      <c r="K18" s="310">
        <f t="shared" si="4"/>
        <v>7699</v>
      </c>
      <c r="L18" s="310">
        <f t="shared" si="5"/>
        <v>612.6565013486162</v>
      </c>
      <c r="M18" s="310">
        <f>IF(D18&lt;&gt;0,('ごみ搬入量内訳'!BR18+'ごみ処理概要'!J18)/'ごみ処理概要'!D18/365*1000000,"-")</f>
        <v>604.6988899529985</v>
      </c>
      <c r="N18" s="310">
        <f>IF(D18&lt;&gt;0,'ごみ搬入量内訳'!CM18/'ごみ処理概要'!D18/365*1000000,"-")</f>
        <v>7.957611395617822</v>
      </c>
      <c r="O18" s="310">
        <f>'ごみ搬入量内訳'!DH18</f>
        <v>0</v>
      </c>
      <c r="P18" s="310">
        <f>'ごみ処理量内訳'!E18</f>
        <v>5368</v>
      </c>
      <c r="Q18" s="310">
        <f>'ごみ処理量内訳'!N18</f>
        <v>0</v>
      </c>
      <c r="R18" s="310">
        <f t="shared" si="6"/>
        <v>2331</v>
      </c>
      <c r="S18" s="310">
        <f>'ごみ処理量内訳'!G18</f>
        <v>865</v>
      </c>
      <c r="T18" s="310">
        <f>'ごみ処理量内訳'!L18</f>
        <v>1466</v>
      </c>
      <c r="U18" s="310">
        <f>'ごみ処理量内訳'!H18</f>
        <v>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0</v>
      </c>
      <c r="AA18" s="310">
        <f t="shared" si="7"/>
        <v>7699</v>
      </c>
      <c r="AB18" s="311">
        <f t="shared" si="8"/>
        <v>100</v>
      </c>
      <c r="AC18" s="310">
        <f>'施設資源化量内訳'!Y18</f>
        <v>0</v>
      </c>
      <c r="AD18" s="310">
        <f>'施設資源化量内訳'!AT18</f>
        <v>95</v>
      </c>
      <c r="AE18" s="310">
        <f>'施設資源化量内訳'!BO18</f>
        <v>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1324</v>
      </c>
      <c r="AJ18" s="310">
        <f t="shared" si="9"/>
        <v>1419</v>
      </c>
      <c r="AK18" s="311">
        <f t="shared" si="10"/>
        <v>18.430965060397455</v>
      </c>
      <c r="AL18" s="311">
        <f>IF((AA18+J18)&lt;&gt;0,('資源化量内訳'!D18-'資源化量内訳'!R18-'資源化量内訳'!T18-'資源化量内訳'!V18-'資源化量内訳'!U18)/(AA18+J18)*100,"-")</f>
        <v>18.430965060397455</v>
      </c>
      <c r="AM18" s="310">
        <f>'ごみ処理量内訳'!AA18</f>
        <v>0</v>
      </c>
      <c r="AN18" s="310">
        <f>'ごみ処理量内訳'!AB18</f>
        <v>650</v>
      </c>
      <c r="AO18" s="310">
        <f>'ごみ処理量内訳'!AC18</f>
        <v>812</v>
      </c>
      <c r="AP18" s="310">
        <f t="shared" si="11"/>
        <v>1462</v>
      </c>
    </row>
    <row r="19" spans="1:42" s="282" customFormat="1" ht="12" customHeight="1">
      <c r="A19" s="277" t="s">
        <v>556</v>
      </c>
      <c r="B19" s="278" t="s">
        <v>580</v>
      </c>
      <c r="C19" s="277" t="s">
        <v>581</v>
      </c>
      <c r="D19" s="310">
        <f t="shared" si="3"/>
        <v>7651</v>
      </c>
      <c r="E19" s="310">
        <v>7651</v>
      </c>
      <c r="F19" s="310">
        <v>0</v>
      </c>
      <c r="G19" s="310">
        <v>301</v>
      </c>
      <c r="H19" s="310">
        <f>SUM('ごみ搬入量内訳'!E19,+'ごみ搬入量内訳'!AD19)</f>
        <v>2313</v>
      </c>
      <c r="I19" s="310">
        <f>'ごみ搬入量内訳'!BC19</f>
        <v>592</v>
      </c>
      <c r="J19" s="310">
        <f>'資源化量内訳'!BO19</f>
        <v>0</v>
      </c>
      <c r="K19" s="310">
        <f t="shared" si="4"/>
        <v>2905</v>
      </c>
      <c r="L19" s="310">
        <f t="shared" si="5"/>
        <v>1040.243642607377</v>
      </c>
      <c r="M19" s="310">
        <f>IF(D19&lt;&gt;0,('ごみ搬入量内訳'!BR19+'ごみ処理概要'!J19)/'ごみ処理概要'!D19/365*1000000,"-")</f>
        <v>934.607885440707</v>
      </c>
      <c r="N19" s="310">
        <f>IF(D19&lt;&gt;0,'ごみ搬入量内訳'!CM19/'ごみ処理概要'!D19/365*1000000,"-")</f>
        <v>105.63575716666995</v>
      </c>
      <c r="O19" s="310">
        <f>'ごみ搬入量内訳'!DH19</f>
        <v>0</v>
      </c>
      <c r="P19" s="310">
        <f>'ごみ処理量内訳'!E19</f>
        <v>2223</v>
      </c>
      <c r="Q19" s="310">
        <f>'ごみ処理量内訳'!N19</f>
        <v>151</v>
      </c>
      <c r="R19" s="310">
        <f t="shared" si="6"/>
        <v>207</v>
      </c>
      <c r="S19" s="310">
        <f>'ごみ処理量内訳'!G19</f>
        <v>55</v>
      </c>
      <c r="T19" s="310">
        <f>'ごみ処理量内訳'!L19</f>
        <v>45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107</v>
      </c>
      <c r="Z19" s="310">
        <f>'資源化量内訳'!Y19</f>
        <v>324</v>
      </c>
      <c r="AA19" s="310">
        <f t="shared" si="7"/>
        <v>2905</v>
      </c>
      <c r="AB19" s="311">
        <f t="shared" si="8"/>
        <v>94.80206540447504</v>
      </c>
      <c r="AC19" s="310">
        <f>'施設資源化量内訳'!Y19</f>
        <v>57</v>
      </c>
      <c r="AD19" s="310">
        <f>'施設資源化量内訳'!AT19</f>
        <v>28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45</v>
      </c>
      <c r="AJ19" s="310">
        <f t="shared" si="9"/>
        <v>130</v>
      </c>
      <c r="AK19" s="311">
        <f t="shared" si="10"/>
        <v>15.628227194492256</v>
      </c>
      <c r="AL19" s="311">
        <f>IF((AA19+J19)&lt;&gt;0,('資源化量内訳'!D19-'資源化量内訳'!R19-'資源化量内訳'!T19-'資源化量内訳'!V19-'資源化量内訳'!U19)/(AA19+J19)*100,"-")</f>
        <v>15.628227194492256</v>
      </c>
      <c r="AM19" s="310">
        <f>'ごみ処理量内訳'!AA19</f>
        <v>151</v>
      </c>
      <c r="AN19" s="310">
        <f>'ごみ処理量内訳'!AB19</f>
        <v>88</v>
      </c>
      <c r="AO19" s="310">
        <f>'ごみ処理量内訳'!AC19</f>
        <v>123</v>
      </c>
      <c r="AP19" s="310">
        <f t="shared" si="11"/>
        <v>362</v>
      </c>
    </row>
    <row r="20" spans="1:42" s="282" customFormat="1" ht="12" customHeight="1">
      <c r="A20" s="277" t="s">
        <v>556</v>
      </c>
      <c r="B20" s="278" t="s">
        <v>582</v>
      </c>
      <c r="C20" s="277" t="s">
        <v>583</v>
      </c>
      <c r="D20" s="310">
        <f t="shared" si="3"/>
        <v>9872</v>
      </c>
      <c r="E20" s="310">
        <v>9871</v>
      </c>
      <c r="F20" s="310">
        <v>1</v>
      </c>
      <c r="G20" s="310">
        <v>41</v>
      </c>
      <c r="H20" s="310">
        <f>SUM('ごみ搬入量内訳'!E20,+'ごみ搬入量内訳'!AD20)</f>
        <v>1689</v>
      </c>
      <c r="I20" s="310">
        <f>'ごみ搬入量内訳'!BC20</f>
        <v>1291</v>
      </c>
      <c r="J20" s="310">
        <f>'資源化量内訳'!BO20</f>
        <v>0</v>
      </c>
      <c r="K20" s="310">
        <f t="shared" si="4"/>
        <v>2980</v>
      </c>
      <c r="L20" s="310">
        <f t="shared" si="5"/>
        <v>827.0242667791567</v>
      </c>
      <c r="M20" s="310">
        <f>IF(D20&lt;&gt;0,('ごみ搬入量内訳'!BR20+'ごみ処理概要'!J20)/'ごみ処理概要'!D20/365*1000000,"-")</f>
        <v>605.836904153993</v>
      </c>
      <c r="N20" s="310">
        <f>IF(D20&lt;&gt;0,'ごみ搬入量内訳'!CM20/'ごみ処理概要'!D20/365*1000000,"-")</f>
        <v>221.18736262516373</v>
      </c>
      <c r="O20" s="310">
        <f>'ごみ搬入量内訳'!DH20</f>
        <v>0</v>
      </c>
      <c r="P20" s="310">
        <f>'ごみ処理量内訳'!E20</f>
        <v>2177</v>
      </c>
      <c r="Q20" s="310">
        <f>'ごみ処理量内訳'!N20</f>
        <v>0</v>
      </c>
      <c r="R20" s="310">
        <f t="shared" si="6"/>
        <v>803</v>
      </c>
      <c r="S20" s="310">
        <f>'ごみ処理量内訳'!G20</f>
        <v>0</v>
      </c>
      <c r="T20" s="310">
        <f>'ごみ処理量内訳'!L20</f>
        <v>803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0</v>
      </c>
      <c r="AA20" s="310">
        <f t="shared" si="7"/>
        <v>2980</v>
      </c>
      <c r="AB20" s="311">
        <f t="shared" si="8"/>
        <v>100</v>
      </c>
      <c r="AC20" s="310">
        <f>'施設資源化量内訳'!Y20</f>
        <v>0</v>
      </c>
      <c r="AD20" s="310">
        <f>'施設資源化量内訳'!AT20</f>
        <v>0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619</v>
      </c>
      <c r="AJ20" s="310">
        <f t="shared" si="9"/>
        <v>619</v>
      </c>
      <c r="AK20" s="311">
        <f t="shared" si="10"/>
        <v>20.771812080536915</v>
      </c>
      <c r="AL20" s="311">
        <f>IF((AA20+J20)&lt;&gt;0,('資源化量内訳'!D20-'資源化量内訳'!R20-'資源化量内訳'!T20-'資源化量内訳'!V20-'資源化量内訳'!U20)/(AA20+J20)*100,"-")</f>
        <v>20.771812080536915</v>
      </c>
      <c r="AM20" s="310">
        <f>'ごみ処理量内訳'!AA20</f>
        <v>0</v>
      </c>
      <c r="AN20" s="310">
        <f>'ごみ処理量内訳'!AB20</f>
        <v>263</v>
      </c>
      <c r="AO20" s="310">
        <f>'ごみ処理量内訳'!AC20</f>
        <v>184</v>
      </c>
      <c r="AP20" s="310">
        <f t="shared" si="11"/>
        <v>447</v>
      </c>
    </row>
    <row r="21" spans="1:42" s="282" customFormat="1" ht="12" customHeight="1">
      <c r="A21" s="277" t="s">
        <v>556</v>
      </c>
      <c r="B21" s="278" t="s">
        <v>584</v>
      </c>
      <c r="C21" s="277" t="s">
        <v>552</v>
      </c>
      <c r="D21" s="310">
        <f t="shared" si="3"/>
        <v>31264</v>
      </c>
      <c r="E21" s="310">
        <v>31264</v>
      </c>
      <c r="F21" s="310">
        <v>0</v>
      </c>
      <c r="G21" s="310">
        <v>107</v>
      </c>
      <c r="H21" s="310">
        <f>SUM('ごみ搬入量内訳'!E21,+'ごみ搬入量内訳'!AD21)</f>
        <v>10323</v>
      </c>
      <c r="I21" s="310">
        <f>'ごみ搬入量内訳'!BC21</f>
        <v>292</v>
      </c>
      <c r="J21" s="310">
        <f>'資源化量内訳'!BO21</f>
        <v>542</v>
      </c>
      <c r="K21" s="310">
        <f t="shared" si="4"/>
        <v>11157</v>
      </c>
      <c r="L21" s="310">
        <f t="shared" si="5"/>
        <v>977.7099311563213</v>
      </c>
      <c r="M21" s="310">
        <f>IF(D21&lt;&gt;0,('ごみ搬入量内訳'!BR21+'ごみ処理概要'!J21)/'ごみ処理概要'!D21/365*1000000,"-")</f>
        <v>755.9134055888168</v>
      </c>
      <c r="N21" s="310">
        <f>IF(D21&lt;&gt;0,'ごみ搬入量内訳'!CM21/'ごみ処理概要'!D21/365*1000000,"-")</f>
        <v>221.7965255675047</v>
      </c>
      <c r="O21" s="310">
        <f>'ごみ搬入量内訳'!DH21</f>
        <v>0</v>
      </c>
      <c r="P21" s="310">
        <f>'ごみ処理量内訳'!E21</f>
        <v>7516</v>
      </c>
      <c r="Q21" s="310">
        <f>'ごみ処理量内訳'!N21</f>
        <v>0</v>
      </c>
      <c r="R21" s="310">
        <f t="shared" si="6"/>
        <v>3099</v>
      </c>
      <c r="S21" s="310">
        <f>'ごみ処理量内訳'!G21</f>
        <v>0</v>
      </c>
      <c r="T21" s="310">
        <f>'ごみ処理量内訳'!L21</f>
        <v>3099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0</v>
      </c>
      <c r="AA21" s="310">
        <f t="shared" si="7"/>
        <v>10615</v>
      </c>
      <c r="AB21" s="311">
        <f t="shared" si="8"/>
        <v>100</v>
      </c>
      <c r="AC21" s="310">
        <f>'施設資源化量内訳'!Y21</f>
        <v>0</v>
      </c>
      <c r="AD21" s="310">
        <f>'施設資源化量内訳'!AT21</f>
        <v>0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2447</v>
      </c>
      <c r="AJ21" s="310">
        <f t="shared" si="9"/>
        <v>2447</v>
      </c>
      <c r="AK21" s="311">
        <f t="shared" si="10"/>
        <v>26.790355830420364</v>
      </c>
      <c r="AL21" s="311">
        <f>IF((AA21+J21)&lt;&gt;0,('資源化量内訳'!D21-'資源化量内訳'!R21-'資源化量内訳'!T21-'資源化量内訳'!V21-'資源化量内訳'!U21)/(AA21+J21)*100,"-")</f>
        <v>26.790355830420364</v>
      </c>
      <c r="AM21" s="310">
        <f>'ごみ処理量内訳'!AA21</f>
        <v>0</v>
      </c>
      <c r="AN21" s="310">
        <f>'ごみ処理量内訳'!AB21</f>
        <v>952</v>
      </c>
      <c r="AO21" s="310">
        <f>'ごみ処理量内訳'!AC21</f>
        <v>501</v>
      </c>
      <c r="AP21" s="310">
        <f t="shared" si="11"/>
        <v>1453</v>
      </c>
    </row>
    <row r="22" spans="1:42" s="282" customFormat="1" ht="12" customHeight="1">
      <c r="A22" s="277" t="s">
        <v>556</v>
      </c>
      <c r="B22" s="278" t="s">
        <v>585</v>
      </c>
      <c r="C22" s="277" t="s">
        <v>586</v>
      </c>
      <c r="D22" s="310">
        <f t="shared" si="3"/>
        <v>22171</v>
      </c>
      <c r="E22" s="310">
        <v>22171</v>
      </c>
      <c r="F22" s="310">
        <v>0</v>
      </c>
      <c r="G22" s="310">
        <v>57</v>
      </c>
      <c r="H22" s="310">
        <f>SUM('ごみ搬入量内訳'!E22,+'ごみ搬入量内訳'!AD22)</f>
        <v>5059</v>
      </c>
      <c r="I22" s="310">
        <f>'ごみ搬入量内訳'!BC22</f>
        <v>1254</v>
      </c>
      <c r="J22" s="310">
        <f>'資源化量内訳'!BO22</f>
        <v>133</v>
      </c>
      <c r="K22" s="310">
        <f t="shared" si="4"/>
        <v>6446</v>
      </c>
      <c r="L22" s="310">
        <f t="shared" si="5"/>
        <v>796.5483727663496</v>
      </c>
      <c r="M22" s="310">
        <f>IF(D22&lt;&gt;0,('ごみ搬入量内訳'!BR22+'ごみ処理概要'!J22)/'ごみ処理概要'!D22/365*1000000,"-")</f>
        <v>678.1659121535414</v>
      </c>
      <c r="N22" s="310">
        <f>IF(D22&lt;&gt;0,'ごみ搬入量内訳'!CM22/'ごみ処理概要'!D22/365*1000000,"-")</f>
        <v>118.38246061280842</v>
      </c>
      <c r="O22" s="310">
        <f>'ごみ搬入量内訳'!DH22</f>
        <v>91</v>
      </c>
      <c r="P22" s="310">
        <f>'ごみ処理量内訳'!E22</f>
        <v>168</v>
      </c>
      <c r="Q22" s="310">
        <f>'ごみ処理量内訳'!N22</f>
        <v>36</v>
      </c>
      <c r="R22" s="310">
        <f t="shared" si="6"/>
        <v>6109</v>
      </c>
      <c r="S22" s="310">
        <f>'ごみ処理量内訳'!G22</f>
        <v>0</v>
      </c>
      <c r="T22" s="310">
        <f>'ごみ処理量内訳'!L22</f>
        <v>1350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4450</v>
      </c>
      <c r="Y22" s="310">
        <f>'ごみ処理量内訳'!M22</f>
        <v>309</v>
      </c>
      <c r="Z22" s="310">
        <f>'資源化量内訳'!Y22</f>
        <v>0</v>
      </c>
      <c r="AA22" s="310">
        <f t="shared" si="7"/>
        <v>6313</v>
      </c>
      <c r="AB22" s="311">
        <f t="shared" si="8"/>
        <v>99.42974813876128</v>
      </c>
      <c r="AC22" s="310">
        <f>'施設資源化量内訳'!Y22</f>
        <v>0</v>
      </c>
      <c r="AD22" s="310">
        <f>'施設資源化量内訳'!AT22</f>
        <v>0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2309</v>
      </c>
      <c r="AI22" s="310">
        <f>'施設資源化量内訳'!EU22</f>
        <v>1342</v>
      </c>
      <c r="AJ22" s="310">
        <f t="shared" si="9"/>
        <v>3651</v>
      </c>
      <c r="AK22" s="311">
        <f t="shared" si="10"/>
        <v>58.703071672354945</v>
      </c>
      <c r="AL22" s="311">
        <f>IF((AA22+J22)&lt;&gt;0,('資源化量内訳'!D22-'資源化量内訳'!R22-'資源化量内訳'!T22-'資源化量内訳'!V22-'資源化量内訳'!U22)/(AA22+J22)*100,"-")</f>
        <v>22.882407694694386</v>
      </c>
      <c r="AM22" s="310">
        <f>'ごみ処理量内訳'!AA22</f>
        <v>36</v>
      </c>
      <c r="AN22" s="310">
        <f>'ごみ処理量内訳'!AB22</f>
        <v>18</v>
      </c>
      <c r="AO22" s="310">
        <f>'ごみ処理量内訳'!AC22</f>
        <v>454</v>
      </c>
      <c r="AP22" s="310">
        <f t="shared" si="11"/>
        <v>508</v>
      </c>
    </row>
    <row r="23" spans="1:42" s="282" customFormat="1" ht="12" customHeight="1">
      <c r="A23" s="277" t="s">
        <v>556</v>
      </c>
      <c r="B23" s="278" t="s">
        <v>587</v>
      </c>
      <c r="C23" s="277" t="s">
        <v>588</v>
      </c>
      <c r="D23" s="310">
        <f t="shared" si="3"/>
        <v>18408</v>
      </c>
      <c r="E23" s="310">
        <v>18408</v>
      </c>
      <c r="F23" s="310">
        <v>0</v>
      </c>
      <c r="G23" s="310">
        <v>30</v>
      </c>
      <c r="H23" s="310">
        <f>SUM('ごみ搬入量内訳'!E23,+'ごみ搬入量内訳'!AD23)</f>
        <v>3727</v>
      </c>
      <c r="I23" s="310">
        <f>'ごみ搬入量内訳'!BC23</f>
        <v>536</v>
      </c>
      <c r="J23" s="310">
        <f>'資源化量内訳'!BO23</f>
        <v>0</v>
      </c>
      <c r="K23" s="310">
        <f t="shared" si="4"/>
        <v>4263</v>
      </c>
      <c r="L23" s="310">
        <f t="shared" si="5"/>
        <v>634.4769695129575</v>
      </c>
      <c r="M23" s="310">
        <f>IF(D23&lt;&gt;0,('ごみ搬入量内訳'!BR23+'ごみ処理概要'!J23)/'ごみ処理概要'!D23/365*1000000,"-")</f>
        <v>554.7022438129937</v>
      </c>
      <c r="N23" s="310">
        <f>IF(D23&lt;&gt;0,'ごみ搬入量内訳'!CM23/'ごみ処理概要'!D23/365*1000000,"-")</f>
        <v>79.7747256999637</v>
      </c>
      <c r="O23" s="310">
        <f>'ごみ搬入量内訳'!DH23</f>
        <v>0</v>
      </c>
      <c r="P23" s="310">
        <f>'ごみ処理量内訳'!E23</f>
        <v>3368</v>
      </c>
      <c r="Q23" s="310">
        <f>'ごみ処理量内訳'!N23</f>
        <v>0</v>
      </c>
      <c r="R23" s="310">
        <f t="shared" si="6"/>
        <v>611</v>
      </c>
      <c r="S23" s="310">
        <f>'ごみ処理量内訳'!G23</f>
        <v>0</v>
      </c>
      <c r="T23" s="310">
        <f>'ごみ処理量内訳'!L23</f>
        <v>359</v>
      </c>
      <c r="U23" s="310">
        <f>'ごみ処理量内訳'!H23</f>
        <v>252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0</v>
      </c>
      <c r="Z23" s="310">
        <f>'資源化量内訳'!Y23</f>
        <v>284</v>
      </c>
      <c r="AA23" s="310">
        <f t="shared" si="7"/>
        <v>4263</v>
      </c>
      <c r="AB23" s="311">
        <f t="shared" si="8"/>
        <v>100</v>
      </c>
      <c r="AC23" s="310">
        <f>'施設資源化量内訳'!Y23</f>
        <v>0</v>
      </c>
      <c r="AD23" s="310">
        <f>'施設資源化量内訳'!AT23</f>
        <v>0</v>
      </c>
      <c r="AE23" s="310">
        <f>'施設資源化量内訳'!BO23</f>
        <v>251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281</v>
      </c>
      <c r="AJ23" s="310">
        <f t="shared" si="9"/>
        <v>532</v>
      </c>
      <c r="AK23" s="311">
        <f t="shared" si="10"/>
        <v>19.141449683321603</v>
      </c>
      <c r="AL23" s="311">
        <f>IF((AA23+J23)&lt;&gt;0,('資源化量内訳'!D23-'資源化量内訳'!R23-'資源化量内訳'!T23-'資源化量内訳'!V23-'資源化量内訳'!U23)/(AA23+J23)*100,"-")</f>
        <v>19.141449683321603</v>
      </c>
      <c r="AM23" s="310">
        <f>'ごみ処理量内訳'!AA23</f>
        <v>0</v>
      </c>
      <c r="AN23" s="310">
        <f>'ごみ処理量内訳'!AB23</f>
        <v>373</v>
      </c>
      <c r="AO23" s="310">
        <f>'ごみ処理量内訳'!AC23</f>
        <v>57</v>
      </c>
      <c r="AP23" s="310">
        <f t="shared" si="11"/>
        <v>430</v>
      </c>
    </row>
    <row r="24" spans="1:42" s="282" customFormat="1" ht="12" customHeight="1">
      <c r="A24" s="277" t="s">
        <v>556</v>
      </c>
      <c r="B24" s="278" t="s">
        <v>589</v>
      </c>
      <c r="C24" s="277" t="s">
        <v>590</v>
      </c>
      <c r="D24" s="310">
        <f t="shared" si="3"/>
        <v>10899</v>
      </c>
      <c r="E24" s="310">
        <v>10899</v>
      </c>
      <c r="F24" s="310">
        <v>0</v>
      </c>
      <c r="G24" s="310">
        <v>66</v>
      </c>
      <c r="H24" s="310">
        <f>SUM('ごみ搬入量内訳'!E24,+'ごみ搬入量内訳'!AD24)</f>
        <v>2913</v>
      </c>
      <c r="I24" s="310">
        <f>'ごみ搬入量内訳'!BC24</f>
        <v>287</v>
      </c>
      <c r="J24" s="310">
        <f>'資源化量内訳'!BO24</f>
        <v>0</v>
      </c>
      <c r="K24" s="310">
        <f t="shared" si="4"/>
        <v>3200</v>
      </c>
      <c r="L24" s="310">
        <f t="shared" si="5"/>
        <v>804.3970352941767</v>
      </c>
      <c r="M24" s="310">
        <f>IF(D24&lt;&gt;0,('ごみ搬入量内訳'!BR24+'ごみ処理概要'!J24)/'ごみ処理概要'!D24/365*1000000,"-")</f>
        <v>785.5439797794695</v>
      </c>
      <c r="N24" s="310">
        <f>IF(D24&lt;&gt;0,'ごみ搬入量内訳'!CM24/'ごみ処理概要'!D24/365*1000000,"-")</f>
        <v>18.85305551470727</v>
      </c>
      <c r="O24" s="310">
        <f>'ごみ搬入量内訳'!DH24</f>
        <v>257</v>
      </c>
      <c r="P24" s="310">
        <f>'ごみ処理量内訳'!E24</f>
        <v>2248</v>
      </c>
      <c r="Q24" s="310">
        <f>'ごみ処理量内訳'!N24</f>
        <v>419</v>
      </c>
      <c r="R24" s="310">
        <f t="shared" si="6"/>
        <v>244</v>
      </c>
      <c r="S24" s="310">
        <f>'ごみ処理量内訳'!G24</f>
        <v>0</v>
      </c>
      <c r="T24" s="310">
        <f>'ごみ処理量内訳'!L24</f>
        <v>244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289</v>
      </c>
      <c r="AA24" s="310">
        <f t="shared" si="7"/>
        <v>3200</v>
      </c>
      <c r="AB24" s="311">
        <f t="shared" si="8"/>
        <v>86.90625</v>
      </c>
      <c r="AC24" s="310">
        <f>'施設資源化量内訳'!Y24</f>
        <v>0</v>
      </c>
      <c r="AD24" s="310">
        <f>'施設資源化量内訳'!AT24</f>
        <v>0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157</v>
      </c>
      <c r="AJ24" s="310">
        <f t="shared" si="9"/>
        <v>157</v>
      </c>
      <c r="AK24" s="311">
        <f t="shared" si="10"/>
        <v>13.9375</v>
      </c>
      <c r="AL24" s="311">
        <f>IF((AA24+J24)&lt;&gt;0,('資源化量内訳'!D24-'資源化量内訳'!R24-'資源化量内訳'!T24-'資源化量内訳'!V24-'資源化量内訳'!U24)/(AA24+J24)*100,"-")</f>
        <v>13.9375</v>
      </c>
      <c r="AM24" s="310">
        <f>'ごみ処理量内訳'!AA24</f>
        <v>419</v>
      </c>
      <c r="AN24" s="310">
        <f>'ごみ処理量内訳'!AB24</f>
        <v>0</v>
      </c>
      <c r="AO24" s="310">
        <f>'ごみ処理量内訳'!AC24</f>
        <v>87</v>
      </c>
      <c r="AP24" s="310">
        <f t="shared" si="11"/>
        <v>506</v>
      </c>
    </row>
    <row r="25" spans="1:42" s="282" customFormat="1" ht="12" customHeight="1">
      <c r="A25" s="277" t="s">
        <v>556</v>
      </c>
      <c r="B25" s="278" t="s">
        <v>591</v>
      </c>
      <c r="C25" s="277" t="s">
        <v>592</v>
      </c>
      <c r="D25" s="310">
        <f t="shared" si="3"/>
        <v>4419</v>
      </c>
      <c r="E25" s="310">
        <v>4419</v>
      </c>
      <c r="F25" s="310">
        <v>0</v>
      </c>
      <c r="G25" s="310">
        <v>23</v>
      </c>
      <c r="H25" s="310">
        <f>SUM('ごみ搬入量内訳'!E25,+'ごみ搬入量内訳'!AD25)</f>
        <v>1086</v>
      </c>
      <c r="I25" s="310">
        <f>'ごみ搬入量内訳'!BC25</f>
        <v>127</v>
      </c>
      <c r="J25" s="310">
        <f>'資源化量内訳'!BO25</f>
        <v>0</v>
      </c>
      <c r="K25" s="310">
        <f t="shared" si="4"/>
        <v>1213</v>
      </c>
      <c r="L25" s="310">
        <f t="shared" si="5"/>
        <v>752.0451847098612</v>
      </c>
      <c r="M25" s="310">
        <f>IF(D25&lt;&gt;0,('ごみ搬入量内訳'!BR25+'ごみ処理概要'!J25)/'ごみ処理概要'!D25/365*1000000,"-")</f>
        <v>675.786687002266</v>
      </c>
      <c r="N25" s="310">
        <f>IF(D25&lt;&gt;0,'ごみ搬入量内訳'!CM25/'ごみ処理概要'!D25/365*1000000,"-")</f>
        <v>76.25849770759517</v>
      </c>
      <c r="O25" s="310">
        <f>'ごみ搬入量内訳'!DH25</f>
        <v>0</v>
      </c>
      <c r="P25" s="310">
        <f>'ごみ処理量内訳'!E25</f>
        <v>968</v>
      </c>
      <c r="Q25" s="310">
        <f>'ごみ処理量内訳'!N25</f>
        <v>92</v>
      </c>
      <c r="R25" s="310">
        <f t="shared" si="6"/>
        <v>21</v>
      </c>
      <c r="S25" s="310">
        <f>'ごみ処理量内訳'!G25</f>
        <v>0</v>
      </c>
      <c r="T25" s="310">
        <f>'ごみ処理量内訳'!L25</f>
        <v>21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132</v>
      </c>
      <c r="AA25" s="310">
        <f t="shared" si="7"/>
        <v>1213</v>
      </c>
      <c r="AB25" s="311">
        <f t="shared" si="8"/>
        <v>92.41549876339654</v>
      </c>
      <c r="AC25" s="310">
        <f>'施設資源化量内訳'!Y25</f>
        <v>0</v>
      </c>
      <c r="AD25" s="310">
        <f>'施設資源化量内訳'!AT25</f>
        <v>0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21</v>
      </c>
      <c r="AJ25" s="310">
        <f t="shared" si="9"/>
        <v>21</v>
      </c>
      <c r="AK25" s="311">
        <f t="shared" si="10"/>
        <v>12.61335531739489</v>
      </c>
      <c r="AL25" s="311">
        <f>IF((AA25+J25)&lt;&gt;0,('資源化量内訳'!D25-'資源化量内訳'!R25-'資源化量内訳'!T25-'資源化量内訳'!V25-'資源化量内訳'!U25)/(AA25+J25)*100,"-")</f>
        <v>12.61335531739489</v>
      </c>
      <c r="AM25" s="310">
        <f>'ごみ処理量内訳'!AA25</f>
        <v>92</v>
      </c>
      <c r="AN25" s="310">
        <f>'ごみ処理量内訳'!AB25</f>
        <v>120</v>
      </c>
      <c r="AO25" s="310">
        <f>'ごみ処理量内訳'!AC25</f>
        <v>0</v>
      </c>
      <c r="AP25" s="310">
        <f t="shared" si="11"/>
        <v>212</v>
      </c>
    </row>
    <row r="26" spans="1:42" s="282" customFormat="1" ht="12" customHeight="1">
      <c r="A26" s="277" t="s">
        <v>556</v>
      </c>
      <c r="B26" s="278" t="s">
        <v>593</v>
      </c>
      <c r="C26" s="277" t="s">
        <v>594</v>
      </c>
      <c r="D26" s="310">
        <f t="shared" si="3"/>
        <v>11636</v>
      </c>
      <c r="E26" s="310">
        <v>11636</v>
      </c>
      <c r="F26" s="310">
        <v>0</v>
      </c>
      <c r="G26" s="310">
        <v>66</v>
      </c>
      <c r="H26" s="310">
        <f>SUM('ごみ搬入量内訳'!E26,+'ごみ搬入量内訳'!AD26)</f>
        <v>2860</v>
      </c>
      <c r="I26" s="310">
        <f>'ごみ搬入量内訳'!BC26</f>
        <v>410</v>
      </c>
      <c r="J26" s="310">
        <f>'資源化量内訳'!BO26</f>
        <v>0</v>
      </c>
      <c r="K26" s="310">
        <f t="shared" si="4"/>
        <v>3270</v>
      </c>
      <c r="L26" s="310">
        <f t="shared" si="5"/>
        <v>769.9298822266277</v>
      </c>
      <c r="M26" s="310">
        <f>IF(D26&lt;&gt;0,('ごみ搬入量内訳'!BR26+'ごみ処理概要'!J26)/'ごみ処理概要'!D26/365*1000000,"-")</f>
        <v>634.5446582876948</v>
      </c>
      <c r="N26" s="310">
        <f>IF(D26&lt;&gt;0,'ごみ搬入量内訳'!CM26/'ごみ処理概要'!D26/365*1000000,"-")</f>
        <v>135.385223938933</v>
      </c>
      <c r="O26" s="310">
        <f>'ごみ搬入量内訳'!DH26</f>
        <v>0</v>
      </c>
      <c r="P26" s="310">
        <f>'ごみ処理量内訳'!E26</f>
        <v>2583</v>
      </c>
      <c r="Q26" s="310">
        <f>'ごみ処理量内訳'!N26</f>
        <v>423</v>
      </c>
      <c r="R26" s="310">
        <f t="shared" si="6"/>
        <v>48</v>
      </c>
      <c r="S26" s="310">
        <f>'ごみ処理量内訳'!G26</f>
        <v>8</v>
      </c>
      <c r="T26" s="310">
        <f>'ごみ処理量内訳'!L26</f>
        <v>40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216</v>
      </c>
      <c r="AA26" s="310">
        <f t="shared" si="7"/>
        <v>3270</v>
      </c>
      <c r="AB26" s="311">
        <f t="shared" si="8"/>
        <v>87.06422018348624</v>
      </c>
      <c r="AC26" s="310">
        <f>'施設資源化量内訳'!Y26</f>
        <v>0</v>
      </c>
      <c r="AD26" s="310">
        <f>'施設資源化量内訳'!AT26</f>
        <v>7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40</v>
      </c>
      <c r="AJ26" s="310">
        <f t="shared" si="9"/>
        <v>47</v>
      </c>
      <c r="AK26" s="311">
        <f t="shared" si="10"/>
        <v>8.042813455657493</v>
      </c>
      <c r="AL26" s="311">
        <f>IF((AA26+J26)&lt;&gt;0,('資源化量内訳'!D26-'資源化量内訳'!R26-'資源化量内訳'!T26-'資源化量内訳'!V26-'資源化量内訳'!U26)/(AA26+J26)*100,"-")</f>
        <v>8.042813455657493</v>
      </c>
      <c r="AM26" s="310">
        <f>'ごみ処理量内訳'!AA26</f>
        <v>423</v>
      </c>
      <c r="AN26" s="310">
        <f>'ごみ処理量内訳'!AB26</f>
        <v>321</v>
      </c>
      <c r="AO26" s="310">
        <f>'ごみ処理量内訳'!AC26</f>
        <v>0</v>
      </c>
      <c r="AP26" s="310">
        <f t="shared" si="11"/>
        <v>744</v>
      </c>
    </row>
    <row r="27" spans="1:42" s="282" customFormat="1" ht="12" customHeight="1">
      <c r="A27" s="277" t="s">
        <v>556</v>
      </c>
      <c r="B27" s="278" t="s">
        <v>595</v>
      </c>
      <c r="C27" s="277" t="s">
        <v>596</v>
      </c>
      <c r="D27" s="310">
        <f t="shared" si="3"/>
        <v>24565</v>
      </c>
      <c r="E27" s="310">
        <v>24565</v>
      </c>
      <c r="F27" s="310">
        <v>0</v>
      </c>
      <c r="G27" s="310">
        <v>44</v>
      </c>
      <c r="H27" s="310">
        <f>SUM('ごみ搬入量内訳'!E27,+'ごみ搬入量内訳'!AD27)</f>
        <v>7681</v>
      </c>
      <c r="I27" s="310">
        <f>'ごみ搬入量内訳'!BC27</f>
        <v>496</v>
      </c>
      <c r="J27" s="310">
        <f>'資源化量内訳'!BO27</f>
        <v>20</v>
      </c>
      <c r="K27" s="310">
        <f t="shared" si="4"/>
        <v>8197</v>
      </c>
      <c r="L27" s="310">
        <f t="shared" si="5"/>
        <v>914.208599494213</v>
      </c>
      <c r="M27" s="310">
        <f>IF(D27&lt;&gt;0,('ごみ搬入量内訳'!BR27+'ごみ処理概要'!J27)/'ごみ処理概要'!D27/365*1000000,"-")</f>
        <v>670.6278283223987</v>
      </c>
      <c r="N27" s="310">
        <f>IF(D27&lt;&gt;0,'ごみ搬入量内訳'!CM27/'ごみ処理概要'!D27/365*1000000,"-")</f>
        <v>243.5807711718142</v>
      </c>
      <c r="O27" s="310">
        <f>'ごみ搬入量内訳'!DH27</f>
        <v>0</v>
      </c>
      <c r="P27" s="310">
        <f>'ごみ処理量内訳'!E27</f>
        <v>5936</v>
      </c>
      <c r="Q27" s="310">
        <f>'ごみ処理量内訳'!N27</f>
        <v>9</v>
      </c>
      <c r="R27" s="310">
        <f t="shared" si="6"/>
        <v>1760</v>
      </c>
      <c r="S27" s="310">
        <f>'ごみ処理量内訳'!G27</f>
        <v>0</v>
      </c>
      <c r="T27" s="310">
        <f>'ごみ処理量内訳'!L27</f>
        <v>1760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472</v>
      </c>
      <c r="AA27" s="310">
        <f t="shared" si="7"/>
        <v>8177</v>
      </c>
      <c r="AB27" s="311">
        <f t="shared" si="8"/>
        <v>99.88993518405283</v>
      </c>
      <c r="AC27" s="310">
        <f>'施設資源化量内訳'!Y27</f>
        <v>0</v>
      </c>
      <c r="AD27" s="310">
        <f>'施設資源化量内訳'!AT27</f>
        <v>0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1207</v>
      </c>
      <c r="AJ27" s="310">
        <f t="shared" si="9"/>
        <v>1207</v>
      </c>
      <c r="AK27" s="311">
        <f t="shared" si="10"/>
        <v>20.727095278760522</v>
      </c>
      <c r="AL27" s="311">
        <f>IF((AA27+J27)&lt;&gt;0,('資源化量内訳'!D27-'資源化量内訳'!R27-'資源化量内訳'!T27-'資源化量内訳'!V27-'資源化量内訳'!U27)/(AA27+J27)*100,"-")</f>
        <v>20.727095278760522</v>
      </c>
      <c r="AM27" s="310">
        <f>'ごみ処理量内訳'!AA27</f>
        <v>9</v>
      </c>
      <c r="AN27" s="310">
        <f>'ごみ処理量内訳'!AB27</f>
        <v>828</v>
      </c>
      <c r="AO27" s="310">
        <f>'ごみ処理量内訳'!AC27</f>
        <v>220</v>
      </c>
      <c r="AP27" s="310">
        <f t="shared" si="11"/>
        <v>1057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599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7"/>
      <c r="B3" s="337"/>
      <c r="C3" s="339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3" t="s">
        <v>300</v>
      </c>
      <c r="DJ3" s="342" t="s">
        <v>275</v>
      </c>
      <c r="DK3" s="342" t="s">
        <v>276</v>
      </c>
      <c r="DL3" s="342" t="s">
        <v>277</v>
      </c>
      <c r="DM3" s="342" t="s">
        <v>329</v>
      </c>
    </row>
    <row r="4" spans="1:117" s="175" customFormat="1" ht="25.5" customHeight="1">
      <c r="A4" s="337"/>
      <c r="B4" s="337"/>
      <c r="C4" s="339"/>
      <c r="D4" s="198"/>
      <c r="E4" s="217"/>
      <c r="F4" s="344" t="s">
        <v>273</v>
      </c>
      <c r="G4" s="345"/>
      <c r="H4" s="345"/>
      <c r="I4" s="346"/>
      <c r="J4" s="344" t="s">
        <v>330</v>
      </c>
      <c r="K4" s="345"/>
      <c r="L4" s="345"/>
      <c r="M4" s="346"/>
      <c r="N4" s="344" t="s">
        <v>331</v>
      </c>
      <c r="O4" s="345"/>
      <c r="P4" s="345"/>
      <c r="Q4" s="346"/>
      <c r="R4" s="344" t="s">
        <v>332</v>
      </c>
      <c r="S4" s="345"/>
      <c r="T4" s="345"/>
      <c r="U4" s="346"/>
      <c r="V4" s="344" t="s">
        <v>333</v>
      </c>
      <c r="W4" s="345"/>
      <c r="X4" s="345"/>
      <c r="Y4" s="346"/>
      <c r="Z4" s="344" t="s">
        <v>334</v>
      </c>
      <c r="AA4" s="345"/>
      <c r="AB4" s="345"/>
      <c r="AC4" s="346"/>
      <c r="AD4" s="217"/>
      <c r="AE4" s="344" t="s">
        <v>273</v>
      </c>
      <c r="AF4" s="345"/>
      <c r="AG4" s="345"/>
      <c r="AH4" s="346"/>
      <c r="AI4" s="344" t="s">
        <v>330</v>
      </c>
      <c r="AJ4" s="345"/>
      <c r="AK4" s="345"/>
      <c r="AL4" s="346"/>
      <c r="AM4" s="344" t="s">
        <v>331</v>
      </c>
      <c r="AN4" s="345"/>
      <c r="AO4" s="345"/>
      <c r="AP4" s="346"/>
      <c r="AQ4" s="344" t="s">
        <v>332</v>
      </c>
      <c r="AR4" s="345"/>
      <c r="AS4" s="345"/>
      <c r="AT4" s="346"/>
      <c r="AU4" s="344" t="s">
        <v>333</v>
      </c>
      <c r="AV4" s="345"/>
      <c r="AW4" s="345"/>
      <c r="AX4" s="346"/>
      <c r="AY4" s="344" t="s">
        <v>334</v>
      </c>
      <c r="AZ4" s="345"/>
      <c r="BA4" s="345"/>
      <c r="BB4" s="346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3"/>
      <c r="DJ4" s="343"/>
      <c r="DK4" s="343"/>
      <c r="DL4" s="343"/>
      <c r="DM4" s="343"/>
    </row>
    <row r="5" spans="1:117" s="175" customFormat="1" ht="25.5" customHeight="1">
      <c r="A5" s="337"/>
      <c r="B5" s="337"/>
      <c r="C5" s="339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8"/>
      <c r="B6" s="338"/>
      <c r="C6" s="34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556</v>
      </c>
      <c r="B7" s="272" t="s">
        <v>557</v>
      </c>
      <c r="C7" s="273" t="s">
        <v>300</v>
      </c>
      <c r="D7" s="290">
        <f aca="true" t="shared" si="0" ref="D7:AI7">SUM(D8:D27)</f>
        <v>471334</v>
      </c>
      <c r="E7" s="290">
        <f t="shared" si="0"/>
        <v>330876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254913</v>
      </c>
      <c r="K7" s="290">
        <f t="shared" si="0"/>
        <v>39285</v>
      </c>
      <c r="L7" s="290">
        <f t="shared" si="0"/>
        <v>213594</v>
      </c>
      <c r="M7" s="290">
        <f t="shared" si="0"/>
        <v>2034</v>
      </c>
      <c r="N7" s="290">
        <f t="shared" si="0"/>
        <v>14601</v>
      </c>
      <c r="O7" s="290">
        <f t="shared" si="0"/>
        <v>726</v>
      </c>
      <c r="P7" s="290">
        <f t="shared" si="0"/>
        <v>13861</v>
      </c>
      <c r="Q7" s="290">
        <f t="shared" si="0"/>
        <v>14</v>
      </c>
      <c r="R7" s="290">
        <f t="shared" si="0"/>
        <v>54171</v>
      </c>
      <c r="S7" s="290">
        <f t="shared" si="0"/>
        <v>3474</v>
      </c>
      <c r="T7" s="290">
        <f t="shared" si="0"/>
        <v>50697</v>
      </c>
      <c r="U7" s="290">
        <f t="shared" si="0"/>
        <v>0</v>
      </c>
      <c r="V7" s="290">
        <f t="shared" si="0"/>
        <v>732</v>
      </c>
      <c r="W7" s="290">
        <f t="shared" si="0"/>
        <v>560</v>
      </c>
      <c r="X7" s="290">
        <f t="shared" si="0"/>
        <v>172</v>
      </c>
      <c r="Y7" s="290">
        <f t="shared" si="0"/>
        <v>0</v>
      </c>
      <c r="Z7" s="290">
        <f t="shared" si="0"/>
        <v>6459</v>
      </c>
      <c r="AA7" s="290">
        <f t="shared" si="0"/>
        <v>3287</v>
      </c>
      <c r="AB7" s="290">
        <f t="shared" si="0"/>
        <v>3000</v>
      </c>
      <c r="AC7" s="290">
        <f t="shared" si="0"/>
        <v>172</v>
      </c>
      <c r="AD7" s="290">
        <f t="shared" si="0"/>
        <v>68684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60816</v>
      </c>
      <c r="AJ7" s="290">
        <f aca="true" t="shared" si="1" ref="AJ7:BO7">SUM(AJ8:AJ27)</f>
        <v>0</v>
      </c>
      <c r="AK7" s="290">
        <f t="shared" si="1"/>
        <v>0</v>
      </c>
      <c r="AL7" s="290">
        <f t="shared" si="1"/>
        <v>60816</v>
      </c>
      <c r="AM7" s="290">
        <f t="shared" si="1"/>
        <v>3134</v>
      </c>
      <c r="AN7" s="290">
        <f t="shared" si="1"/>
        <v>0</v>
      </c>
      <c r="AO7" s="290">
        <f t="shared" si="1"/>
        <v>0</v>
      </c>
      <c r="AP7" s="290">
        <f t="shared" si="1"/>
        <v>3134</v>
      </c>
      <c r="AQ7" s="290">
        <f t="shared" si="1"/>
        <v>4303</v>
      </c>
      <c r="AR7" s="290">
        <f t="shared" si="1"/>
        <v>0</v>
      </c>
      <c r="AS7" s="290">
        <f t="shared" si="1"/>
        <v>0</v>
      </c>
      <c r="AT7" s="290">
        <f t="shared" si="1"/>
        <v>4303</v>
      </c>
      <c r="AU7" s="290">
        <f t="shared" si="1"/>
        <v>0</v>
      </c>
      <c r="AV7" s="290">
        <f t="shared" si="1"/>
        <v>0</v>
      </c>
      <c r="AW7" s="290">
        <f t="shared" si="1"/>
        <v>0</v>
      </c>
      <c r="AX7" s="290">
        <f t="shared" si="1"/>
        <v>0</v>
      </c>
      <c r="AY7" s="290">
        <f t="shared" si="1"/>
        <v>431</v>
      </c>
      <c r="AZ7" s="290">
        <f t="shared" si="1"/>
        <v>0</v>
      </c>
      <c r="BA7" s="290">
        <f t="shared" si="1"/>
        <v>0</v>
      </c>
      <c r="BB7" s="290">
        <f t="shared" si="1"/>
        <v>431</v>
      </c>
      <c r="BC7" s="290">
        <f t="shared" si="1"/>
        <v>71774</v>
      </c>
      <c r="BD7" s="290">
        <f t="shared" si="1"/>
        <v>26098</v>
      </c>
      <c r="BE7" s="290">
        <f t="shared" si="1"/>
        <v>0</v>
      </c>
      <c r="BF7" s="290">
        <f t="shared" si="1"/>
        <v>8883</v>
      </c>
      <c r="BG7" s="290">
        <f t="shared" si="1"/>
        <v>10026</v>
      </c>
      <c r="BH7" s="290">
        <f t="shared" si="1"/>
        <v>661</v>
      </c>
      <c r="BI7" s="290">
        <f t="shared" si="1"/>
        <v>2</v>
      </c>
      <c r="BJ7" s="290">
        <f t="shared" si="1"/>
        <v>6526</v>
      </c>
      <c r="BK7" s="290">
        <f t="shared" si="1"/>
        <v>45676</v>
      </c>
      <c r="BL7" s="290">
        <f t="shared" si="1"/>
        <v>0</v>
      </c>
      <c r="BM7" s="290">
        <f t="shared" si="1"/>
        <v>42997</v>
      </c>
      <c r="BN7" s="290">
        <f t="shared" si="1"/>
        <v>671</v>
      </c>
      <c r="BO7" s="290">
        <f t="shared" si="1"/>
        <v>544</v>
      </c>
      <c r="BP7" s="290">
        <f aca="true" t="shared" si="2" ref="BP7:CU7">SUM(BP8:BP27)</f>
        <v>0</v>
      </c>
      <c r="BQ7" s="290">
        <f t="shared" si="2"/>
        <v>1464</v>
      </c>
      <c r="BR7" s="290">
        <f t="shared" si="2"/>
        <v>356974</v>
      </c>
      <c r="BS7" s="290">
        <f t="shared" si="2"/>
        <v>0</v>
      </c>
      <c r="BT7" s="290">
        <f t="shared" si="2"/>
        <v>263796</v>
      </c>
      <c r="BU7" s="290">
        <f t="shared" si="2"/>
        <v>24627</v>
      </c>
      <c r="BV7" s="290">
        <f t="shared" si="2"/>
        <v>54832</v>
      </c>
      <c r="BW7" s="290">
        <f t="shared" si="2"/>
        <v>734</v>
      </c>
      <c r="BX7" s="290">
        <f t="shared" si="2"/>
        <v>12985</v>
      </c>
      <c r="BY7" s="290">
        <f t="shared" si="2"/>
        <v>330876</v>
      </c>
      <c r="BZ7" s="290">
        <f t="shared" si="2"/>
        <v>0</v>
      </c>
      <c r="CA7" s="290">
        <f t="shared" si="2"/>
        <v>254913</v>
      </c>
      <c r="CB7" s="290">
        <f t="shared" si="2"/>
        <v>14601</v>
      </c>
      <c r="CC7" s="290">
        <f t="shared" si="2"/>
        <v>54171</v>
      </c>
      <c r="CD7" s="290">
        <f t="shared" si="2"/>
        <v>732</v>
      </c>
      <c r="CE7" s="290">
        <f t="shared" si="2"/>
        <v>6459</v>
      </c>
      <c r="CF7" s="290">
        <f t="shared" si="2"/>
        <v>26098</v>
      </c>
      <c r="CG7" s="290">
        <f t="shared" si="2"/>
        <v>0</v>
      </c>
      <c r="CH7" s="290">
        <f t="shared" si="2"/>
        <v>8883</v>
      </c>
      <c r="CI7" s="290">
        <f t="shared" si="2"/>
        <v>10026</v>
      </c>
      <c r="CJ7" s="290">
        <f t="shared" si="2"/>
        <v>661</v>
      </c>
      <c r="CK7" s="290">
        <f t="shared" si="2"/>
        <v>2</v>
      </c>
      <c r="CL7" s="290">
        <f t="shared" si="2"/>
        <v>6526</v>
      </c>
      <c r="CM7" s="290">
        <f t="shared" si="2"/>
        <v>114360</v>
      </c>
      <c r="CN7" s="290">
        <f t="shared" si="2"/>
        <v>0</v>
      </c>
      <c r="CO7" s="290">
        <f t="shared" si="2"/>
        <v>103813</v>
      </c>
      <c r="CP7" s="290">
        <f t="shared" si="2"/>
        <v>3805</v>
      </c>
      <c r="CQ7" s="290">
        <f t="shared" si="2"/>
        <v>4847</v>
      </c>
      <c r="CR7" s="290">
        <f t="shared" si="2"/>
        <v>0</v>
      </c>
      <c r="CS7" s="290">
        <f t="shared" si="2"/>
        <v>1895</v>
      </c>
      <c r="CT7" s="290">
        <f t="shared" si="2"/>
        <v>68684</v>
      </c>
      <c r="CU7" s="290">
        <f t="shared" si="2"/>
        <v>0</v>
      </c>
      <c r="CV7" s="290">
        <f aca="true" t="shared" si="3" ref="CV7:DM7">SUM(CV8:CV27)</f>
        <v>60816</v>
      </c>
      <c r="CW7" s="290">
        <f t="shared" si="3"/>
        <v>3134</v>
      </c>
      <c r="CX7" s="290">
        <f t="shared" si="3"/>
        <v>4303</v>
      </c>
      <c r="CY7" s="290">
        <f t="shared" si="3"/>
        <v>0</v>
      </c>
      <c r="CZ7" s="290">
        <f t="shared" si="3"/>
        <v>431</v>
      </c>
      <c r="DA7" s="290">
        <f t="shared" si="3"/>
        <v>45676</v>
      </c>
      <c r="DB7" s="290">
        <f t="shared" si="3"/>
        <v>0</v>
      </c>
      <c r="DC7" s="290">
        <f t="shared" si="3"/>
        <v>42997</v>
      </c>
      <c r="DD7" s="290">
        <f t="shared" si="3"/>
        <v>671</v>
      </c>
      <c r="DE7" s="290">
        <f t="shared" si="3"/>
        <v>544</v>
      </c>
      <c r="DF7" s="290">
        <f t="shared" si="3"/>
        <v>0</v>
      </c>
      <c r="DG7" s="290">
        <f t="shared" si="3"/>
        <v>1464</v>
      </c>
      <c r="DH7" s="290">
        <f t="shared" si="3"/>
        <v>360</v>
      </c>
      <c r="DI7" s="290">
        <f t="shared" si="3"/>
        <v>42</v>
      </c>
      <c r="DJ7" s="290">
        <f t="shared" si="3"/>
        <v>27</v>
      </c>
      <c r="DK7" s="290">
        <f t="shared" si="3"/>
        <v>6</v>
      </c>
      <c r="DL7" s="290">
        <f t="shared" si="3"/>
        <v>0</v>
      </c>
      <c r="DM7" s="290">
        <f t="shared" si="3"/>
        <v>9</v>
      </c>
    </row>
    <row r="8" spans="1:117" s="282" customFormat="1" ht="12" customHeight="1">
      <c r="A8" s="277" t="s">
        <v>556</v>
      </c>
      <c r="B8" s="278" t="s">
        <v>558</v>
      </c>
      <c r="C8" s="277" t="s">
        <v>559</v>
      </c>
      <c r="D8" s="284">
        <f aca="true" t="shared" si="4" ref="D8:D27">SUM(E8,AD8,BC8)</f>
        <v>156529</v>
      </c>
      <c r="E8" s="285">
        <f aca="true" t="shared" si="5" ref="E8:E27">SUM(F8,J8,N8,R8,V8,Z8)</f>
        <v>122433</v>
      </c>
      <c r="F8" s="285">
        <f aca="true" t="shared" si="6" ref="F8:F27">SUM(G8:I8)</f>
        <v>0</v>
      </c>
      <c r="G8" s="285">
        <v>0</v>
      </c>
      <c r="H8" s="285">
        <v>0</v>
      </c>
      <c r="I8" s="285">
        <v>0</v>
      </c>
      <c r="J8" s="285">
        <f aca="true" t="shared" si="7" ref="J8:J27">SUM(K8:M8)</f>
        <v>90958</v>
      </c>
      <c r="K8" s="285">
        <v>31547</v>
      </c>
      <c r="L8" s="285">
        <v>59411</v>
      </c>
      <c r="M8" s="285">
        <v>0</v>
      </c>
      <c r="N8" s="285">
        <f aca="true" t="shared" si="8" ref="N8:N27">SUM(O8:Q8)</f>
        <v>1361</v>
      </c>
      <c r="O8" s="285">
        <v>143</v>
      </c>
      <c r="P8" s="285">
        <v>1218</v>
      </c>
      <c r="Q8" s="285">
        <v>0</v>
      </c>
      <c r="R8" s="285">
        <f aca="true" t="shared" si="9" ref="R8:R27">SUM(S8:U8)</f>
        <v>26480</v>
      </c>
      <c r="S8" s="285">
        <v>63</v>
      </c>
      <c r="T8" s="285">
        <v>26417</v>
      </c>
      <c r="U8" s="285">
        <v>0</v>
      </c>
      <c r="V8" s="285">
        <f aca="true" t="shared" si="10" ref="V8:V27">SUM(W8:Y8)</f>
        <v>492</v>
      </c>
      <c r="W8" s="285">
        <v>492</v>
      </c>
      <c r="X8" s="285">
        <v>0</v>
      </c>
      <c r="Y8" s="285">
        <v>0</v>
      </c>
      <c r="Z8" s="285">
        <f aca="true" t="shared" si="11" ref="Z8:Z27">SUM(AA8:AC8)</f>
        <v>3142</v>
      </c>
      <c r="AA8" s="285">
        <v>3069</v>
      </c>
      <c r="AB8" s="285">
        <v>73</v>
      </c>
      <c r="AC8" s="285">
        <v>0</v>
      </c>
      <c r="AD8" s="285">
        <f aca="true" t="shared" si="12" ref="AD8:AD27">SUM(AE8,AI8,AM8,AQ8,AU8,AY8)</f>
        <v>0</v>
      </c>
      <c r="AE8" s="285">
        <f aca="true" t="shared" si="13" ref="AE8:AE27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27">SUM(AJ8:AL8)</f>
        <v>0</v>
      </c>
      <c r="AJ8" s="285">
        <v>0</v>
      </c>
      <c r="AK8" s="285">
        <v>0</v>
      </c>
      <c r="AL8" s="285">
        <v>0</v>
      </c>
      <c r="AM8" s="285">
        <f aca="true" t="shared" si="15" ref="AM8:AM27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27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27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27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27">SUM(BD8,BK8)</f>
        <v>34096</v>
      </c>
      <c r="BD8" s="284">
        <f aca="true" t="shared" si="20" ref="BD8:BD27">SUM(BE8:BJ8)</f>
        <v>1755</v>
      </c>
      <c r="BE8" s="285">
        <v>0</v>
      </c>
      <c r="BF8" s="285">
        <v>193</v>
      </c>
      <c r="BG8" s="285">
        <v>131</v>
      </c>
      <c r="BH8" s="285">
        <v>122</v>
      </c>
      <c r="BI8" s="285">
        <v>0</v>
      </c>
      <c r="BJ8" s="285">
        <v>1309</v>
      </c>
      <c r="BK8" s="284">
        <f aca="true" t="shared" si="21" ref="BK8:BK27">SUM(BL8:BQ8)</f>
        <v>32341</v>
      </c>
      <c r="BL8" s="285">
        <v>0</v>
      </c>
      <c r="BM8" s="285">
        <v>31478</v>
      </c>
      <c r="BN8" s="285">
        <v>0</v>
      </c>
      <c r="BO8" s="285">
        <v>47</v>
      </c>
      <c r="BP8" s="285">
        <v>0</v>
      </c>
      <c r="BQ8" s="285">
        <v>816</v>
      </c>
      <c r="BR8" s="285">
        <f aca="true" t="shared" si="22" ref="BR8:BR27">SUM(BY8,CF8)</f>
        <v>124188</v>
      </c>
      <c r="BS8" s="285">
        <f aca="true" t="shared" si="23" ref="BS8:BS27">SUM(BZ8,CG8)</f>
        <v>0</v>
      </c>
      <c r="BT8" s="285">
        <f aca="true" t="shared" si="24" ref="BT8:BT27">SUM(CA8,CH8)</f>
        <v>91151</v>
      </c>
      <c r="BU8" s="285">
        <f aca="true" t="shared" si="25" ref="BU8:BU27">SUM(CB8,CI8)</f>
        <v>1492</v>
      </c>
      <c r="BV8" s="285">
        <f aca="true" t="shared" si="26" ref="BV8:BV27">SUM(CC8,CJ8)</f>
        <v>26602</v>
      </c>
      <c r="BW8" s="285">
        <f aca="true" t="shared" si="27" ref="BW8:BW27">SUM(CD8,CK8)</f>
        <v>492</v>
      </c>
      <c r="BX8" s="285">
        <f aca="true" t="shared" si="28" ref="BX8:BX27">SUM(CE8,CL8)</f>
        <v>4451</v>
      </c>
      <c r="BY8" s="284">
        <f aca="true" t="shared" si="29" ref="BY8:BY27">SUM(BZ8:CE8)</f>
        <v>122433</v>
      </c>
      <c r="BZ8" s="285">
        <f aca="true" t="shared" si="30" ref="BZ8:BZ27">F8</f>
        <v>0</v>
      </c>
      <c r="CA8" s="285">
        <f aca="true" t="shared" si="31" ref="CA8:CA27">J8</f>
        <v>90958</v>
      </c>
      <c r="CB8" s="285">
        <f aca="true" t="shared" si="32" ref="CB8:CB27">N8</f>
        <v>1361</v>
      </c>
      <c r="CC8" s="285">
        <f aca="true" t="shared" si="33" ref="CC8:CC27">R8</f>
        <v>26480</v>
      </c>
      <c r="CD8" s="285">
        <f aca="true" t="shared" si="34" ref="CD8:CD27">V8</f>
        <v>492</v>
      </c>
      <c r="CE8" s="285">
        <f aca="true" t="shared" si="35" ref="CE8:CE27">Z8</f>
        <v>3142</v>
      </c>
      <c r="CF8" s="284">
        <f aca="true" t="shared" si="36" ref="CF8:CF27">SUM(CG8:CL8)</f>
        <v>1755</v>
      </c>
      <c r="CG8" s="285">
        <f aca="true" t="shared" si="37" ref="CG8:CG27">BE8</f>
        <v>0</v>
      </c>
      <c r="CH8" s="285">
        <f aca="true" t="shared" si="38" ref="CH8:CH27">BF8</f>
        <v>193</v>
      </c>
      <c r="CI8" s="285">
        <f aca="true" t="shared" si="39" ref="CI8:CI27">BG8</f>
        <v>131</v>
      </c>
      <c r="CJ8" s="285">
        <f aca="true" t="shared" si="40" ref="CJ8:CJ27">BH8</f>
        <v>122</v>
      </c>
      <c r="CK8" s="285">
        <f aca="true" t="shared" si="41" ref="CK8:CK27">BI8</f>
        <v>0</v>
      </c>
      <c r="CL8" s="285">
        <f aca="true" t="shared" si="42" ref="CL8:CL27">BJ8</f>
        <v>1309</v>
      </c>
      <c r="CM8" s="285">
        <f aca="true" t="shared" si="43" ref="CM8:CM27">SUM(CT8,DA8)</f>
        <v>32341</v>
      </c>
      <c r="CN8" s="285">
        <f aca="true" t="shared" si="44" ref="CN8:CN27">SUM(CU8,DB8)</f>
        <v>0</v>
      </c>
      <c r="CO8" s="285">
        <f aca="true" t="shared" si="45" ref="CO8:CO27">SUM(CV8,DC8)</f>
        <v>31478</v>
      </c>
      <c r="CP8" s="285">
        <f aca="true" t="shared" si="46" ref="CP8:CP27">SUM(CW8,DD8)</f>
        <v>0</v>
      </c>
      <c r="CQ8" s="285">
        <f aca="true" t="shared" si="47" ref="CQ8:CQ27">SUM(CX8,DE8)</f>
        <v>47</v>
      </c>
      <c r="CR8" s="285">
        <f aca="true" t="shared" si="48" ref="CR8:CR27">SUM(CY8,DF8)</f>
        <v>0</v>
      </c>
      <c r="CS8" s="285">
        <f aca="true" t="shared" si="49" ref="CS8:CS27">SUM(CZ8,DG8)</f>
        <v>816</v>
      </c>
      <c r="CT8" s="284">
        <f aca="true" t="shared" si="50" ref="CT8:CT27">SUM(CU8:CZ8)</f>
        <v>0</v>
      </c>
      <c r="CU8" s="285">
        <f aca="true" t="shared" si="51" ref="CU8:CU27">AE8</f>
        <v>0</v>
      </c>
      <c r="CV8" s="285">
        <f aca="true" t="shared" si="52" ref="CV8:CV27">AI8</f>
        <v>0</v>
      </c>
      <c r="CW8" s="285">
        <f aca="true" t="shared" si="53" ref="CW8:CW27">AM8</f>
        <v>0</v>
      </c>
      <c r="CX8" s="285">
        <f aca="true" t="shared" si="54" ref="CX8:CX27">AQ8</f>
        <v>0</v>
      </c>
      <c r="CY8" s="285">
        <f aca="true" t="shared" si="55" ref="CY8:CY27">AU8</f>
        <v>0</v>
      </c>
      <c r="CZ8" s="285">
        <f aca="true" t="shared" si="56" ref="CZ8:CZ27">AY8</f>
        <v>0</v>
      </c>
      <c r="DA8" s="284">
        <f aca="true" t="shared" si="57" ref="DA8:DA27">SUM(DB8:DG8)</f>
        <v>32341</v>
      </c>
      <c r="DB8" s="285">
        <f aca="true" t="shared" si="58" ref="DB8:DB27">BL8</f>
        <v>0</v>
      </c>
      <c r="DC8" s="285">
        <f aca="true" t="shared" si="59" ref="DC8:DC27">BM8</f>
        <v>31478</v>
      </c>
      <c r="DD8" s="285">
        <f aca="true" t="shared" si="60" ref="DD8:DD27">BN8</f>
        <v>0</v>
      </c>
      <c r="DE8" s="285">
        <f aca="true" t="shared" si="61" ref="DE8:DE27">BO8</f>
        <v>47</v>
      </c>
      <c r="DF8" s="285">
        <f aca="true" t="shared" si="62" ref="DF8:DF27">BP8</f>
        <v>0</v>
      </c>
      <c r="DG8" s="285">
        <f aca="true" t="shared" si="63" ref="DG8:DG27">BQ8</f>
        <v>816</v>
      </c>
      <c r="DH8" s="285">
        <v>0</v>
      </c>
      <c r="DI8" s="284">
        <f aca="true" t="shared" si="64" ref="DI8:DI27">SUM(DJ8:DM8)</f>
        <v>17</v>
      </c>
      <c r="DJ8" s="285">
        <v>17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556</v>
      </c>
      <c r="B9" s="289" t="s">
        <v>560</v>
      </c>
      <c r="C9" s="277" t="s">
        <v>561</v>
      </c>
      <c r="D9" s="284">
        <f t="shared" si="4"/>
        <v>58713</v>
      </c>
      <c r="E9" s="285">
        <f t="shared" si="5"/>
        <v>35963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25805</v>
      </c>
      <c r="K9" s="285">
        <v>155</v>
      </c>
      <c r="L9" s="285">
        <v>25650</v>
      </c>
      <c r="M9" s="285">
        <v>0</v>
      </c>
      <c r="N9" s="285">
        <f t="shared" si="8"/>
        <v>5511</v>
      </c>
      <c r="O9" s="285">
        <v>65</v>
      </c>
      <c r="P9" s="285">
        <v>5446</v>
      </c>
      <c r="Q9" s="285">
        <v>0</v>
      </c>
      <c r="R9" s="285">
        <f t="shared" si="9"/>
        <v>4403</v>
      </c>
      <c r="S9" s="285">
        <v>1906</v>
      </c>
      <c r="T9" s="285">
        <v>2497</v>
      </c>
      <c r="U9" s="285">
        <v>0</v>
      </c>
      <c r="V9" s="285">
        <f t="shared" si="10"/>
        <v>103</v>
      </c>
      <c r="W9" s="285">
        <v>68</v>
      </c>
      <c r="X9" s="285">
        <v>35</v>
      </c>
      <c r="Y9" s="285">
        <v>0</v>
      </c>
      <c r="Z9" s="285">
        <f t="shared" si="11"/>
        <v>141</v>
      </c>
      <c r="AA9" s="285">
        <v>4</v>
      </c>
      <c r="AB9" s="285">
        <v>137</v>
      </c>
      <c r="AC9" s="285">
        <v>0</v>
      </c>
      <c r="AD9" s="285">
        <f t="shared" si="12"/>
        <v>15930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13557</v>
      </c>
      <c r="AJ9" s="285">
        <v>0</v>
      </c>
      <c r="AK9" s="285">
        <v>0</v>
      </c>
      <c r="AL9" s="285">
        <v>13557</v>
      </c>
      <c r="AM9" s="285">
        <f t="shared" si="15"/>
        <v>2335</v>
      </c>
      <c r="AN9" s="285">
        <v>0</v>
      </c>
      <c r="AO9" s="285">
        <v>0</v>
      </c>
      <c r="AP9" s="285">
        <v>2335</v>
      </c>
      <c r="AQ9" s="285">
        <f t="shared" si="16"/>
        <v>3</v>
      </c>
      <c r="AR9" s="285">
        <v>0</v>
      </c>
      <c r="AS9" s="285">
        <v>0</v>
      </c>
      <c r="AT9" s="285">
        <v>3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35</v>
      </c>
      <c r="AZ9" s="285">
        <v>0</v>
      </c>
      <c r="BA9" s="285">
        <v>0</v>
      </c>
      <c r="BB9" s="285">
        <v>35</v>
      </c>
      <c r="BC9" s="284">
        <f t="shared" si="19"/>
        <v>6820</v>
      </c>
      <c r="BD9" s="284">
        <f t="shared" si="20"/>
        <v>3249</v>
      </c>
      <c r="BE9" s="285">
        <v>0</v>
      </c>
      <c r="BF9" s="285">
        <v>1467</v>
      </c>
      <c r="BG9" s="285">
        <v>1149</v>
      </c>
      <c r="BH9" s="285">
        <v>6</v>
      </c>
      <c r="BI9" s="285">
        <v>1</v>
      </c>
      <c r="BJ9" s="285">
        <v>626</v>
      </c>
      <c r="BK9" s="284">
        <f t="shared" si="21"/>
        <v>3571</v>
      </c>
      <c r="BL9" s="285">
        <v>0</v>
      </c>
      <c r="BM9" s="285">
        <v>2925</v>
      </c>
      <c r="BN9" s="285">
        <v>473</v>
      </c>
      <c r="BO9" s="285">
        <v>15</v>
      </c>
      <c r="BP9" s="285">
        <v>0</v>
      </c>
      <c r="BQ9" s="285">
        <v>158</v>
      </c>
      <c r="BR9" s="285">
        <f t="shared" si="22"/>
        <v>39212</v>
      </c>
      <c r="BS9" s="285">
        <f t="shared" si="23"/>
        <v>0</v>
      </c>
      <c r="BT9" s="285">
        <f t="shared" si="24"/>
        <v>27272</v>
      </c>
      <c r="BU9" s="285">
        <f t="shared" si="25"/>
        <v>6660</v>
      </c>
      <c r="BV9" s="285">
        <f t="shared" si="26"/>
        <v>4409</v>
      </c>
      <c r="BW9" s="285">
        <f t="shared" si="27"/>
        <v>104</v>
      </c>
      <c r="BX9" s="285">
        <f t="shared" si="28"/>
        <v>767</v>
      </c>
      <c r="BY9" s="284">
        <f t="shared" si="29"/>
        <v>35963</v>
      </c>
      <c r="BZ9" s="285">
        <f t="shared" si="30"/>
        <v>0</v>
      </c>
      <c r="CA9" s="285">
        <f t="shared" si="31"/>
        <v>25805</v>
      </c>
      <c r="CB9" s="285">
        <f t="shared" si="32"/>
        <v>5511</v>
      </c>
      <c r="CC9" s="285">
        <f t="shared" si="33"/>
        <v>4403</v>
      </c>
      <c r="CD9" s="285">
        <f t="shared" si="34"/>
        <v>103</v>
      </c>
      <c r="CE9" s="285">
        <f t="shared" si="35"/>
        <v>141</v>
      </c>
      <c r="CF9" s="284">
        <f t="shared" si="36"/>
        <v>3249</v>
      </c>
      <c r="CG9" s="285">
        <f t="shared" si="37"/>
        <v>0</v>
      </c>
      <c r="CH9" s="285">
        <f t="shared" si="38"/>
        <v>1467</v>
      </c>
      <c r="CI9" s="285">
        <f t="shared" si="39"/>
        <v>1149</v>
      </c>
      <c r="CJ9" s="285">
        <f t="shared" si="40"/>
        <v>6</v>
      </c>
      <c r="CK9" s="285">
        <f t="shared" si="41"/>
        <v>1</v>
      </c>
      <c r="CL9" s="285">
        <f t="shared" si="42"/>
        <v>626</v>
      </c>
      <c r="CM9" s="285">
        <f t="shared" si="43"/>
        <v>19501</v>
      </c>
      <c r="CN9" s="285">
        <f t="shared" si="44"/>
        <v>0</v>
      </c>
      <c r="CO9" s="285">
        <f t="shared" si="45"/>
        <v>16482</v>
      </c>
      <c r="CP9" s="285">
        <f t="shared" si="46"/>
        <v>2808</v>
      </c>
      <c r="CQ9" s="285">
        <f t="shared" si="47"/>
        <v>18</v>
      </c>
      <c r="CR9" s="285">
        <f t="shared" si="48"/>
        <v>0</v>
      </c>
      <c r="CS9" s="285">
        <f t="shared" si="49"/>
        <v>193</v>
      </c>
      <c r="CT9" s="284">
        <f t="shared" si="50"/>
        <v>15930</v>
      </c>
      <c r="CU9" s="285">
        <f t="shared" si="51"/>
        <v>0</v>
      </c>
      <c r="CV9" s="285">
        <f t="shared" si="52"/>
        <v>13557</v>
      </c>
      <c r="CW9" s="285">
        <f t="shared" si="53"/>
        <v>2335</v>
      </c>
      <c r="CX9" s="285">
        <f t="shared" si="54"/>
        <v>3</v>
      </c>
      <c r="CY9" s="285">
        <f t="shared" si="55"/>
        <v>0</v>
      </c>
      <c r="CZ9" s="285">
        <f t="shared" si="56"/>
        <v>35</v>
      </c>
      <c r="DA9" s="284">
        <f t="shared" si="57"/>
        <v>3571</v>
      </c>
      <c r="DB9" s="285">
        <f t="shared" si="58"/>
        <v>0</v>
      </c>
      <c r="DC9" s="285">
        <f t="shared" si="59"/>
        <v>2925</v>
      </c>
      <c r="DD9" s="285">
        <f t="shared" si="60"/>
        <v>473</v>
      </c>
      <c r="DE9" s="285">
        <f t="shared" si="61"/>
        <v>15</v>
      </c>
      <c r="DF9" s="285">
        <f t="shared" si="62"/>
        <v>0</v>
      </c>
      <c r="DG9" s="285">
        <f t="shared" si="63"/>
        <v>158</v>
      </c>
      <c r="DH9" s="285">
        <v>0</v>
      </c>
      <c r="DI9" s="284">
        <f t="shared" si="64"/>
        <v>4</v>
      </c>
      <c r="DJ9" s="285">
        <v>4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556</v>
      </c>
      <c r="B10" s="289" t="s">
        <v>562</v>
      </c>
      <c r="C10" s="277" t="s">
        <v>563</v>
      </c>
      <c r="D10" s="284">
        <f t="shared" si="4"/>
        <v>28007</v>
      </c>
      <c r="E10" s="285">
        <f t="shared" si="5"/>
        <v>20363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18308</v>
      </c>
      <c r="K10" s="285">
        <v>3444</v>
      </c>
      <c r="L10" s="285">
        <v>12830</v>
      </c>
      <c r="M10" s="285">
        <v>2034</v>
      </c>
      <c r="N10" s="285">
        <f t="shared" si="8"/>
        <v>1252</v>
      </c>
      <c r="O10" s="285">
        <v>283</v>
      </c>
      <c r="P10" s="285">
        <v>955</v>
      </c>
      <c r="Q10" s="285">
        <v>14</v>
      </c>
      <c r="R10" s="285">
        <f t="shared" si="9"/>
        <v>617</v>
      </c>
      <c r="S10" s="285">
        <v>481</v>
      </c>
      <c r="T10" s="285">
        <v>136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186</v>
      </c>
      <c r="AA10" s="285">
        <v>14</v>
      </c>
      <c r="AB10" s="285">
        <v>0</v>
      </c>
      <c r="AC10" s="285">
        <v>172</v>
      </c>
      <c r="AD10" s="285">
        <f t="shared" si="12"/>
        <v>6853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4347</v>
      </c>
      <c r="AJ10" s="285">
        <v>0</v>
      </c>
      <c r="AK10" s="285">
        <v>0</v>
      </c>
      <c r="AL10" s="285">
        <v>4347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2494</v>
      </c>
      <c r="AR10" s="285">
        <v>0</v>
      </c>
      <c r="AS10" s="285">
        <v>0</v>
      </c>
      <c r="AT10" s="285">
        <v>2494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12</v>
      </c>
      <c r="AZ10" s="285">
        <v>0</v>
      </c>
      <c r="BA10" s="285">
        <v>0</v>
      </c>
      <c r="BB10" s="285">
        <v>12</v>
      </c>
      <c r="BC10" s="284">
        <f t="shared" si="19"/>
        <v>791</v>
      </c>
      <c r="BD10" s="284">
        <f t="shared" si="20"/>
        <v>540</v>
      </c>
      <c r="BE10" s="285">
        <v>0</v>
      </c>
      <c r="BF10" s="285">
        <v>374</v>
      </c>
      <c r="BG10" s="285">
        <v>49</v>
      </c>
      <c r="BH10" s="285">
        <v>0</v>
      </c>
      <c r="BI10" s="285">
        <v>0</v>
      </c>
      <c r="BJ10" s="285">
        <v>117</v>
      </c>
      <c r="BK10" s="284">
        <f t="shared" si="21"/>
        <v>251</v>
      </c>
      <c r="BL10" s="285">
        <v>0</v>
      </c>
      <c r="BM10" s="285">
        <v>251</v>
      </c>
      <c r="BN10" s="285">
        <v>0</v>
      </c>
      <c r="BO10" s="285">
        <v>0</v>
      </c>
      <c r="BP10" s="285">
        <v>0</v>
      </c>
      <c r="BQ10" s="285">
        <v>0</v>
      </c>
      <c r="BR10" s="285">
        <f t="shared" si="22"/>
        <v>20903</v>
      </c>
      <c r="BS10" s="285">
        <f t="shared" si="23"/>
        <v>0</v>
      </c>
      <c r="BT10" s="285">
        <f t="shared" si="24"/>
        <v>18682</v>
      </c>
      <c r="BU10" s="285">
        <f t="shared" si="25"/>
        <v>1301</v>
      </c>
      <c r="BV10" s="285">
        <f t="shared" si="26"/>
        <v>617</v>
      </c>
      <c r="BW10" s="285">
        <f t="shared" si="27"/>
        <v>0</v>
      </c>
      <c r="BX10" s="285">
        <f t="shared" si="28"/>
        <v>303</v>
      </c>
      <c r="BY10" s="284">
        <f t="shared" si="29"/>
        <v>20363</v>
      </c>
      <c r="BZ10" s="285">
        <f t="shared" si="30"/>
        <v>0</v>
      </c>
      <c r="CA10" s="285">
        <f t="shared" si="31"/>
        <v>18308</v>
      </c>
      <c r="CB10" s="285">
        <f t="shared" si="32"/>
        <v>1252</v>
      </c>
      <c r="CC10" s="285">
        <f t="shared" si="33"/>
        <v>617</v>
      </c>
      <c r="CD10" s="285">
        <f t="shared" si="34"/>
        <v>0</v>
      </c>
      <c r="CE10" s="285">
        <f t="shared" si="35"/>
        <v>186</v>
      </c>
      <c r="CF10" s="284">
        <f t="shared" si="36"/>
        <v>540</v>
      </c>
      <c r="CG10" s="285">
        <f t="shared" si="37"/>
        <v>0</v>
      </c>
      <c r="CH10" s="285">
        <f t="shared" si="38"/>
        <v>374</v>
      </c>
      <c r="CI10" s="285">
        <f t="shared" si="39"/>
        <v>49</v>
      </c>
      <c r="CJ10" s="285">
        <f t="shared" si="40"/>
        <v>0</v>
      </c>
      <c r="CK10" s="285">
        <f t="shared" si="41"/>
        <v>0</v>
      </c>
      <c r="CL10" s="285">
        <f t="shared" si="42"/>
        <v>117</v>
      </c>
      <c r="CM10" s="285">
        <f t="shared" si="43"/>
        <v>7104</v>
      </c>
      <c r="CN10" s="285">
        <f t="shared" si="44"/>
        <v>0</v>
      </c>
      <c r="CO10" s="285">
        <f t="shared" si="45"/>
        <v>4598</v>
      </c>
      <c r="CP10" s="285">
        <f t="shared" si="46"/>
        <v>0</v>
      </c>
      <c r="CQ10" s="285">
        <f t="shared" si="47"/>
        <v>2494</v>
      </c>
      <c r="CR10" s="285">
        <f t="shared" si="48"/>
        <v>0</v>
      </c>
      <c r="CS10" s="285">
        <f t="shared" si="49"/>
        <v>12</v>
      </c>
      <c r="CT10" s="284">
        <f t="shared" si="50"/>
        <v>6853</v>
      </c>
      <c r="CU10" s="285">
        <f t="shared" si="51"/>
        <v>0</v>
      </c>
      <c r="CV10" s="285">
        <f t="shared" si="52"/>
        <v>4347</v>
      </c>
      <c r="CW10" s="285">
        <f t="shared" si="53"/>
        <v>0</v>
      </c>
      <c r="CX10" s="285">
        <f t="shared" si="54"/>
        <v>2494</v>
      </c>
      <c r="CY10" s="285">
        <f t="shared" si="55"/>
        <v>0</v>
      </c>
      <c r="CZ10" s="285">
        <f t="shared" si="56"/>
        <v>12</v>
      </c>
      <c r="DA10" s="284">
        <f t="shared" si="57"/>
        <v>251</v>
      </c>
      <c r="DB10" s="285">
        <f t="shared" si="58"/>
        <v>0</v>
      </c>
      <c r="DC10" s="285">
        <f t="shared" si="59"/>
        <v>251</v>
      </c>
      <c r="DD10" s="285">
        <f t="shared" si="60"/>
        <v>0</v>
      </c>
      <c r="DE10" s="285">
        <f t="shared" si="61"/>
        <v>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556</v>
      </c>
      <c r="B11" s="289" t="s">
        <v>564</v>
      </c>
      <c r="C11" s="277" t="s">
        <v>565</v>
      </c>
      <c r="D11" s="284">
        <f t="shared" si="4"/>
        <v>14545</v>
      </c>
      <c r="E11" s="285">
        <f t="shared" si="5"/>
        <v>9670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7377</v>
      </c>
      <c r="K11" s="285">
        <v>2337</v>
      </c>
      <c r="L11" s="285">
        <v>5040</v>
      </c>
      <c r="M11" s="285">
        <v>0</v>
      </c>
      <c r="N11" s="285">
        <f t="shared" si="8"/>
        <v>395</v>
      </c>
      <c r="O11" s="285">
        <v>105</v>
      </c>
      <c r="P11" s="285">
        <v>290</v>
      </c>
      <c r="Q11" s="285">
        <v>0</v>
      </c>
      <c r="R11" s="285">
        <f t="shared" si="9"/>
        <v>1793</v>
      </c>
      <c r="S11" s="285">
        <v>306</v>
      </c>
      <c r="T11" s="285">
        <v>1487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105</v>
      </c>
      <c r="AA11" s="285">
        <v>105</v>
      </c>
      <c r="AB11" s="285">
        <v>0</v>
      </c>
      <c r="AC11" s="285">
        <v>0</v>
      </c>
      <c r="AD11" s="285">
        <f t="shared" si="12"/>
        <v>3370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2310</v>
      </c>
      <c r="AJ11" s="285">
        <v>0</v>
      </c>
      <c r="AK11" s="285">
        <v>0</v>
      </c>
      <c r="AL11" s="285">
        <v>2310</v>
      </c>
      <c r="AM11" s="285">
        <f t="shared" si="15"/>
        <v>221</v>
      </c>
      <c r="AN11" s="285">
        <v>0</v>
      </c>
      <c r="AO11" s="285">
        <v>0</v>
      </c>
      <c r="AP11" s="285">
        <v>221</v>
      </c>
      <c r="AQ11" s="285">
        <f t="shared" si="16"/>
        <v>764</v>
      </c>
      <c r="AR11" s="285">
        <v>0</v>
      </c>
      <c r="AS11" s="285">
        <v>0</v>
      </c>
      <c r="AT11" s="285">
        <v>764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75</v>
      </c>
      <c r="AZ11" s="285">
        <v>0</v>
      </c>
      <c r="BA11" s="285">
        <v>0</v>
      </c>
      <c r="BB11" s="285">
        <v>75</v>
      </c>
      <c r="BC11" s="284">
        <f t="shared" si="19"/>
        <v>1505</v>
      </c>
      <c r="BD11" s="284">
        <f t="shared" si="20"/>
        <v>792</v>
      </c>
      <c r="BE11" s="285">
        <v>0</v>
      </c>
      <c r="BF11" s="285">
        <v>368</v>
      </c>
      <c r="BG11" s="285">
        <v>142</v>
      </c>
      <c r="BH11" s="285">
        <v>9</v>
      </c>
      <c r="BI11" s="285">
        <v>0</v>
      </c>
      <c r="BJ11" s="285">
        <v>273</v>
      </c>
      <c r="BK11" s="284">
        <f t="shared" si="21"/>
        <v>713</v>
      </c>
      <c r="BL11" s="285">
        <v>0</v>
      </c>
      <c r="BM11" s="285">
        <v>619</v>
      </c>
      <c r="BN11" s="285">
        <v>38</v>
      </c>
      <c r="BO11" s="285">
        <v>17</v>
      </c>
      <c r="BP11" s="285">
        <v>0</v>
      </c>
      <c r="BQ11" s="285">
        <v>39</v>
      </c>
      <c r="BR11" s="285">
        <f t="shared" si="22"/>
        <v>10462</v>
      </c>
      <c r="BS11" s="285">
        <f t="shared" si="23"/>
        <v>0</v>
      </c>
      <c r="BT11" s="285">
        <f t="shared" si="24"/>
        <v>7745</v>
      </c>
      <c r="BU11" s="285">
        <f t="shared" si="25"/>
        <v>537</v>
      </c>
      <c r="BV11" s="285">
        <f t="shared" si="26"/>
        <v>1802</v>
      </c>
      <c r="BW11" s="285">
        <f t="shared" si="27"/>
        <v>0</v>
      </c>
      <c r="BX11" s="285">
        <f t="shared" si="28"/>
        <v>378</v>
      </c>
      <c r="BY11" s="284">
        <f t="shared" si="29"/>
        <v>9670</v>
      </c>
      <c r="BZ11" s="285">
        <f t="shared" si="30"/>
        <v>0</v>
      </c>
      <c r="CA11" s="285">
        <f t="shared" si="31"/>
        <v>7377</v>
      </c>
      <c r="CB11" s="285">
        <f t="shared" si="32"/>
        <v>395</v>
      </c>
      <c r="CC11" s="285">
        <f t="shared" si="33"/>
        <v>1793</v>
      </c>
      <c r="CD11" s="285">
        <f t="shared" si="34"/>
        <v>0</v>
      </c>
      <c r="CE11" s="285">
        <f t="shared" si="35"/>
        <v>105</v>
      </c>
      <c r="CF11" s="284">
        <f t="shared" si="36"/>
        <v>792</v>
      </c>
      <c r="CG11" s="285">
        <f t="shared" si="37"/>
        <v>0</v>
      </c>
      <c r="CH11" s="285">
        <f t="shared" si="38"/>
        <v>368</v>
      </c>
      <c r="CI11" s="285">
        <f t="shared" si="39"/>
        <v>142</v>
      </c>
      <c r="CJ11" s="285">
        <f t="shared" si="40"/>
        <v>9</v>
      </c>
      <c r="CK11" s="285">
        <f t="shared" si="41"/>
        <v>0</v>
      </c>
      <c r="CL11" s="285">
        <f t="shared" si="42"/>
        <v>273</v>
      </c>
      <c r="CM11" s="285">
        <f t="shared" si="43"/>
        <v>4083</v>
      </c>
      <c r="CN11" s="285">
        <f t="shared" si="44"/>
        <v>0</v>
      </c>
      <c r="CO11" s="285">
        <f t="shared" si="45"/>
        <v>2929</v>
      </c>
      <c r="CP11" s="285">
        <f t="shared" si="46"/>
        <v>259</v>
      </c>
      <c r="CQ11" s="285">
        <f t="shared" si="47"/>
        <v>781</v>
      </c>
      <c r="CR11" s="285">
        <f t="shared" si="48"/>
        <v>0</v>
      </c>
      <c r="CS11" s="285">
        <f t="shared" si="49"/>
        <v>114</v>
      </c>
      <c r="CT11" s="284">
        <f t="shared" si="50"/>
        <v>3370</v>
      </c>
      <c r="CU11" s="285">
        <f t="shared" si="51"/>
        <v>0</v>
      </c>
      <c r="CV11" s="285">
        <f t="shared" si="52"/>
        <v>2310</v>
      </c>
      <c r="CW11" s="285">
        <f t="shared" si="53"/>
        <v>221</v>
      </c>
      <c r="CX11" s="285">
        <f t="shared" si="54"/>
        <v>764</v>
      </c>
      <c r="CY11" s="285">
        <f t="shared" si="55"/>
        <v>0</v>
      </c>
      <c r="CZ11" s="285">
        <f t="shared" si="56"/>
        <v>75</v>
      </c>
      <c r="DA11" s="284">
        <f t="shared" si="57"/>
        <v>713</v>
      </c>
      <c r="DB11" s="285">
        <f t="shared" si="58"/>
        <v>0</v>
      </c>
      <c r="DC11" s="285">
        <f t="shared" si="59"/>
        <v>619</v>
      </c>
      <c r="DD11" s="285">
        <f t="shared" si="60"/>
        <v>38</v>
      </c>
      <c r="DE11" s="285">
        <f t="shared" si="61"/>
        <v>17</v>
      </c>
      <c r="DF11" s="285">
        <f t="shared" si="62"/>
        <v>0</v>
      </c>
      <c r="DG11" s="285">
        <f t="shared" si="63"/>
        <v>39</v>
      </c>
      <c r="DH11" s="285">
        <v>0</v>
      </c>
      <c r="DI11" s="284">
        <f t="shared" si="64"/>
        <v>2</v>
      </c>
      <c r="DJ11" s="285">
        <v>0</v>
      </c>
      <c r="DK11" s="285">
        <v>0</v>
      </c>
      <c r="DL11" s="285">
        <v>0</v>
      </c>
      <c r="DM11" s="285">
        <v>2</v>
      </c>
    </row>
    <row r="12" spans="1:117" s="282" customFormat="1" ht="12" customHeight="1">
      <c r="A12" s="277" t="s">
        <v>556</v>
      </c>
      <c r="B12" s="278" t="s">
        <v>566</v>
      </c>
      <c r="C12" s="277" t="s">
        <v>567</v>
      </c>
      <c r="D12" s="312">
        <f t="shared" si="4"/>
        <v>47167</v>
      </c>
      <c r="E12" s="312">
        <f t="shared" si="5"/>
        <v>28705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22083</v>
      </c>
      <c r="K12" s="312">
        <v>58</v>
      </c>
      <c r="L12" s="312">
        <v>22025</v>
      </c>
      <c r="M12" s="312">
        <v>0</v>
      </c>
      <c r="N12" s="312">
        <f t="shared" si="8"/>
        <v>637</v>
      </c>
      <c r="O12" s="312">
        <v>2</v>
      </c>
      <c r="P12" s="312">
        <v>635</v>
      </c>
      <c r="Q12" s="312">
        <v>0</v>
      </c>
      <c r="R12" s="312">
        <f t="shared" si="9"/>
        <v>5315</v>
      </c>
      <c r="S12" s="312">
        <v>0</v>
      </c>
      <c r="T12" s="312">
        <v>5315</v>
      </c>
      <c r="U12" s="312">
        <v>0</v>
      </c>
      <c r="V12" s="312">
        <f t="shared" si="10"/>
        <v>52</v>
      </c>
      <c r="W12" s="312">
        <v>0</v>
      </c>
      <c r="X12" s="312">
        <v>52</v>
      </c>
      <c r="Y12" s="312">
        <v>0</v>
      </c>
      <c r="Z12" s="312">
        <f t="shared" si="11"/>
        <v>618</v>
      </c>
      <c r="AA12" s="312">
        <v>31</v>
      </c>
      <c r="AB12" s="312">
        <v>587</v>
      </c>
      <c r="AC12" s="312">
        <v>0</v>
      </c>
      <c r="AD12" s="312">
        <f t="shared" si="12"/>
        <v>11759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11429</v>
      </c>
      <c r="AJ12" s="312">
        <v>0</v>
      </c>
      <c r="AK12" s="312">
        <v>0</v>
      </c>
      <c r="AL12" s="312">
        <v>11429</v>
      </c>
      <c r="AM12" s="312">
        <f t="shared" si="15"/>
        <v>16</v>
      </c>
      <c r="AN12" s="312">
        <v>0</v>
      </c>
      <c r="AO12" s="312">
        <v>0</v>
      </c>
      <c r="AP12" s="312">
        <v>16</v>
      </c>
      <c r="AQ12" s="312">
        <f t="shared" si="16"/>
        <v>32</v>
      </c>
      <c r="AR12" s="312">
        <v>0</v>
      </c>
      <c r="AS12" s="312">
        <v>0</v>
      </c>
      <c r="AT12" s="312">
        <v>32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282</v>
      </c>
      <c r="AZ12" s="312">
        <v>0</v>
      </c>
      <c r="BA12" s="312">
        <v>0</v>
      </c>
      <c r="BB12" s="312">
        <v>282</v>
      </c>
      <c r="BC12" s="312">
        <f t="shared" si="19"/>
        <v>6703</v>
      </c>
      <c r="BD12" s="312">
        <f t="shared" si="20"/>
        <v>5420</v>
      </c>
      <c r="BE12" s="312">
        <v>0</v>
      </c>
      <c r="BF12" s="312">
        <v>2741</v>
      </c>
      <c r="BG12" s="312">
        <v>1298</v>
      </c>
      <c r="BH12" s="312">
        <v>19</v>
      </c>
      <c r="BI12" s="312">
        <v>0</v>
      </c>
      <c r="BJ12" s="312">
        <v>1362</v>
      </c>
      <c r="BK12" s="312">
        <f t="shared" si="21"/>
        <v>1283</v>
      </c>
      <c r="BL12" s="312">
        <v>0</v>
      </c>
      <c r="BM12" s="312">
        <v>1129</v>
      </c>
      <c r="BN12" s="312">
        <v>0</v>
      </c>
      <c r="BO12" s="312">
        <v>6</v>
      </c>
      <c r="BP12" s="312">
        <v>0</v>
      </c>
      <c r="BQ12" s="312">
        <v>148</v>
      </c>
      <c r="BR12" s="312">
        <f t="shared" si="22"/>
        <v>34125</v>
      </c>
      <c r="BS12" s="312">
        <f t="shared" si="23"/>
        <v>0</v>
      </c>
      <c r="BT12" s="312">
        <f t="shared" si="24"/>
        <v>24824</v>
      </c>
      <c r="BU12" s="312">
        <f t="shared" si="25"/>
        <v>1935</v>
      </c>
      <c r="BV12" s="312">
        <f t="shared" si="26"/>
        <v>5334</v>
      </c>
      <c r="BW12" s="312">
        <f t="shared" si="27"/>
        <v>52</v>
      </c>
      <c r="BX12" s="312">
        <f t="shared" si="28"/>
        <v>1980</v>
      </c>
      <c r="BY12" s="312">
        <f t="shared" si="29"/>
        <v>28705</v>
      </c>
      <c r="BZ12" s="312">
        <f t="shared" si="30"/>
        <v>0</v>
      </c>
      <c r="CA12" s="312">
        <f t="shared" si="31"/>
        <v>22083</v>
      </c>
      <c r="CB12" s="312">
        <f t="shared" si="32"/>
        <v>637</v>
      </c>
      <c r="CC12" s="312">
        <f t="shared" si="33"/>
        <v>5315</v>
      </c>
      <c r="CD12" s="312">
        <f t="shared" si="34"/>
        <v>52</v>
      </c>
      <c r="CE12" s="312">
        <f t="shared" si="35"/>
        <v>618</v>
      </c>
      <c r="CF12" s="312">
        <f t="shared" si="36"/>
        <v>5420</v>
      </c>
      <c r="CG12" s="312">
        <f t="shared" si="37"/>
        <v>0</v>
      </c>
      <c r="CH12" s="312">
        <f t="shared" si="38"/>
        <v>2741</v>
      </c>
      <c r="CI12" s="312">
        <f t="shared" si="39"/>
        <v>1298</v>
      </c>
      <c r="CJ12" s="312">
        <f t="shared" si="40"/>
        <v>19</v>
      </c>
      <c r="CK12" s="312">
        <f t="shared" si="41"/>
        <v>0</v>
      </c>
      <c r="CL12" s="312">
        <f t="shared" si="42"/>
        <v>1362</v>
      </c>
      <c r="CM12" s="312">
        <f t="shared" si="43"/>
        <v>13042</v>
      </c>
      <c r="CN12" s="312">
        <f t="shared" si="44"/>
        <v>0</v>
      </c>
      <c r="CO12" s="312">
        <f t="shared" si="45"/>
        <v>12558</v>
      </c>
      <c r="CP12" s="312">
        <f t="shared" si="46"/>
        <v>16</v>
      </c>
      <c r="CQ12" s="312">
        <f t="shared" si="47"/>
        <v>38</v>
      </c>
      <c r="CR12" s="312">
        <f t="shared" si="48"/>
        <v>0</v>
      </c>
      <c r="CS12" s="312">
        <f t="shared" si="49"/>
        <v>430</v>
      </c>
      <c r="CT12" s="312">
        <f t="shared" si="50"/>
        <v>11759</v>
      </c>
      <c r="CU12" s="312">
        <f t="shared" si="51"/>
        <v>0</v>
      </c>
      <c r="CV12" s="312">
        <f t="shared" si="52"/>
        <v>11429</v>
      </c>
      <c r="CW12" s="312">
        <f t="shared" si="53"/>
        <v>16</v>
      </c>
      <c r="CX12" s="312">
        <f t="shared" si="54"/>
        <v>32</v>
      </c>
      <c r="CY12" s="312">
        <f t="shared" si="55"/>
        <v>0</v>
      </c>
      <c r="CZ12" s="312">
        <f t="shared" si="56"/>
        <v>282</v>
      </c>
      <c r="DA12" s="312">
        <f t="shared" si="57"/>
        <v>1283</v>
      </c>
      <c r="DB12" s="312">
        <f t="shared" si="58"/>
        <v>0</v>
      </c>
      <c r="DC12" s="312">
        <f t="shared" si="59"/>
        <v>1129</v>
      </c>
      <c r="DD12" s="312">
        <f t="shared" si="60"/>
        <v>0</v>
      </c>
      <c r="DE12" s="312">
        <f t="shared" si="61"/>
        <v>6</v>
      </c>
      <c r="DF12" s="312">
        <f t="shared" si="62"/>
        <v>0</v>
      </c>
      <c r="DG12" s="312">
        <f t="shared" si="63"/>
        <v>148</v>
      </c>
      <c r="DH12" s="312">
        <v>0</v>
      </c>
      <c r="DI12" s="312">
        <f t="shared" si="64"/>
        <v>2</v>
      </c>
      <c r="DJ12" s="312">
        <v>2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556</v>
      </c>
      <c r="B13" s="278" t="s">
        <v>568</v>
      </c>
      <c r="C13" s="277" t="s">
        <v>569</v>
      </c>
      <c r="D13" s="312">
        <f t="shared" si="4"/>
        <v>46173</v>
      </c>
      <c r="E13" s="312">
        <f t="shared" si="5"/>
        <v>26144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21976</v>
      </c>
      <c r="K13" s="312">
        <v>0</v>
      </c>
      <c r="L13" s="312">
        <v>21976</v>
      </c>
      <c r="M13" s="312">
        <v>0</v>
      </c>
      <c r="N13" s="312">
        <f t="shared" si="8"/>
        <v>1755</v>
      </c>
      <c r="O13" s="312">
        <v>0</v>
      </c>
      <c r="P13" s="312">
        <v>1755</v>
      </c>
      <c r="Q13" s="312">
        <v>0</v>
      </c>
      <c r="R13" s="312">
        <f t="shared" si="9"/>
        <v>1644</v>
      </c>
      <c r="S13" s="312">
        <v>0</v>
      </c>
      <c r="T13" s="312">
        <v>1644</v>
      </c>
      <c r="U13" s="312">
        <v>0</v>
      </c>
      <c r="V13" s="312">
        <f t="shared" si="10"/>
        <v>34</v>
      </c>
      <c r="W13" s="312">
        <v>0</v>
      </c>
      <c r="X13" s="312">
        <v>34</v>
      </c>
      <c r="Y13" s="312">
        <v>0</v>
      </c>
      <c r="Z13" s="312">
        <f t="shared" si="11"/>
        <v>735</v>
      </c>
      <c r="AA13" s="312">
        <v>0</v>
      </c>
      <c r="AB13" s="312">
        <v>735</v>
      </c>
      <c r="AC13" s="312">
        <v>0</v>
      </c>
      <c r="AD13" s="312">
        <f t="shared" si="12"/>
        <v>10817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10208</v>
      </c>
      <c r="AJ13" s="312">
        <v>0</v>
      </c>
      <c r="AK13" s="312">
        <v>0</v>
      </c>
      <c r="AL13" s="312">
        <v>10208</v>
      </c>
      <c r="AM13" s="312">
        <f t="shared" si="15"/>
        <v>555</v>
      </c>
      <c r="AN13" s="312">
        <v>0</v>
      </c>
      <c r="AO13" s="312">
        <v>0</v>
      </c>
      <c r="AP13" s="312">
        <v>555</v>
      </c>
      <c r="AQ13" s="312">
        <f t="shared" si="16"/>
        <v>54</v>
      </c>
      <c r="AR13" s="312">
        <v>0</v>
      </c>
      <c r="AS13" s="312">
        <v>0</v>
      </c>
      <c r="AT13" s="312">
        <v>54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9212</v>
      </c>
      <c r="BD13" s="312">
        <f t="shared" si="20"/>
        <v>8166</v>
      </c>
      <c r="BE13" s="312">
        <v>0</v>
      </c>
      <c r="BF13" s="312">
        <v>516</v>
      </c>
      <c r="BG13" s="312">
        <v>6642</v>
      </c>
      <c r="BH13" s="312">
        <v>105</v>
      </c>
      <c r="BI13" s="312">
        <v>0</v>
      </c>
      <c r="BJ13" s="312">
        <v>903</v>
      </c>
      <c r="BK13" s="312">
        <f t="shared" si="21"/>
        <v>1046</v>
      </c>
      <c r="BL13" s="312">
        <v>0</v>
      </c>
      <c r="BM13" s="312">
        <v>815</v>
      </c>
      <c r="BN13" s="312">
        <v>36</v>
      </c>
      <c r="BO13" s="312">
        <v>51</v>
      </c>
      <c r="BP13" s="312">
        <v>0</v>
      </c>
      <c r="BQ13" s="312">
        <v>144</v>
      </c>
      <c r="BR13" s="312">
        <f t="shared" si="22"/>
        <v>34310</v>
      </c>
      <c r="BS13" s="312">
        <f t="shared" si="23"/>
        <v>0</v>
      </c>
      <c r="BT13" s="312">
        <f t="shared" si="24"/>
        <v>22492</v>
      </c>
      <c r="BU13" s="312">
        <f t="shared" si="25"/>
        <v>8397</v>
      </c>
      <c r="BV13" s="312">
        <f t="shared" si="26"/>
        <v>1749</v>
      </c>
      <c r="BW13" s="312">
        <f t="shared" si="27"/>
        <v>34</v>
      </c>
      <c r="BX13" s="312">
        <f t="shared" si="28"/>
        <v>1638</v>
      </c>
      <c r="BY13" s="312">
        <f t="shared" si="29"/>
        <v>26144</v>
      </c>
      <c r="BZ13" s="312">
        <f t="shared" si="30"/>
        <v>0</v>
      </c>
      <c r="CA13" s="312">
        <f t="shared" si="31"/>
        <v>21976</v>
      </c>
      <c r="CB13" s="312">
        <f t="shared" si="32"/>
        <v>1755</v>
      </c>
      <c r="CC13" s="312">
        <f t="shared" si="33"/>
        <v>1644</v>
      </c>
      <c r="CD13" s="312">
        <f t="shared" si="34"/>
        <v>34</v>
      </c>
      <c r="CE13" s="312">
        <f t="shared" si="35"/>
        <v>735</v>
      </c>
      <c r="CF13" s="312">
        <f t="shared" si="36"/>
        <v>8166</v>
      </c>
      <c r="CG13" s="312">
        <f t="shared" si="37"/>
        <v>0</v>
      </c>
      <c r="CH13" s="312">
        <f t="shared" si="38"/>
        <v>516</v>
      </c>
      <c r="CI13" s="312">
        <f t="shared" si="39"/>
        <v>6642</v>
      </c>
      <c r="CJ13" s="312">
        <f t="shared" si="40"/>
        <v>105</v>
      </c>
      <c r="CK13" s="312">
        <f t="shared" si="41"/>
        <v>0</v>
      </c>
      <c r="CL13" s="312">
        <f t="shared" si="42"/>
        <v>903</v>
      </c>
      <c r="CM13" s="312">
        <f t="shared" si="43"/>
        <v>11863</v>
      </c>
      <c r="CN13" s="312">
        <f t="shared" si="44"/>
        <v>0</v>
      </c>
      <c r="CO13" s="312">
        <f t="shared" si="45"/>
        <v>11023</v>
      </c>
      <c r="CP13" s="312">
        <f t="shared" si="46"/>
        <v>591</v>
      </c>
      <c r="CQ13" s="312">
        <f t="shared" si="47"/>
        <v>105</v>
      </c>
      <c r="CR13" s="312">
        <f t="shared" si="48"/>
        <v>0</v>
      </c>
      <c r="CS13" s="312">
        <f t="shared" si="49"/>
        <v>144</v>
      </c>
      <c r="CT13" s="312">
        <f t="shared" si="50"/>
        <v>10817</v>
      </c>
      <c r="CU13" s="312">
        <f t="shared" si="51"/>
        <v>0</v>
      </c>
      <c r="CV13" s="312">
        <f t="shared" si="52"/>
        <v>10208</v>
      </c>
      <c r="CW13" s="312">
        <f t="shared" si="53"/>
        <v>555</v>
      </c>
      <c r="CX13" s="312">
        <f t="shared" si="54"/>
        <v>54</v>
      </c>
      <c r="CY13" s="312">
        <f t="shared" si="55"/>
        <v>0</v>
      </c>
      <c r="CZ13" s="312">
        <f t="shared" si="56"/>
        <v>0</v>
      </c>
      <c r="DA13" s="312">
        <f t="shared" si="57"/>
        <v>1046</v>
      </c>
      <c r="DB13" s="312">
        <f t="shared" si="58"/>
        <v>0</v>
      </c>
      <c r="DC13" s="312">
        <f t="shared" si="59"/>
        <v>815</v>
      </c>
      <c r="DD13" s="312">
        <f t="shared" si="60"/>
        <v>36</v>
      </c>
      <c r="DE13" s="312">
        <f t="shared" si="61"/>
        <v>51</v>
      </c>
      <c r="DF13" s="312">
        <f t="shared" si="62"/>
        <v>0</v>
      </c>
      <c r="DG13" s="312">
        <f t="shared" si="63"/>
        <v>144</v>
      </c>
      <c r="DH13" s="312">
        <v>0</v>
      </c>
      <c r="DI13" s="312">
        <f t="shared" si="64"/>
        <v>2</v>
      </c>
      <c r="DJ13" s="312">
        <v>2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556</v>
      </c>
      <c r="B14" s="278" t="s">
        <v>570</v>
      </c>
      <c r="C14" s="277" t="s">
        <v>571</v>
      </c>
      <c r="D14" s="312">
        <f t="shared" si="4"/>
        <v>15316</v>
      </c>
      <c r="E14" s="312">
        <f t="shared" si="5"/>
        <v>9131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7473</v>
      </c>
      <c r="K14" s="312">
        <v>0</v>
      </c>
      <c r="L14" s="312">
        <v>7473</v>
      </c>
      <c r="M14" s="312">
        <v>0</v>
      </c>
      <c r="N14" s="312">
        <f t="shared" si="8"/>
        <v>279</v>
      </c>
      <c r="O14" s="312">
        <v>0</v>
      </c>
      <c r="P14" s="312">
        <v>279</v>
      </c>
      <c r="Q14" s="312">
        <v>0</v>
      </c>
      <c r="R14" s="312">
        <f t="shared" si="9"/>
        <v>1360</v>
      </c>
      <c r="S14" s="312">
        <v>0</v>
      </c>
      <c r="T14" s="312">
        <v>1360</v>
      </c>
      <c r="U14" s="312">
        <v>0</v>
      </c>
      <c r="V14" s="312">
        <f t="shared" si="10"/>
        <v>12</v>
      </c>
      <c r="W14" s="312">
        <v>0</v>
      </c>
      <c r="X14" s="312">
        <v>12</v>
      </c>
      <c r="Y14" s="312">
        <v>0</v>
      </c>
      <c r="Z14" s="312">
        <f t="shared" si="11"/>
        <v>7</v>
      </c>
      <c r="AA14" s="312">
        <v>0</v>
      </c>
      <c r="AB14" s="312">
        <v>7</v>
      </c>
      <c r="AC14" s="312">
        <v>0</v>
      </c>
      <c r="AD14" s="312">
        <f t="shared" si="12"/>
        <v>4864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4864</v>
      </c>
      <c r="AJ14" s="312">
        <v>0</v>
      </c>
      <c r="AK14" s="312">
        <v>0</v>
      </c>
      <c r="AL14" s="312">
        <v>4864</v>
      </c>
      <c r="AM14" s="312">
        <f t="shared" si="15"/>
        <v>0</v>
      </c>
      <c r="AN14" s="312">
        <v>0</v>
      </c>
      <c r="AO14" s="312">
        <v>0</v>
      </c>
      <c r="AP14" s="312">
        <v>0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1321</v>
      </c>
      <c r="BD14" s="312">
        <f t="shared" si="20"/>
        <v>483</v>
      </c>
      <c r="BE14" s="312">
        <v>0</v>
      </c>
      <c r="BF14" s="312">
        <v>324</v>
      </c>
      <c r="BG14" s="312">
        <v>159</v>
      </c>
      <c r="BH14" s="312">
        <v>0</v>
      </c>
      <c r="BI14" s="312">
        <v>0</v>
      </c>
      <c r="BJ14" s="312">
        <v>0</v>
      </c>
      <c r="BK14" s="312">
        <f t="shared" si="21"/>
        <v>838</v>
      </c>
      <c r="BL14" s="312">
        <v>0</v>
      </c>
      <c r="BM14" s="312">
        <v>838</v>
      </c>
      <c r="BN14" s="312">
        <v>0</v>
      </c>
      <c r="BO14" s="312">
        <v>0</v>
      </c>
      <c r="BP14" s="312">
        <v>0</v>
      </c>
      <c r="BQ14" s="312">
        <v>0</v>
      </c>
      <c r="BR14" s="312">
        <f t="shared" si="22"/>
        <v>9614</v>
      </c>
      <c r="BS14" s="312">
        <f t="shared" si="23"/>
        <v>0</v>
      </c>
      <c r="BT14" s="312">
        <f t="shared" si="24"/>
        <v>7797</v>
      </c>
      <c r="BU14" s="312">
        <f t="shared" si="25"/>
        <v>438</v>
      </c>
      <c r="BV14" s="312">
        <f t="shared" si="26"/>
        <v>1360</v>
      </c>
      <c r="BW14" s="312">
        <f t="shared" si="27"/>
        <v>12</v>
      </c>
      <c r="BX14" s="312">
        <f t="shared" si="28"/>
        <v>7</v>
      </c>
      <c r="BY14" s="312">
        <f t="shared" si="29"/>
        <v>9131</v>
      </c>
      <c r="BZ14" s="312">
        <f t="shared" si="30"/>
        <v>0</v>
      </c>
      <c r="CA14" s="312">
        <f t="shared" si="31"/>
        <v>7473</v>
      </c>
      <c r="CB14" s="312">
        <f t="shared" si="32"/>
        <v>279</v>
      </c>
      <c r="CC14" s="312">
        <f t="shared" si="33"/>
        <v>1360</v>
      </c>
      <c r="CD14" s="312">
        <f t="shared" si="34"/>
        <v>12</v>
      </c>
      <c r="CE14" s="312">
        <f t="shared" si="35"/>
        <v>7</v>
      </c>
      <c r="CF14" s="312">
        <f t="shared" si="36"/>
        <v>483</v>
      </c>
      <c r="CG14" s="312">
        <f t="shared" si="37"/>
        <v>0</v>
      </c>
      <c r="CH14" s="312">
        <f t="shared" si="38"/>
        <v>324</v>
      </c>
      <c r="CI14" s="312">
        <f t="shared" si="39"/>
        <v>159</v>
      </c>
      <c r="CJ14" s="312">
        <f t="shared" si="40"/>
        <v>0</v>
      </c>
      <c r="CK14" s="312">
        <f t="shared" si="41"/>
        <v>0</v>
      </c>
      <c r="CL14" s="312">
        <f t="shared" si="42"/>
        <v>0</v>
      </c>
      <c r="CM14" s="312">
        <f t="shared" si="43"/>
        <v>5702</v>
      </c>
      <c r="CN14" s="312">
        <f t="shared" si="44"/>
        <v>0</v>
      </c>
      <c r="CO14" s="312">
        <f t="shared" si="45"/>
        <v>5702</v>
      </c>
      <c r="CP14" s="312">
        <f t="shared" si="46"/>
        <v>0</v>
      </c>
      <c r="CQ14" s="312">
        <f t="shared" si="47"/>
        <v>0</v>
      </c>
      <c r="CR14" s="312">
        <f t="shared" si="48"/>
        <v>0</v>
      </c>
      <c r="CS14" s="312">
        <f t="shared" si="49"/>
        <v>0</v>
      </c>
      <c r="CT14" s="312">
        <f t="shared" si="50"/>
        <v>4864</v>
      </c>
      <c r="CU14" s="312">
        <f t="shared" si="51"/>
        <v>0</v>
      </c>
      <c r="CV14" s="312">
        <f t="shared" si="52"/>
        <v>4864</v>
      </c>
      <c r="CW14" s="312">
        <f t="shared" si="53"/>
        <v>0</v>
      </c>
      <c r="CX14" s="312">
        <f t="shared" si="54"/>
        <v>0</v>
      </c>
      <c r="CY14" s="312">
        <f t="shared" si="55"/>
        <v>0</v>
      </c>
      <c r="CZ14" s="312">
        <f t="shared" si="56"/>
        <v>0</v>
      </c>
      <c r="DA14" s="312">
        <f t="shared" si="57"/>
        <v>838</v>
      </c>
      <c r="DB14" s="312">
        <f t="shared" si="58"/>
        <v>0</v>
      </c>
      <c r="DC14" s="312">
        <f t="shared" si="59"/>
        <v>838</v>
      </c>
      <c r="DD14" s="312">
        <f t="shared" si="60"/>
        <v>0</v>
      </c>
      <c r="DE14" s="312">
        <f t="shared" si="61"/>
        <v>0</v>
      </c>
      <c r="DF14" s="312">
        <f t="shared" si="62"/>
        <v>0</v>
      </c>
      <c r="DG14" s="312">
        <f t="shared" si="63"/>
        <v>0</v>
      </c>
      <c r="DH14" s="312">
        <v>0</v>
      </c>
      <c r="DI14" s="312">
        <f t="shared" si="64"/>
        <v>2</v>
      </c>
      <c r="DJ14" s="312">
        <v>0</v>
      </c>
      <c r="DK14" s="312">
        <v>0</v>
      </c>
      <c r="DL14" s="312">
        <v>0</v>
      </c>
      <c r="DM14" s="312">
        <v>2</v>
      </c>
    </row>
    <row r="15" spans="1:117" s="282" customFormat="1" ht="12" customHeight="1">
      <c r="A15" s="277" t="s">
        <v>556</v>
      </c>
      <c r="B15" s="278" t="s">
        <v>572</v>
      </c>
      <c r="C15" s="277" t="s">
        <v>573</v>
      </c>
      <c r="D15" s="312">
        <f t="shared" si="4"/>
        <v>11466</v>
      </c>
      <c r="E15" s="312">
        <f t="shared" si="5"/>
        <v>8603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6361</v>
      </c>
      <c r="K15" s="312">
        <v>0</v>
      </c>
      <c r="L15" s="312">
        <v>6361</v>
      </c>
      <c r="M15" s="312">
        <v>0</v>
      </c>
      <c r="N15" s="312">
        <f t="shared" si="8"/>
        <v>639</v>
      </c>
      <c r="O15" s="312">
        <v>0</v>
      </c>
      <c r="P15" s="312">
        <v>639</v>
      </c>
      <c r="Q15" s="312">
        <v>0</v>
      </c>
      <c r="R15" s="312">
        <f t="shared" si="9"/>
        <v>1492</v>
      </c>
      <c r="S15" s="312">
        <v>0</v>
      </c>
      <c r="T15" s="312">
        <v>1492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111</v>
      </c>
      <c r="AA15" s="312">
        <v>0</v>
      </c>
      <c r="AB15" s="312">
        <v>111</v>
      </c>
      <c r="AC15" s="312">
        <v>0</v>
      </c>
      <c r="AD15" s="312">
        <f t="shared" si="12"/>
        <v>2127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2127</v>
      </c>
      <c r="AJ15" s="312">
        <v>0</v>
      </c>
      <c r="AK15" s="312">
        <v>0</v>
      </c>
      <c r="AL15" s="312">
        <v>2127</v>
      </c>
      <c r="AM15" s="312">
        <f t="shared" si="15"/>
        <v>0</v>
      </c>
      <c r="AN15" s="312">
        <v>0</v>
      </c>
      <c r="AO15" s="312">
        <v>0</v>
      </c>
      <c r="AP15" s="312">
        <v>0</v>
      </c>
      <c r="AQ15" s="312">
        <f t="shared" si="16"/>
        <v>0</v>
      </c>
      <c r="AR15" s="312">
        <v>0</v>
      </c>
      <c r="AS15" s="312">
        <v>0</v>
      </c>
      <c r="AT15" s="312">
        <v>0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736</v>
      </c>
      <c r="BD15" s="312">
        <f t="shared" si="20"/>
        <v>266</v>
      </c>
      <c r="BE15" s="312">
        <v>0</v>
      </c>
      <c r="BF15" s="312">
        <v>266</v>
      </c>
      <c r="BG15" s="312">
        <v>0</v>
      </c>
      <c r="BH15" s="312">
        <v>0</v>
      </c>
      <c r="BI15" s="312">
        <v>0</v>
      </c>
      <c r="BJ15" s="312">
        <v>0</v>
      </c>
      <c r="BK15" s="312">
        <f t="shared" si="21"/>
        <v>470</v>
      </c>
      <c r="BL15" s="312">
        <v>0</v>
      </c>
      <c r="BM15" s="312">
        <v>470</v>
      </c>
      <c r="BN15" s="312">
        <v>0</v>
      </c>
      <c r="BO15" s="312">
        <v>0</v>
      </c>
      <c r="BP15" s="312">
        <v>0</v>
      </c>
      <c r="BQ15" s="312">
        <v>0</v>
      </c>
      <c r="BR15" s="312">
        <f t="shared" si="22"/>
        <v>8869</v>
      </c>
      <c r="BS15" s="312">
        <f t="shared" si="23"/>
        <v>0</v>
      </c>
      <c r="BT15" s="312">
        <f t="shared" si="24"/>
        <v>6627</v>
      </c>
      <c r="BU15" s="312">
        <f t="shared" si="25"/>
        <v>639</v>
      </c>
      <c r="BV15" s="312">
        <f t="shared" si="26"/>
        <v>1492</v>
      </c>
      <c r="BW15" s="312">
        <f t="shared" si="27"/>
        <v>0</v>
      </c>
      <c r="BX15" s="312">
        <f t="shared" si="28"/>
        <v>111</v>
      </c>
      <c r="BY15" s="312">
        <f t="shared" si="29"/>
        <v>8603</v>
      </c>
      <c r="BZ15" s="312">
        <f t="shared" si="30"/>
        <v>0</v>
      </c>
      <c r="CA15" s="312">
        <f t="shared" si="31"/>
        <v>6361</v>
      </c>
      <c r="CB15" s="312">
        <f t="shared" si="32"/>
        <v>639</v>
      </c>
      <c r="CC15" s="312">
        <f t="shared" si="33"/>
        <v>1492</v>
      </c>
      <c r="CD15" s="312">
        <f t="shared" si="34"/>
        <v>0</v>
      </c>
      <c r="CE15" s="312">
        <f t="shared" si="35"/>
        <v>111</v>
      </c>
      <c r="CF15" s="312">
        <f t="shared" si="36"/>
        <v>266</v>
      </c>
      <c r="CG15" s="312">
        <f t="shared" si="37"/>
        <v>0</v>
      </c>
      <c r="CH15" s="312">
        <f t="shared" si="38"/>
        <v>266</v>
      </c>
      <c r="CI15" s="312">
        <f t="shared" si="39"/>
        <v>0</v>
      </c>
      <c r="CJ15" s="312">
        <f t="shared" si="40"/>
        <v>0</v>
      </c>
      <c r="CK15" s="312">
        <f t="shared" si="41"/>
        <v>0</v>
      </c>
      <c r="CL15" s="312">
        <f t="shared" si="42"/>
        <v>0</v>
      </c>
      <c r="CM15" s="312">
        <f t="shared" si="43"/>
        <v>2597</v>
      </c>
      <c r="CN15" s="312">
        <f t="shared" si="44"/>
        <v>0</v>
      </c>
      <c r="CO15" s="312">
        <f t="shared" si="45"/>
        <v>2597</v>
      </c>
      <c r="CP15" s="312">
        <f t="shared" si="46"/>
        <v>0</v>
      </c>
      <c r="CQ15" s="312">
        <f t="shared" si="47"/>
        <v>0</v>
      </c>
      <c r="CR15" s="312">
        <f t="shared" si="48"/>
        <v>0</v>
      </c>
      <c r="CS15" s="312">
        <f t="shared" si="49"/>
        <v>0</v>
      </c>
      <c r="CT15" s="312">
        <f t="shared" si="50"/>
        <v>2127</v>
      </c>
      <c r="CU15" s="312">
        <f t="shared" si="51"/>
        <v>0</v>
      </c>
      <c r="CV15" s="312">
        <f t="shared" si="52"/>
        <v>2127</v>
      </c>
      <c r="CW15" s="312">
        <f t="shared" si="53"/>
        <v>0</v>
      </c>
      <c r="CX15" s="312">
        <f t="shared" si="54"/>
        <v>0</v>
      </c>
      <c r="CY15" s="312">
        <f t="shared" si="55"/>
        <v>0</v>
      </c>
      <c r="CZ15" s="312">
        <f t="shared" si="56"/>
        <v>0</v>
      </c>
      <c r="DA15" s="312">
        <f t="shared" si="57"/>
        <v>470</v>
      </c>
      <c r="DB15" s="312">
        <f t="shared" si="58"/>
        <v>0</v>
      </c>
      <c r="DC15" s="312">
        <f t="shared" si="59"/>
        <v>470</v>
      </c>
      <c r="DD15" s="312">
        <f t="shared" si="60"/>
        <v>0</v>
      </c>
      <c r="DE15" s="312">
        <f t="shared" si="61"/>
        <v>0</v>
      </c>
      <c r="DF15" s="312">
        <f t="shared" si="62"/>
        <v>0</v>
      </c>
      <c r="DG15" s="312">
        <f t="shared" si="63"/>
        <v>0</v>
      </c>
      <c r="DH15" s="312">
        <v>0</v>
      </c>
      <c r="DI15" s="312">
        <f t="shared" si="64"/>
        <v>0</v>
      </c>
      <c r="DJ15" s="312">
        <v>0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556</v>
      </c>
      <c r="B16" s="278" t="s">
        <v>574</v>
      </c>
      <c r="C16" s="277" t="s">
        <v>575</v>
      </c>
      <c r="D16" s="312">
        <f t="shared" si="4"/>
        <v>32545</v>
      </c>
      <c r="E16" s="312">
        <f t="shared" si="5"/>
        <v>20447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18381</v>
      </c>
      <c r="K16" s="312">
        <v>0</v>
      </c>
      <c r="L16" s="312">
        <v>18381</v>
      </c>
      <c r="M16" s="312">
        <v>0</v>
      </c>
      <c r="N16" s="312">
        <f t="shared" si="8"/>
        <v>961</v>
      </c>
      <c r="O16" s="312">
        <v>0</v>
      </c>
      <c r="P16" s="312">
        <v>961</v>
      </c>
      <c r="Q16" s="312">
        <v>0</v>
      </c>
      <c r="R16" s="312">
        <f t="shared" si="9"/>
        <v>1019</v>
      </c>
      <c r="S16" s="312">
        <v>0</v>
      </c>
      <c r="T16" s="312">
        <v>1019</v>
      </c>
      <c r="U16" s="312">
        <v>0</v>
      </c>
      <c r="V16" s="312">
        <f t="shared" si="10"/>
        <v>0</v>
      </c>
      <c r="W16" s="312">
        <v>0</v>
      </c>
      <c r="X16" s="312">
        <v>0</v>
      </c>
      <c r="Y16" s="312">
        <v>0</v>
      </c>
      <c r="Z16" s="312">
        <f t="shared" si="11"/>
        <v>86</v>
      </c>
      <c r="AA16" s="312">
        <v>0</v>
      </c>
      <c r="AB16" s="312">
        <v>86</v>
      </c>
      <c r="AC16" s="312">
        <v>0</v>
      </c>
      <c r="AD16" s="312">
        <f t="shared" si="12"/>
        <v>7618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7579</v>
      </c>
      <c r="AJ16" s="312">
        <v>0</v>
      </c>
      <c r="AK16" s="312">
        <v>0</v>
      </c>
      <c r="AL16" s="312">
        <v>7579</v>
      </c>
      <c r="AM16" s="312">
        <f t="shared" si="15"/>
        <v>7</v>
      </c>
      <c r="AN16" s="312">
        <v>0</v>
      </c>
      <c r="AO16" s="312">
        <v>0</v>
      </c>
      <c r="AP16" s="312">
        <v>7</v>
      </c>
      <c r="AQ16" s="312">
        <f t="shared" si="16"/>
        <v>5</v>
      </c>
      <c r="AR16" s="312">
        <v>0</v>
      </c>
      <c r="AS16" s="312">
        <v>0</v>
      </c>
      <c r="AT16" s="312">
        <v>5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27</v>
      </c>
      <c r="AZ16" s="312">
        <v>0</v>
      </c>
      <c r="BA16" s="312">
        <v>0</v>
      </c>
      <c r="BB16" s="312">
        <v>27</v>
      </c>
      <c r="BC16" s="312">
        <f t="shared" si="19"/>
        <v>4480</v>
      </c>
      <c r="BD16" s="312">
        <f t="shared" si="20"/>
        <v>3029</v>
      </c>
      <c r="BE16" s="312">
        <v>0</v>
      </c>
      <c r="BF16" s="312">
        <v>1519</v>
      </c>
      <c r="BG16" s="312">
        <v>135</v>
      </c>
      <c r="BH16" s="312">
        <v>18</v>
      </c>
      <c r="BI16" s="312">
        <v>0</v>
      </c>
      <c r="BJ16" s="312">
        <v>1357</v>
      </c>
      <c r="BK16" s="312">
        <f t="shared" si="21"/>
        <v>1451</v>
      </c>
      <c r="BL16" s="312">
        <v>0</v>
      </c>
      <c r="BM16" s="312">
        <v>1320</v>
      </c>
      <c r="BN16" s="312">
        <v>14</v>
      </c>
      <c r="BO16" s="312">
        <v>15</v>
      </c>
      <c r="BP16" s="312">
        <v>0</v>
      </c>
      <c r="BQ16" s="312">
        <v>102</v>
      </c>
      <c r="BR16" s="312">
        <f t="shared" si="22"/>
        <v>23476</v>
      </c>
      <c r="BS16" s="312">
        <f t="shared" si="23"/>
        <v>0</v>
      </c>
      <c r="BT16" s="312">
        <f t="shared" si="24"/>
        <v>19900</v>
      </c>
      <c r="BU16" s="312">
        <f t="shared" si="25"/>
        <v>1096</v>
      </c>
      <c r="BV16" s="312">
        <f t="shared" si="26"/>
        <v>1037</v>
      </c>
      <c r="BW16" s="312">
        <f t="shared" si="27"/>
        <v>0</v>
      </c>
      <c r="BX16" s="312">
        <f t="shared" si="28"/>
        <v>1443</v>
      </c>
      <c r="BY16" s="312">
        <f t="shared" si="29"/>
        <v>20447</v>
      </c>
      <c r="BZ16" s="312">
        <f t="shared" si="30"/>
        <v>0</v>
      </c>
      <c r="CA16" s="312">
        <f t="shared" si="31"/>
        <v>18381</v>
      </c>
      <c r="CB16" s="312">
        <f t="shared" si="32"/>
        <v>961</v>
      </c>
      <c r="CC16" s="312">
        <f t="shared" si="33"/>
        <v>1019</v>
      </c>
      <c r="CD16" s="312">
        <f t="shared" si="34"/>
        <v>0</v>
      </c>
      <c r="CE16" s="312">
        <f t="shared" si="35"/>
        <v>86</v>
      </c>
      <c r="CF16" s="312">
        <f t="shared" si="36"/>
        <v>3029</v>
      </c>
      <c r="CG16" s="312">
        <f t="shared" si="37"/>
        <v>0</v>
      </c>
      <c r="CH16" s="312">
        <f t="shared" si="38"/>
        <v>1519</v>
      </c>
      <c r="CI16" s="312">
        <f t="shared" si="39"/>
        <v>135</v>
      </c>
      <c r="CJ16" s="312">
        <f t="shared" si="40"/>
        <v>18</v>
      </c>
      <c r="CK16" s="312">
        <f t="shared" si="41"/>
        <v>0</v>
      </c>
      <c r="CL16" s="312">
        <f t="shared" si="42"/>
        <v>1357</v>
      </c>
      <c r="CM16" s="312">
        <f t="shared" si="43"/>
        <v>9069</v>
      </c>
      <c r="CN16" s="312">
        <f t="shared" si="44"/>
        <v>0</v>
      </c>
      <c r="CO16" s="312">
        <f t="shared" si="45"/>
        <v>8899</v>
      </c>
      <c r="CP16" s="312">
        <f t="shared" si="46"/>
        <v>21</v>
      </c>
      <c r="CQ16" s="312">
        <f t="shared" si="47"/>
        <v>20</v>
      </c>
      <c r="CR16" s="312">
        <f t="shared" si="48"/>
        <v>0</v>
      </c>
      <c r="CS16" s="312">
        <f t="shared" si="49"/>
        <v>129</v>
      </c>
      <c r="CT16" s="312">
        <f t="shared" si="50"/>
        <v>7618</v>
      </c>
      <c r="CU16" s="312">
        <f t="shared" si="51"/>
        <v>0</v>
      </c>
      <c r="CV16" s="312">
        <f t="shared" si="52"/>
        <v>7579</v>
      </c>
      <c r="CW16" s="312">
        <f t="shared" si="53"/>
        <v>7</v>
      </c>
      <c r="CX16" s="312">
        <f t="shared" si="54"/>
        <v>5</v>
      </c>
      <c r="CY16" s="312">
        <f t="shared" si="55"/>
        <v>0</v>
      </c>
      <c r="CZ16" s="312">
        <f t="shared" si="56"/>
        <v>27</v>
      </c>
      <c r="DA16" s="312">
        <f t="shared" si="57"/>
        <v>1451</v>
      </c>
      <c r="DB16" s="312">
        <f t="shared" si="58"/>
        <v>0</v>
      </c>
      <c r="DC16" s="312">
        <f t="shared" si="59"/>
        <v>1320</v>
      </c>
      <c r="DD16" s="312">
        <f t="shared" si="60"/>
        <v>14</v>
      </c>
      <c r="DE16" s="312">
        <f t="shared" si="61"/>
        <v>15</v>
      </c>
      <c r="DF16" s="312">
        <f t="shared" si="62"/>
        <v>0</v>
      </c>
      <c r="DG16" s="312">
        <f t="shared" si="63"/>
        <v>102</v>
      </c>
      <c r="DH16" s="312">
        <v>0</v>
      </c>
      <c r="DI16" s="312">
        <f t="shared" si="64"/>
        <v>0</v>
      </c>
      <c r="DJ16" s="312">
        <v>0</v>
      </c>
      <c r="DK16" s="312">
        <v>0</v>
      </c>
      <c r="DL16" s="312">
        <v>0</v>
      </c>
      <c r="DM16" s="312">
        <v>0</v>
      </c>
    </row>
    <row r="17" spans="1:117" s="282" customFormat="1" ht="12" customHeight="1">
      <c r="A17" s="277" t="s">
        <v>556</v>
      </c>
      <c r="B17" s="278" t="s">
        <v>576</v>
      </c>
      <c r="C17" s="277" t="s">
        <v>577</v>
      </c>
      <c r="D17" s="312">
        <f t="shared" si="4"/>
        <v>10238</v>
      </c>
      <c r="E17" s="312">
        <f t="shared" si="5"/>
        <v>8659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6432</v>
      </c>
      <c r="K17" s="312">
        <v>0</v>
      </c>
      <c r="L17" s="312">
        <v>6432</v>
      </c>
      <c r="M17" s="312">
        <v>0</v>
      </c>
      <c r="N17" s="312">
        <f t="shared" si="8"/>
        <v>201</v>
      </c>
      <c r="O17" s="312">
        <v>0</v>
      </c>
      <c r="P17" s="312">
        <v>201</v>
      </c>
      <c r="Q17" s="312">
        <v>0</v>
      </c>
      <c r="R17" s="312">
        <f t="shared" si="9"/>
        <v>1964</v>
      </c>
      <c r="S17" s="312">
        <v>0</v>
      </c>
      <c r="T17" s="312">
        <v>1964</v>
      </c>
      <c r="U17" s="312">
        <v>0</v>
      </c>
      <c r="V17" s="312">
        <f t="shared" si="10"/>
        <v>0</v>
      </c>
      <c r="W17" s="312">
        <v>0</v>
      </c>
      <c r="X17" s="312">
        <v>0</v>
      </c>
      <c r="Y17" s="312">
        <v>0</v>
      </c>
      <c r="Z17" s="312">
        <f t="shared" si="11"/>
        <v>62</v>
      </c>
      <c r="AA17" s="312">
        <v>0</v>
      </c>
      <c r="AB17" s="312">
        <v>62</v>
      </c>
      <c r="AC17" s="312">
        <v>0</v>
      </c>
      <c r="AD17" s="312">
        <f t="shared" si="12"/>
        <v>884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884</v>
      </c>
      <c r="AJ17" s="312">
        <v>0</v>
      </c>
      <c r="AK17" s="312">
        <v>0</v>
      </c>
      <c r="AL17" s="312">
        <v>884</v>
      </c>
      <c r="AM17" s="312">
        <f t="shared" si="15"/>
        <v>0</v>
      </c>
      <c r="AN17" s="312">
        <v>0</v>
      </c>
      <c r="AO17" s="312">
        <v>0</v>
      </c>
      <c r="AP17" s="312">
        <v>0</v>
      </c>
      <c r="AQ17" s="312">
        <f t="shared" si="16"/>
        <v>0</v>
      </c>
      <c r="AR17" s="312">
        <v>0</v>
      </c>
      <c r="AS17" s="312">
        <v>0</v>
      </c>
      <c r="AT17" s="312">
        <v>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0</v>
      </c>
      <c r="AZ17" s="312">
        <v>0</v>
      </c>
      <c r="BA17" s="312">
        <v>0</v>
      </c>
      <c r="BB17" s="312">
        <v>0</v>
      </c>
      <c r="BC17" s="312">
        <f t="shared" si="19"/>
        <v>695</v>
      </c>
      <c r="BD17" s="312">
        <f t="shared" si="20"/>
        <v>695</v>
      </c>
      <c r="BE17" s="312">
        <v>0</v>
      </c>
      <c r="BF17" s="312">
        <v>480</v>
      </c>
      <c r="BG17" s="312">
        <v>85</v>
      </c>
      <c r="BH17" s="312">
        <v>94</v>
      </c>
      <c r="BI17" s="312">
        <v>0</v>
      </c>
      <c r="BJ17" s="312">
        <v>36</v>
      </c>
      <c r="BK17" s="312">
        <f t="shared" si="21"/>
        <v>0</v>
      </c>
      <c r="BL17" s="312"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f t="shared" si="22"/>
        <v>9354</v>
      </c>
      <c r="BS17" s="312">
        <f t="shared" si="23"/>
        <v>0</v>
      </c>
      <c r="BT17" s="312">
        <f t="shared" si="24"/>
        <v>6912</v>
      </c>
      <c r="BU17" s="312">
        <f t="shared" si="25"/>
        <v>286</v>
      </c>
      <c r="BV17" s="312">
        <f t="shared" si="26"/>
        <v>2058</v>
      </c>
      <c r="BW17" s="312">
        <f t="shared" si="27"/>
        <v>0</v>
      </c>
      <c r="BX17" s="312">
        <f t="shared" si="28"/>
        <v>98</v>
      </c>
      <c r="BY17" s="312">
        <f t="shared" si="29"/>
        <v>8659</v>
      </c>
      <c r="BZ17" s="312">
        <f t="shared" si="30"/>
        <v>0</v>
      </c>
      <c r="CA17" s="312">
        <f t="shared" si="31"/>
        <v>6432</v>
      </c>
      <c r="CB17" s="312">
        <f t="shared" si="32"/>
        <v>201</v>
      </c>
      <c r="CC17" s="312">
        <f t="shared" si="33"/>
        <v>1964</v>
      </c>
      <c r="CD17" s="312">
        <f t="shared" si="34"/>
        <v>0</v>
      </c>
      <c r="CE17" s="312">
        <f t="shared" si="35"/>
        <v>62</v>
      </c>
      <c r="CF17" s="312">
        <f t="shared" si="36"/>
        <v>695</v>
      </c>
      <c r="CG17" s="312">
        <f t="shared" si="37"/>
        <v>0</v>
      </c>
      <c r="CH17" s="312">
        <f t="shared" si="38"/>
        <v>480</v>
      </c>
      <c r="CI17" s="312">
        <f t="shared" si="39"/>
        <v>85</v>
      </c>
      <c r="CJ17" s="312">
        <f t="shared" si="40"/>
        <v>94</v>
      </c>
      <c r="CK17" s="312">
        <f t="shared" si="41"/>
        <v>0</v>
      </c>
      <c r="CL17" s="312">
        <f t="shared" si="42"/>
        <v>36</v>
      </c>
      <c r="CM17" s="312">
        <f t="shared" si="43"/>
        <v>884</v>
      </c>
      <c r="CN17" s="312">
        <f t="shared" si="44"/>
        <v>0</v>
      </c>
      <c r="CO17" s="312">
        <f t="shared" si="45"/>
        <v>884</v>
      </c>
      <c r="CP17" s="312">
        <f t="shared" si="46"/>
        <v>0</v>
      </c>
      <c r="CQ17" s="312">
        <f t="shared" si="47"/>
        <v>0</v>
      </c>
      <c r="CR17" s="312">
        <f t="shared" si="48"/>
        <v>0</v>
      </c>
      <c r="CS17" s="312">
        <f t="shared" si="49"/>
        <v>0</v>
      </c>
      <c r="CT17" s="312">
        <f t="shared" si="50"/>
        <v>884</v>
      </c>
      <c r="CU17" s="312">
        <f t="shared" si="51"/>
        <v>0</v>
      </c>
      <c r="CV17" s="312">
        <f t="shared" si="52"/>
        <v>884</v>
      </c>
      <c r="CW17" s="312">
        <f t="shared" si="53"/>
        <v>0</v>
      </c>
      <c r="CX17" s="312">
        <f t="shared" si="54"/>
        <v>0</v>
      </c>
      <c r="CY17" s="312">
        <f t="shared" si="55"/>
        <v>0</v>
      </c>
      <c r="CZ17" s="312">
        <f t="shared" si="56"/>
        <v>0</v>
      </c>
      <c r="DA17" s="312">
        <f t="shared" si="57"/>
        <v>0</v>
      </c>
      <c r="DB17" s="312">
        <f t="shared" si="58"/>
        <v>0</v>
      </c>
      <c r="DC17" s="312">
        <f t="shared" si="59"/>
        <v>0</v>
      </c>
      <c r="DD17" s="312">
        <f t="shared" si="60"/>
        <v>0</v>
      </c>
      <c r="DE17" s="312">
        <f t="shared" si="61"/>
        <v>0</v>
      </c>
      <c r="DF17" s="312">
        <f t="shared" si="62"/>
        <v>0</v>
      </c>
      <c r="DG17" s="312">
        <f t="shared" si="63"/>
        <v>0</v>
      </c>
      <c r="DH17" s="312">
        <v>12</v>
      </c>
      <c r="DI17" s="312">
        <f t="shared" si="64"/>
        <v>0</v>
      </c>
      <c r="DJ17" s="312">
        <v>0</v>
      </c>
      <c r="DK17" s="312">
        <v>0</v>
      </c>
      <c r="DL17" s="312">
        <v>0</v>
      </c>
      <c r="DM17" s="312">
        <v>0</v>
      </c>
    </row>
    <row r="18" spans="1:117" s="282" customFormat="1" ht="12" customHeight="1">
      <c r="A18" s="277" t="s">
        <v>556</v>
      </c>
      <c r="B18" s="278" t="s">
        <v>578</v>
      </c>
      <c r="C18" s="277" t="s">
        <v>579</v>
      </c>
      <c r="D18" s="312">
        <f t="shared" si="4"/>
        <v>7699</v>
      </c>
      <c r="E18" s="312">
        <f t="shared" si="5"/>
        <v>7569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5244</v>
      </c>
      <c r="K18" s="312">
        <v>0</v>
      </c>
      <c r="L18" s="312">
        <v>5244</v>
      </c>
      <c r="M18" s="312">
        <v>0</v>
      </c>
      <c r="N18" s="312">
        <f t="shared" si="8"/>
        <v>207</v>
      </c>
      <c r="O18" s="312">
        <v>0</v>
      </c>
      <c r="P18" s="312">
        <v>207</v>
      </c>
      <c r="Q18" s="312">
        <v>0</v>
      </c>
      <c r="R18" s="312">
        <f t="shared" si="9"/>
        <v>1450</v>
      </c>
      <c r="S18" s="312">
        <v>0</v>
      </c>
      <c r="T18" s="312">
        <v>1450</v>
      </c>
      <c r="U18" s="312">
        <v>0</v>
      </c>
      <c r="V18" s="312">
        <f t="shared" si="10"/>
        <v>10</v>
      </c>
      <c r="W18" s="312">
        <v>0</v>
      </c>
      <c r="X18" s="312">
        <v>10</v>
      </c>
      <c r="Y18" s="312">
        <v>0</v>
      </c>
      <c r="Z18" s="312">
        <f t="shared" si="11"/>
        <v>658</v>
      </c>
      <c r="AA18" s="312">
        <v>0</v>
      </c>
      <c r="AB18" s="312">
        <v>658</v>
      </c>
      <c r="AC18" s="312">
        <v>0</v>
      </c>
      <c r="AD18" s="312">
        <f t="shared" si="12"/>
        <v>0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0</v>
      </c>
      <c r="AJ18" s="312">
        <v>0</v>
      </c>
      <c r="AK18" s="312">
        <v>0</v>
      </c>
      <c r="AL18" s="312">
        <v>0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0</v>
      </c>
      <c r="AZ18" s="312">
        <v>0</v>
      </c>
      <c r="BA18" s="312">
        <v>0</v>
      </c>
      <c r="BB18" s="312">
        <v>0</v>
      </c>
      <c r="BC18" s="312">
        <f t="shared" si="19"/>
        <v>130</v>
      </c>
      <c r="BD18" s="312">
        <f t="shared" si="20"/>
        <v>30</v>
      </c>
      <c r="BE18" s="312">
        <v>0</v>
      </c>
      <c r="BF18" s="312">
        <v>28</v>
      </c>
      <c r="BG18" s="312">
        <v>0</v>
      </c>
      <c r="BH18" s="312">
        <v>2</v>
      </c>
      <c r="BI18" s="312">
        <v>0</v>
      </c>
      <c r="BJ18" s="312">
        <v>0</v>
      </c>
      <c r="BK18" s="312">
        <f t="shared" si="21"/>
        <v>100</v>
      </c>
      <c r="BL18" s="312">
        <v>0</v>
      </c>
      <c r="BM18" s="312">
        <v>96</v>
      </c>
      <c r="BN18" s="312">
        <v>0</v>
      </c>
      <c r="BO18" s="312">
        <v>4</v>
      </c>
      <c r="BP18" s="312">
        <v>0</v>
      </c>
      <c r="BQ18" s="312">
        <v>0</v>
      </c>
      <c r="BR18" s="312">
        <f t="shared" si="22"/>
        <v>7599</v>
      </c>
      <c r="BS18" s="312">
        <f t="shared" si="23"/>
        <v>0</v>
      </c>
      <c r="BT18" s="312">
        <f t="shared" si="24"/>
        <v>5272</v>
      </c>
      <c r="BU18" s="312">
        <f t="shared" si="25"/>
        <v>207</v>
      </c>
      <c r="BV18" s="312">
        <f t="shared" si="26"/>
        <v>1452</v>
      </c>
      <c r="BW18" s="312">
        <f t="shared" si="27"/>
        <v>10</v>
      </c>
      <c r="BX18" s="312">
        <f t="shared" si="28"/>
        <v>658</v>
      </c>
      <c r="BY18" s="312">
        <f t="shared" si="29"/>
        <v>7569</v>
      </c>
      <c r="BZ18" s="312">
        <f t="shared" si="30"/>
        <v>0</v>
      </c>
      <c r="CA18" s="312">
        <f t="shared" si="31"/>
        <v>5244</v>
      </c>
      <c r="CB18" s="312">
        <f t="shared" si="32"/>
        <v>207</v>
      </c>
      <c r="CC18" s="312">
        <f t="shared" si="33"/>
        <v>1450</v>
      </c>
      <c r="CD18" s="312">
        <f t="shared" si="34"/>
        <v>10</v>
      </c>
      <c r="CE18" s="312">
        <f t="shared" si="35"/>
        <v>658</v>
      </c>
      <c r="CF18" s="312">
        <f t="shared" si="36"/>
        <v>30</v>
      </c>
      <c r="CG18" s="312">
        <f t="shared" si="37"/>
        <v>0</v>
      </c>
      <c r="CH18" s="312">
        <f t="shared" si="38"/>
        <v>28</v>
      </c>
      <c r="CI18" s="312">
        <f t="shared" si="39"/>
        <v>0</v>
      </c>
      <c r="CJ18" s="312">
        <f t="shared" si="40"/>
        <v>2</v>
      </c>
      <c r="CK18" s="312">
        <f t="shared" si="41"/>
        <v>0</v>
      </c>
      <c r="CL18" s="312">
        <f t="shared" si="42"/>
        <v>0</v>
      </c>
      <c r="CM18" s="312">
        <f t="shared" si="43"/>
        <v>100</v>
      </c>
      <c r="CN18" s="312">
        <f t="shared" si="44"/>
        <v>0</v>
      </c>
      <c r="CO18" s="312">
        <f t="shared" si="45"/>
        <v>96</v>
      </c>
      <c r="CP18" s="312">
        <f t="shared" si="46"/>
        <v>0</v>
      </c>
      <c r="CQ18" s="312">
        <f t="shared" si="47"/>
        <v>4</v>
      </c>
      <c r="CR18" s="312">
        <f t="shared" si="48"/>
        <v>0</v>
      </c>
      <c r="CS18" s="312">
        <f t="shared" si="49"/>
        <v>0</v>
      </c>
      <c r="CT18" s="312">
        <f t="shared" si="50"/>
        <v>0</v>
      </c>
      <c r="CU18" s="312">
        <f t="shared" si="51"/>
        <v>0</v>
      </c>
      <c r="CV18" s="312">
        <f t="shared" si="52"/>
        <v>0</v>
      </c>
      <c r="CW18" s="312">
        <f t="shared" si="53"/>
        <v>0</v>
      </c>
      <c r="CX18" s="312">
        <f t="shared" si="54"/>
        <v>0</v>
      </c>
      <c r="CY18" s="312">
        <f t="shared" si="55"/>
        <v>0</v>
      </c>
      <c r="CZ18" s="312">
        <f t="shared" si="56"/>
        <v>0</v>
      </c>
      <c r="DA18" s="312">
        <f t="shared" si="57"/>
        <v>100</v>
      </c>
      <c r="DB18" s="312">
        <f t="shared" si="58"/>
        <v>0</v>
      </c>
      <c r="DC18" s="312">
        <f t="shared" si="59"/>
        <v>96</v>
      </c>
      <c r="DD18" s="312">
        <f t="shared" si="60"/>
        <v>0</v>
      </c>
      <c r="DE18" s="312">
        <f t="shared" si="61"/>
        <v>4</v>
      </c>
      <c r="DF18" s="312">
        <f t="shared" si="62"/>
        <v>0</v>
      </c>
      <c r="DG18" s="312">
        <f t="shared" si="63"/>
        <v>0</v>
      </c>
      <c r="DH18" s="312">
        <v>0</v>
      </c>
      <c r="DI18" s="312">
        <f t="shared" si="64"/>
        <v>5</v>
      </c>
      <c r="DJ18" s="312">
        <v>0</v>
      </c>
      <c r="DK18" s="312">
        <v>5</v>
      </c>
      <c r="DL18" s="312">
        <v>0</v>
      </c>
      <c r="DM18" s="312">
        <v>0</v>
      </c>
    </row>
    <row r="19" spans="1:117" s="282" customFormat="1" ht="12" customHeight="1">
      <c r="A19" s="277" t="s">
        <v>556</v>
      </c>
      <c r="B19" s="278" t="s">
        <v>580</v>
      </c>
      <c r="C19" s="277" t="s">
        <v>581</v>
      </c>
      <c r="D19" s="312">
        <f t="shared" si="4"/>
        <v>2905</v>
      </c>
      <c r="E19" s="312">
        <f t="shared" si="5"/>
        <v>2313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1920</v>
      </c>
      <c r="K19" s="312">
        <v>0</v>
      </c>
      <c r="L19" s="312">
        <v>1920</v>
      </c>
      <c r="M19" s="312">
        <v>0</v>
      </c>
      <c r="N19" s="312">
        <f t="shared" si="8"/>
        <v>78</v>
      </c>
      <c r="O19" s="312">
        <v>0</v>
      </c>
      <c r="P19" s="312">
        <v>78</v>
      </c>
      <c r="Q19" s="312">
        <v>0</v>
      </c>
      <c r="R19" s="312">
        <f t="shared" si="9"/>
        <v>281</v>
      </c>
      <c r="S19" s="312">
        <v>0</v>
      </c>
      <c r="T19" s="312">
        <v>281</v>
      </c>
      <c r="U19" s="312">
        <v>0</v>
      </c>
      <c r="V19" s="312">
        <f t="shared" si="10"/>
        <v>1</v>
      </c>
      <c r="W19" s="312">
        <v>0</v>
      </c>
      <c r="X19" s="312">
        <v>1</v>
      </c>
      <c r="Y19" s="312">
        <v>0</v>
      </c>
      <c r="Z19" s="312">
        <f t="shared" si="11"/>
        <v>33</v>
      </c>
      <c r="AA19" s="312">
        <v>0</v>
      </c>
      <c r="AB19" s="312">
        <v>33</v>
      </c>
      <c r="AC19" s="312">
        <v>0</v>
      </c>
      <c r="AD19" s="312">
        <f t="shared" si="12"/>
        <v>0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0</v>
      </c>
      <c r="AJ19" s="312">
        <v>0</v>
      </c>
      <c r="AK19" s="312">
        <v>0</v>
      </c>
      <c r="AL19" s="312">
        <v>0</v>
      </c>
      <c r="AM19" s="312">
        <f t="shared" si="15"/>
        <v>0</v>
      </c>
      <c r="AN19" s="312">
        <v>0</v>
      </c>
      <c r="AO19" s="312">
        <v>0</v>
      </c>
      <c r="AP19" s="312">
        <v>0</v>
      </c>
      <c r="AQ19" s="312">
        <f t="shared" si="16"/>
        <v>0</v>
      </c>
      <c r="AR19" s="312">
        <v>0</v>
      </c>
      <c r="AS19" s="312">
        <v>0</v>
      </c>
      <c r="AT19" s="312">
        <v>0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0</v>
      </c>
      <c r="AZ19" s="312">
        <v>0</v>
      </c>
      <c r="BA19" s="312">
        <v>0</v>
      </c>
      <c r="BB19" s="312">
        <v>0</v>
      </c>
      <c r="BC19" s="312">
        <f t="shared" si="19"/>
        <v>592</v>
      </c>
      <c r="BD19" s="312">
        <f t="shared" si="20"/>
        <v>297</v>
      </c>
      <c r="BE19" s="312">
        <v>0</v>
      </c>
      <c r="BF19" s="312">
        <v>91</v>
      </c>
      <c r="BG19" s="312">
        <v>169</v>
      </c>
      <c r="BH19" s="312">
        <v>14</v>
      </c>
      <c r="BI19" s="312">
        <v>1</v>
      </c>
      <c r="BJ19" s="312">
        <v>22</v>
      </c>
      <c r="BK19" s="312">
        <f t="shared" si="21"/>
        <v>295</v>
      </c>
      <c r="BL19" s="312">
        <v>0</v>
      </c>
      <c r="BM19" s="312">
        <v>212</v>
      </c>
      <c r="BN19" s="312">
        <v>11</v>
      </c>
      <c r="BO19" s="312">
        <v>72</v>
      </c>
      <c r="BP19" s="312">
        <v>0</v>
      </c>
      <c r="BQ19" s="312">
        <v>0</v>
      </c>
      <c r="BR19" s="312">
        <f t="shared" si="22"/>
        <v>2610</v>
      </c>
      <c r="BS19" s="312">
        <f t="shared" si="23"/>
        <v>0</v>
      </c>
      <c r="BT19" s="312">
        <f t="shared" si="24"/>
        <v>2011</v>
      </c>
      <c r="BU19" s="312">
        <f t="shared" si="25"/>
        <v>247</v>
      </c>
      <c r="BV19" s="312">
        <f t="shared" si="26"/>
        <v>295</v>
      </c>
      <c r="BW19" s="312">
        <f t="shared" si="27"/>
        <v>2</v>
      </c>
      <c r="BX19" s="312">
        <f t="shared" si="28"/>
        <v>55</v>
      </c>
      <c r="BY19" s="312">
        <f t="shared" si="29"/>
        <v>2313</v>
      </c>
      <c r="BZ19" s="312">
        <f t="shared" si="30"/>
        <v>0</v>
      </c>
      <c r="CA19" s="312">
        <f t="shared" si="31"/>
        <v>1920</v>
      </c>
      <c r="CB19" s="312">
        <f t="shared" si="32"/>
        <v>78</v>
      </c>
      <c r="CC19" s="312">
        <f t="shared" si="33"/>
        <v>281</v>
      </c>
      <c r="CD19" s="312">
        <f t="shared" si="34"/>
        <v>1</v>
      </c>
      <c r="CE19" s="312">
        <f t="shared" si="35"/>
        <v>33</v>
      </c>
      <c r="CF19" s="312">
        <f t="shared" si="36"/>
        <v>297</v>
      </c>
      <c r="CG19" s="312">
        <f t="shared" si="37"/>
        <v>0</v>
      </c>
      <c r="CH19" s="312">
        <f t="shared" si="38"/>
        <v>91</v>
      </c>
      <c r="CI19" s="312">
        <f t="shared" si="39"/>
        <v>169</v>
      </c>
      <c r="CJ19" s="312">
        <f t="shared" si="40"/>
        <v>14</v>
      </c>
      <c r="CK19" s="312">
        <f t="shared" si="41"/>
        <v>1</v>
      </c>
      <c r="CL19" s="312">
        <f t="shared" si="42"/>
        <v>22</v>
      </c>
      <c r="CM19" s="312">
        <f t="shared" si="43"/>
        <v>295</v>
      </c>
      <c r="CN19" s="312">
        <f t="shared" si="44"/>
        <v>0</v>
      </c>
      <c r="CO19" s="312">
        <f t="shared" si="45"/>
        <v>212</v>
      </c>
      <c r="CP19" s="312">
        <f t="shared" si="46"/>
        <v>11</v>
      </c>
      <c r="CQ19" s="312">
        <f t="shared" si="47"/>
        <v>72</v>
      </c>
      <c r="CR19" s="312">
        <f t="shared" si="48"/>
        <v>0</v>
      </c>
      <c r="CS19" s="312">
        <f t="shared" si="49"/>
        <v>0</v>
      </c>
      <c r="CT19" s="312">
        <f t="shared" si="50"/>
        <v>0</v>
      </c>
      <c r="CU19" s="312">
        <f t="shared" si="51"/>
        <v>0</v>
      </c>
      <c r="CV19" s="312">
        <f t="shared" si="52"/>
        <v>0</v>
      </c>
      <c r="CW19" s="312">
        <f t="shared" si="53"/>
        <v>0</v>
      </c>
      <c r="CX19" s="312">
        <f t="shared" si="54"/>
        <v>0</v>
      </c>
      <c r="CY19" s="312">
        <f t="shared" si="55"/>
        <v>0</v>
      </c>
      <c r="CZ19" s="312">
        <f t="shared" si="56"/>
        <v>0</v>
      </c>
      <c r="DA19" s="312">
        <f t="shared" si="57"/>
        <v>295</v>
      </c>
      <c r="DB19" s="312">
        <f t="shared" si="58"/>
        <v>0</v>
      </c>
      <c r="DC19" s="312">
        <f t="shared" si="59"/>
        <v>212</v>
      </c>
      <c r="DD19" s="312">
        <f t="shared" si="60"/>
        <v>11</v>
      </c>
      <c r="DE19" s="312">
        <f t="shared" si="61"/>
        <v>72</v>
      </c>
      <c r="DF19" s="312">
        <f t="shared" si="62"/>
        <v>0</v>
      </c>
      <c r="DG19" s="312">
        <f t="shared" si="63"/>
        <v>0</v>
      </c>
      <c r="DH19" s="312">
        <v>0</v>
      </c>
      <c r="DI19" s="312">
        <f t="shared" si="64"/>
        <v>3</v>
      </c>
      <c r="DJ19" s="312">
        <v>0</v>
      </c>
      <c r="DK19" s="312">
        <v>0</v>
      </c>
      <c r="DL19" s="312">
        <v>0</v>
      </c>
      <c r="DM19" s="312">
        <v>3</v>
      </c>
    </row>
    <row r="20" spans="1:117" s="282" customFormat="1" ht="12" customHeight="1">
      <c r="A20" s="277" t="s">
        <v>556</v>
      </c>
      <c r="B20" s="278" t="s">
        <v>582</v>
      </c>
      <c r="C20" s="277" t="s">
        <v>583</v>
      </c>
      <c r="D20" s="312">
        <f t="shared" si="4"/>
        <v>2980</v>
      </c>
      <c r="E20" s="312">
        <f t="shared" si="5"/>
        <v>1689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1339</v>
      </c>
      <c r="K20" s="312">
        <v>910</v>
      </c>
      <c r="L20" s="312">
        <v>429</v>
      </c>
      <c r="M20" s="312">
        <v>0</v>
      </c>
      <c r="N20" s="312">
        <f t="shared" si="8"/>
        <v>59</v>
      </c>
      <c r="O20" s="312">
        <v>39</v>
      </c>
      <c r="P20" s="312">
        <v>20</v>
      </c>
      <c r="Q20" s="312">
        <v>0</v>
      </c>
      <c r="R20" s="312">
        <f t="shared" si="9"/>
        <v>265</v>
      </c>
      <c r="S20" s="312">
        <v>171</v>
      </c>
      <c r="T20" s="312">
        <v>94</v>
      </c>
      <c r="U20" s="312">
        <v>0</v>
      </c>
      <c r="V20" s="312">
        <f t="shared" si="10"/>
        <v>0</v>
      </c>
      <c r="W20" s="312">
        <v>0</v>
      </c>
      <c r="X20" s="312">
        <v>0</v>
      </c>
      <c r="Y20" s="312">
        <v>0</v>
      </c>
      <c r="Z20" s="312">
        <f t="shared" si="11"/>
        <v>26</v>
      </c>
      <c r="AA20" s="312">
        <v>9</v>
      </c>
      <c r="AB20" s="312">
        <v>17</v>
      </c>
      <c r="AC20" s="312">
        <v>0</v>
      </c>
      <c r="AD20" s="312">
        <f t="shared" si="12"/>
        <v>0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0</v>
      </c>
      <c r="AJ20" s="312">
        <v>0</v>
      </c>
      <c r="AK20" s="312">
        <v>0</v>
      </c>
      <c r="AL20" s="312">
        <v>0</v>
      </c>
      <c r="AM20" s="312">
        <f t="shared" si="15"/>
        <v>0</v>
      </c>
      <c r="AN20" s="312">
        <v>0</v>
      </c>
      <c r="AO20" s="312">
        <v>0</v>
      </c>
      <c r="AP20" s="312">
        <v>0</v>
      </c>
      <c r="AQ20" s="312">
        <f t="shared" si="16"/>
        <v>0</v>
      </c>
      <c r="AR20" s="312">
        <v>0</v>
      </c>
      <c r="AS20" s="312">
        <v>0</v>
      </c>
      <c r="AT20" s="312">
        <v>0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1291</v>
      </c>
      <c r="BD20" s="312">
        <f t="shared" si="20"/>
        <v>494</v>
      </c>
      <c r="BE20" s="312">
        <v>0</v>
      </c>
      <c r="BF20" s="312">
        <v>226</v>
      </c>
      <c r="BG20" s="312">
        <v>67</v>
      </c>
      <c r="BH20" s="312">
        <v>136</v>
      </c>
      <c r="BI20" s="312">
        <v>0</v>
      </c>
      <c r="BJ20" s="312">
        <v>65</v>
      </c>
      <c r="BK20" s="312">
        <f t="shared" si="21"/>
        <v>797</v>
      </c>
      <c r="BL20" s="312">
        <v>0</v>
      </c>
      <c r="BM20" s="312">
        <v>612</v>
      </c>
      <c r="BN20" s="312">
        <v>22</v>
      </c>
      <c r="BO20" s="312">
        <v>141</v>
      </c>
      <c r="BP20" s="312">
        <v>0</v>
      </c>
      <c r="BQ20" s="312">
        <v>22</v>
      </c>
      <c r="BR20" s="312">
        <f t="shared" si="22"/>
        <v>2183</v>
      </c>
      <c r="BS20" s="312">
        <f t="shared" si="23"/>
        <v>0</v>
      </c>
      <c r="BT20" s="312">
        <f t="shared" si="24"/>
        <v>1565</v>
      </c>
      <c r="BU20" s="312">
        <f t="shared" si="25"/>
        <v>126</v>
      </c>
      <c r="BV20" s="312">
        <f t="shared" si="26"/>
        <v>401</v>
      </c>
      <c r="BW20" s="312">
        <f t="shared" si="27"/>
        <v>0</v>
      </c>
      <c r="BX20" s="312">
        <f t="shared" si="28"/>
        <v>91</v>
      </c>
      <c r="BY20" s="312">
        <f t="shared" si="29"/>
        <v>1689</v>
      </c>
      <c r="BZ20" s="312">
        <f t="shared" si="30"/>
        <v>0</v>
      </c>
      <c r="CA20" s="312">
        <f t="shared" si="31"/>
        <v>1339</v>
      </c>
      <c r="CB20" s="312">
        <f t="shared" si="32"/>
        <v>59</v>
      </c>
      <c r="CC20" s="312">
        <f t="shared" si="33"/>
        <v>265</v>
      </c>
      <c r="CD20" s="312">
        <f t="shared" si="34"/>
        <v>0</v>
      </c>
      <c r="CE20" s="312">
        <f t="shared" si="35"/>
        <v>26</v>
      </c>
      <c r="CF20" s="312">
        <f t="shared" si="36"/>
        <v>494</v>
      </c>
      <c r="CG20" s="312">
        <f t="shared" si="37"/>
        <v>0</v>
      </c>
      <c r="CH20" s="312">
        <f t="shared" si="38"/>
        <v>226</v>
      </c>
      <c r="CI20" s="312">
        <f t="shared" si="39"/>
        <v>67</v>
      </c>
      <c r="CJ20" s="312">
        <f t="shared" si="40"/>
        <v>136</v>
      </c>
      <c r="CK20" s="312">
        <f t="shared" si="41"/>
        <v>0</v>
      </c>
      <c r="CL20" s="312">
        <f t="shared" si="42"/>
        <v>65</v>
      </c>
      <c r="CM20" s="312">
        <f t="shared" si="43"/>
        <v>797</v>
      </c>
      <c r="CN20" s="312">
        <f t="shared" si="44"/>
        <v>0</v>
      </c>
      <c r="CO20" s="312">
        <f t="shared" si="45"/>
        <v>612</v>
      </c>
      <c r="CP20" s="312">
        <f t="shared" si="46"/>
        <v>22</v>
      </c>
      <c r="CQ20" s="312">
        <f t="shared" si="47"/>
        <v>141</v>
      </c>
      <c r="CR20" s="312">
        <f t="shared" si="48"/>
        <v>0</v>
      </c>
      <c r="CS20" s="312">
        <f t="shared" si="49"/>
        <v>22</v>
      </c>
      <c r="CT20" s="312">
        <f t="shared" si="50"/>
        <v>0</v>
      </c>
      <c r="CU20" s="312">
        <f t="shared" si="51"/>
        <v>0</v>
      </c>
      <c r="CV20" s="312">
        <f t="shared" si="52"/>
        <v>0</v>
      </c>
      <c r="CW20" s="312">
        <f t="shared" si="53"/>
        <v>0</v>
      </c>
      <c r="CX20" s="312">
        <f t="shared" si="54"/>
        <v>0</v>
      </c>
      <c r="CY20" s="312">
        <f t="shared" si="55"/>
        <v>0</v>
      </c>
      <c r="CZ20" s="312">
        <f t="shared" si="56"/>
        <v>0</v>
      </c>
      <c r="DA20" s="312">
        <f t="shared" si="57"/>
        <v>797</v>
      </c>
      <c r="DB20" s="312">
        <f t="shared" si="58"/>
        <v>0</v>
      </c>
      <c r="DC20" s="312">
        <f t="shared" si="59"/>
        <v>612</v>
      </c>
      <c r="DD20" s="312">
        <f t="shared" si="60"/>
        <v>22</v>
      </c>
      <c r="DE20" s="312">
        <f t="shared" si="61"/>
        <v>141</v>
      </c>
      <c r="DF20" s="312">
        <f t="shared" si="62"/>
        <v>0</v>
      </c>
      <c r="DG20" s="312">
        <f t="shared" si="63"/>
        <v>22</v>
      </c>
      <c r="DH20" s="312">
        <v>0</v>
      </c>
      <c r="DI20" s="312">
        <f t="shared" si="64"/>
        <v>2</v>
      </c>
      <c r="DJ20" s="312">
        <v>0</v>
      </c>
      <c r="DK20" s="312">
        <v>0</v>
      </c>
      <c r="DL20" s="312">
        <v>0</v>
      </c>
      <c r="DM20" s="312">
        <v>2</v>
      </c>
    </row>
    <row r="21" spans="1:117" s="282" customFormat="1" ht="12" customHeight="1">
      <c r="A21" s="277" t="s">
        <v>556</v>
      </c>
      <c r="B21" s="278" t="s">
        <v>584</v>
      </c>
      <c r="C21" s="277" t="s">
        <v>552</v>
      </c>
      <c r="D21" s="312">
        <f t="shared" si="4"/>
        <v>10615</v>
      </c>
      <c r="E21" s="312">
        <f t="shared" si="5"/>
        <v>8013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4914</v>
      </c>
      <c r="K21" s="312">
        <v>0</v>
      </c>
      <c r="L21" s="312">
        <v>4914</v>
      </c>
      <c r="M21" s="312">
        <v>0</v>
      </c>
      <c r="N21" s="312">
        <f t="shared" si="8"/>
        <v>503</v>
      </c>
      <c r="O21" s="312">
        <v>0</v>
      </c>
      <c r="P21" s="312">
        <v>503</v>
      </c>
      <c r="Q21" s="312">
        <v>0</v>
      </c>
      <c r="R21" s="312">
        <f t="shared" si="9"/>
        <v>2403</v>
      </c>
      <c r="S21" s="312">
        <v>0</v>
      </c>
      <c r="T21" s="312">
        <v>2403</v>
      </c>
      <c r="U21" s="312">
        <v>0</v>
      </c>
      <c r="V21" s="312">
        <f t="shared" si="10"/>
        <v>8</v>
      </c>
      <c r="W21" s="312">
        <v>0</v>
      </c>
      <c r="X21" s="312">
        <v>8</v>
      </c>
      <c r="Y21" s="312">
        <v>0</v>
      </c>
      <c r="Z21" s="312">
        <f t="shared" si="11"/>
        <v>185</v>
      </c>
      <c r="AA21" s="312">
        <v>0</v>
      </c>
      <c r="AB21" s="312">
        <v>185</v>
      </c>
      <c r="AC21" s="312">
        <v>0</v>
      </c>
      <c r="AD21" s="312">
        <f t="shared" si="12"/>
        <v>2310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2310</v>
      </c>
      <c r="AJ21" s="312">
        <v>0</v>
      </c>
      <c r="AK21" s="312">
        <v>0</v>
      </c>
      <c r="AL21" s="312">
        <v>2310</v>
      </c>
      <c r="AM21" s="312">
        <f t="shared" si="15"/>
        <v>0</v>
      </c>
      <c r="AN21" s="312">
        <v>0</v>
      </c>
      <c r="AO21" s="312">
        <v>0</v>
      </c>
      <c r="AP21" s="312">
        <v>0</v>
      </c>
      <c r="AQ21" s="312">
        <f t="shared" si="16"/>
        <v>0</v>
      </c>
      <c r="AR21" s="312">
        <v>0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292</v>
      </c>
      <c r="BD21" s="312">
        <f t="shared" si="20"/>
        <v>71</v>
      </c>
      <c r="BE21" s="312">
        <v>0</v>
      </c>
      <c r="BF21" s="312">
        <v>71</v>
      </c>
      <c r="BG21" s="312">
        <v>0</v>
      </c>
      <c r="BH21" s="312">
        <v>0</v>
      </c>
      <c r="BI21" s="312">
        <v>0</v>
      </c>
      <c r="BJ21" s="312">
        <v>0</v>
      </c>
      <c r="BK21" s="312">
        <f t="shared" si="21"/>
        <v>221</v>
      </c>
      <c r="BL21" s="312">
        <v>0</v>
      </c>
      <c r="BM21" s="312">
        <v>221</v>
      </c>
      <c r="BN21" s="312">
        <v>0</v>
      </c>
      <c r="BO21" s="312">
        <v>0</v>
      </c>
      <c r="BP21" s="312">
        <v>0</v>
      </c>
      <c r="BQ21" s="312">
        <v>0</v>
      </c>
      <c r="BR21" s="312">
        <f t="shared" si="22"/>
        <v>8084</v>
      </c>
      <c r="BS21" s="312">
        <f t="shared" si="23"/>
        <v>0</v>
      </c>
      <c r="BT21" s="312">
        <f t="shared" si="24"/>
        <v>4985</v>
      </c>
      <c r="BU21" s="312">
        <f t="shared" si="25"/>
        <v>503</v>
      </c>
      <c r="BV21" s="312">
        <f t="shared" si="26"/>
        <v>2403</v>
      </c>
      <c r="BW21" s="312">
        <f t="shared" si="27"/>
        <v>8</v>
      </c>
      <c r="BX21" s="312">
        <f t="shared" si="28"/>
        <v>185</v>
      </c>
      <c r="BY21" s="312">
        <f t="shared" si="29"/>
        <v>8013</v>
      </c>
      <c r="BZ21" s="312">
        <f t="shared" si="30"/>
        <v>0</v>
      </c>
      <c r="CA21" s="312">
        <f t="shared" si="31"/>
        <v>4914</v>
      </c>
      <c r="CB21" s="312">
        <f t="shared" si="32"/>
        <v>503</v>
      </c>
      <c r="CC21" s="312">
        <f t="shared" si="33"/>
        <v>2403</v>
      </c>
      <c r="CD21" s="312">
        <f t="shared" si="34"/>
        <v>8</v>
      </c>
      <c r="CE21" s="312">
        <f t="shared" si="35"/>
        <v>185</v>
      </c>
      <c r="CF21" s="312">
        <f t="shared" si="36"/>
        <v>71</v>
      </c>
      <c r="CG21" s="312">
        <f t="shared" si="37"/>
        <v>0</v>
      </c>
      <c r="CH21" s="312">
        <f t="shared" si="38"/>
        <v>71</v>
      </c>
      <c r="CI21" s="312">
        <f t="shared" si="39"/>
        <v>0</v>
      </c>
      <c r="CJ21" s="312">
        <f t="shared" si="40"/>
        <v>0</v>
      </c>
      <c r="CK21" s="312">
        <f t="shared" si="41"/>
        <v>0</v>
      </c>
      <c r="CL21" s="312">
        <f t="shared" si="42"/>
        <v>0</v>
      </c>
      <c r="CM21" s="312">
        <f t="shared" si="43"/>
        <v>2531</v>
      </c>
      <c r="CN21" s="312">
        <f t="shared" si="44"/>
        <v>0</v>
      </c>
      <c r="CO21" s="312">
        <f t="shared" si="45"/>
        <v>2531</v>
      </c>
      <c r="CP21" s="312">
        <f t="shared" si="46"/>
        <v>0</v>
      </c>
      <c r="CQ21" s="312">
        <f t="shared" si="47"/>
        <v>0</v>
      </c>
      <c r="CR21" s="312">
        <f t="shared" si="48"/>
        <v>0</v>
      </c>
      <c r="CS21" s="312">
        <f t="shared" si="49"/>
        <v>0</v>
      </c>
      <c r="CT21" s="312">
        <f t="shared" si="50"/>
        <v>2310</v>
      </c>
      <c r="CU21" s="312">
        <f t="shared" si="51"/>
        <v>0</v>
      </c>
      <c r="CV21" s="312">
        <f t="shared" si="52"/>
        <v>2310</v>
      </c>
      <c r="CW21" s="312">
        <f t="shared" si="53"/>
        <v>0</v>
      </c>
      <c r="CX21" s="312">
        <f t="shared" si="54"/>
        <v>0</v>
      </c>
      <c r="CY21" s="312">
        <f t="shared" si="55"/>
        <v>0</v>
      </c>
      <c r="CZ21" s="312">
        <f t="shared" si="56"/>
        <v>0</v>
      </c>
      <c r="DA21" s="312">
        <f t="shared" si="57"/>
        <v>221</v>
      </c>
      <c r="DB21" s="312">
        <f t="shared" si="58"/>
        <v>0</v>
      </c>
      <c r="DC21" s="312">
        <f t="shared" si="59"/>
        <v>221</v>
      </c>
      <c r="DD21" s="312">
        <f t="shared" si="60"/>
        <v>0</v>
      </c>
      <c r="DE21" s="312">
        <f t="shared" si="61"/>
        <v>0</v>
      </c>
      <c r="DF21" s="312">
        <f t="shared" si="62"/>
        <v>0</v>
      </c>
      <c r="DG21" s="312">
        <f t="shared" si="63"/>
        <v>0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556</v>
      </c>
      <c r="B22" s="278" t="s">
        <v>585</v>
      </c>
      <c r="C22" s="277" t="s">
        <v>586</v>
      </c>
      <c r="D22" s="312">
        <f t="shared" si="4"/>
        <v>6313</v>
      </c>
      <c r="E22" s="312">
        <f t="shared" si="5"/>
        <v>5059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3706</v>
      </c>
      <c r="K22" s="312">
        <v>0</v>
      </c>
      <c r="L22" s="312">
        <v>3706</v>
      </c>
      <c r="M22" s="312">
        <v>0</v>
      </c>
      <c r="N22" s="312">
        <f t="shared" si="8"/>
        <v>0</v>
      </c>
      <c r="O22" s="312">
        <v>0</v>
      </c>
      <c r="P22" s="312">
        <v>0</v>
      </c>
      <c r="Q22" s="312">
        <v>0</v>
      </c>
      <c r="R22" s="312">
        <f t="shared" si="9"/>
        <v>1029</v>
      </c>
      <c r="S22" s="312">
        <v>0</v>
      </c>
      <c r="T22" s="312">
        <v>1029</v>
      </c>
      <c r="U22" s="312">
        <v>0</v>
      </c>
      <c r="V22" s="312">
        <f t="shared" si="10"/>
        <v>15</v>
      </c>
      <c r="W22" s="312">
        <v>0</v>
      </c>
      <c r="X22" s="312">
        <v>15</v>
      </c>
      <c r="Y22" s="312">
        <v>0</v>
      </c>
      <c r="Z22" s="312">
        <f t="shared" si="11"/>
        <v>309</v>
      </c>
      <c r="AA22" s="312">
        <v>0</v>
      </c>
      <c r="AB22" s="312">
        <v>309</v>
      </c>
      <c r="AC22" s="312">
        <v>0</v>
      </c>
      <c r="AD22" s="312">
        <f t="shared" si="12"/>
        <v>0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0</v>
      </c>
      <c r="AJ22" s="312">
        <v>0</v>
      </c>
      <c r="AK22" s="312">
        <v>0</v>
      </c>
      <c r="AL22" s="312">
        <v>0</v>
      </c>
      <c r="AM22" s="312">
        <f t="shared" si="15"/>
        <v>0</v>
      </c>
      <c r="AN22" s="312">
        <v>0</v>
      </c>
      <c r="AO22" s="312">
        <v>0</v>
      </c>
      <c r="AP22" s="312">
        <v>0</v>
      </c>
      <c r="AQ22" s="312">
        <f t="shared" si="16"/>
        <v>0</v>
      </c>
      <c r="AR22" s="312">
        <v>0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1254</v>
      </c>
      <c r="BD22" s="312">
        <f t="shared" si="20"/>
        <v>296</v>
      </c>
      <c r="BE22" s="312">
        <v>0</v>
      </c>
      <c r="BF22" s="312">
        <v>131</v>
      </c>
      <c r="BG22" s="312">
        <v>0</v>
      </c>
      <c r="BH22" s="312">
        <v>129</v>
      </c>
      <c r="BI22" s="312">
        <v>0</v>
      </c>
      <c r="BJ22" s="312">
        <v>36</v>
      </c>
      <c r="BK22" s="312">
        <f t="shared" si="21"/>
        <v>958</v>
      </c>
      <c r="BL22" s="312">
        <v>0</v>
      </c>
      <c r="BM22" s="312">
        <v>832</v>
      </c>
      <c r="BN22" s="312">
        <v>0</v>
      </c>
      <c r="BO22" s="312">
        <v>126</v>
      </c>
      <c r="BP22" s="312">
        <v>0</v>
      </c>
      <c r="BQ22" s="312">
        <v>0</v>
      </c>
      <c r="BR22" s="312">
        <f t="shared" si="22"/>
        <v>5355</v>
      </c>
      <c r="BS22" s="312">
        <f t="shared" si="23"/>
        <v>0</v>
      </c>
      <c r="BT22" s="312">
        <f t="shared" si="24"/>
        <v>3837</v>
      </c>
      <c r="BU22" s="312">
        <f t="shared" si="25"/>
        <v>0</v>
      </c>
      <c r="BV22" s="312">
        <f t="shared" si="26"/>
        <v>1158</v>
      </c>
      <c r="BW22" s="312">
        <f t="shared" si="27"/>
        <v>15</v>
      </c>
      <c r="BX22" s="312">
        <f t="shared" si="28"/>
        <v>345</v>
      </c>
      <c r="BY22" s="312">
        <f t="shared" si="29"/>
        <v>5059</v>
      </c>
      <c r="BZ22" s="312">
        <f t="shared" si="30"/>
        <v>0</v>
      </c>
      <c r="CA22" s="312">
        <f t="shared" si="31"/>
        <v>3706</v>
      </c>
      <c r="CB22" s="312">
        <f t="shared" si="32"/>
        <v>0</v>
      </c>
      <c r="CC22" s="312">
        <f t="shared" si="33"/>
        <v>1029</v>
      </c>
      <c r="CD22" s="312">
        <f t="shared" si="34"/>
        <v>15</v>
      </c>
      <c r="CE22" s="312">
        <f t="shared" si="35"/>
        <v>309</v>
      </c>
      <c r="CF22" s="312">
        <f t="shared" si="36"/>
        <v>296</v>
      </c>
      <c r="CG22" s="312">
        <f t="shared" si="37"/>
        <v>0</v>
      </c>
      <c r="CH22" s="312">
        <f t="shared" si="38"/>
        <v>131</v>
      </c>
      <c r="CI22" s="312">
        <f t="shared" si="39"/>
        <v>0</v>
      </c>
      <c r="CJ22" s="312">
        <f t="shared" si="40"/>
        <v>129</v>
      </c>
      <c r="CK22" s="312">
        <f t="shared" si="41"/>
        <v>0</v>
      </c>
      <c r="CL22" s="312">
        <f t="shared" si="42"/>
        <v>36</v>
      </c>
      <c r="CM22" s="312">
        <f t="shared" si="43"/>
        <v>958</v>
      </c>
      <c r="CN22" s="312">
        <f t="shared" si="44"/>
        <v>0</v>
      </c>
      <c r="CO22" s="312">
        <f t="shared" si="45"/>
        <v>832</v>
      </c>
      <c r="CP22" s="312">
        <f t="shared" si="46"/>
        <v>0</v>
      </c>
      <c r="CQ22" s="312">
        <f t="shared" si="47"/>
        <v>126</v>
      </c>
      <c r="CR22" s="312">
        <f t="shared" si="48"/>
        <v>0</v>
      </c>
      <c r="CS22" s="312">
        <f t="shared" si="49"/>
        <v>0</v>
      </c>
      <c r="CT22" s="312">
        <f t="shared" si="50"/>
        <v>0</v>
      </c>
      <c r="CU22" s="312">
        <f t="shared" si="51"/>
        <v>0</v>
      </c>
      <c r="CV22" s="312">
        <f t="shared" si="52"/>
        <v>0</v>
      </c>
      <c r="CW22" s="312">
        <f t="shared" si="53"/>
        <v>0</v>
      </c>
      <c r="CX22" s="312">
        <f t="shared" si="54"/>
        <v>0</v>
      </c>
      <c r="CY22" s="312">
        <f t="shared" si="55"/>
        <v>0</v>
      </c>
      <c r="CZ22" s="312">
        <f t="shared" si="56"/>
        <v>0</v>
      </c>
      <c r="DA22" s="312">
        <f t="shared" si="57"/>
        <v>958</v>
      </c>
      <c r="DB22" s="312">
        <f t="shared" si="58"/>
        <v>0</v>
      </c>
      <c r="DC22" s="312">
        <f t="shared" si="59"/>
        <v>832</v>
      </c>
      <c r="DD22" s="312">
        <f t="shared" si="60"/>
        <v>0</v>
      </c>
      <c r="DE22" s="312">
        <f t="shared" si="61"/>
        <v>126</v>
      </c>
      <c r="DF22" s="312">
        <f t="shared" si="62"/>
        <v>0</v>
      </c>
      <c r="DG22" s="312">
        <f t="shared" si="63"/>
        <v>0</v>
      </c>
      <c r="DH22" s="312">
        <v>91</v>
      </c>
      <c r="DI22" s="312">
        <f t="shared" si="64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556</v>
      </c>
      <c r="B23" s="278" t="s">
        <v>587</v>
      </c>
      <c r="C23" s="277" t="s">
        <v>588</v>
      </c>
      <c r="D23" s="312">
        <f t="shared" si="4"/>
        <v>4263</v>
      </c>
      <c r="E23" s="312">
        <f t="shared" si="5"/>
        <v>3727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2918</v>
      </c>
      <c r="K23" s="312">
        <v>0</v>
      </c>
      <c r="L23" s="312">
        <v>2918</v>
      </c>
      <c r="M23" s="312">
        <v>0</v>
      </c>
      <c r="N23" s="312">
        <f t="shared" si="8"/>
        <v>90</v>
      </c>
      <c r="O23" s="312">
        <v>0</v>
      </c>
      <c r="P23" s="312">
        <v>90</v>
      </c>
      <c r="Q23" s="312">
        <v>0</v>
      </c>
      <c r="R23" s="312">
        <f t="shared" si="9"/>
        <v>719</v>
      </c>
      <c r="S23" s="312">
        <v>0</v>
      </c>
      <c r="T23" s="312">
        <v>719</v>
      </c>
      <c r="U23" s="312">
        <v>0</v>
      </c>
      <c r="V23" s="312">
        <f t="shared" si="10"/>
        <v>0</v>
      </c>
      <c r="W23" s="312">
        <v>0</v>
      </c>
      <c r="X23" s="312">
        <v>0</v>
      </c>
      <c r="Y23" s="312">
        <v>0</v>
      </c>
      <c r="Z23" s="312">
        <f t="shared" si="11"/>
        <v>0</v>
      </c>
      <c r="AA23" s="312">
        <v>0</v>
      </c>
      <c r="AB23" s="312">
        <v>0</v>
      </c>
      <c r="AC23" s="312">
        <v>0</v>
      </c>
      <c r="AD23" s="312">
        <f t="shared" si="12"/>
        <v>0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0</v>
      </c>
      <c r="AJ23" s="312">
        <v>0</v>
      </c>
      <c r="AK23" s="312">
        <v>0</v>
      </c>
      <c r="AL23" s="312">
        <v>0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536</v>
      </c>
      <c r="BD23" s="312">
        <f t="shared" si="20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f t="shared" si="21"/>
        <v>536</v>
      </c>
      <c r="BL23" s="312">
        <v>0</v>
      </c>
      <c r="BM23" s="312">
        <v>450</v>
      </c>
      <c r="BN23" s="312">
        <v>67</v>
      </c>
      <c r="BO23" s="312">
        <v>19</v>
      </c>
      <c r="BP23" s="312">
        <v>0</v>
      </c>
      <c r="BQ23" s="312">
        <v>0</v>
      </c>
      <c r="BR23" s="312">
        <f t="shared" si="22"/>
        <v>3727</v>
      </c>
      <c r="BS23" s="312">
        <f t="shared" si="23"/>
        <v>0</v>
      </c>
      <c r="BT23" s="312">
        <f t="shared" si="24"/>
        <v>2918</v>
      </c>
      <c r="BU23" s="312">
        <f t="shared" si="25"/>
        <v>90</v>
      </c>
      <c r="BV23" s="312">
        <f t="shared" si="26"/>
        <v>719</v>
      </c>
      <c r="BW23" s="312">
        <f t="shared" si="27"/>
        <v>0</v>
      </c>
      <c r="BX23" s="312">
        <f t="shared" si="28"/>
        <v>0</v>
      </c>
      <c r="BY23" s="312">
        <f t="shared" si="29"/>
        <v>3727</v>
      </c>
      <c r="BZ23" s="312">
        <f t="shared" si="30"/>
        <v>0</v>
      </c>
      <c r="CA23" s="312">
        <f t="shared" si="31"/>
        <v>2918</v>
      </c>
      <c r="CB23" s="312">
        <f t="shared" si="32"/>
        <v>90</v>
      </c>
      <c r="CC23" s="312">
        <f t="shared" si="33"/>
        <v>719</v>
      </c>
      <c r="CD23" s="312">
        <f t="shared" si="34"/>
        <v>0</v>
      </c>
      <c r="CE23" s="312">
        <f t="shared" si="35"/>
        <v>0</v>
      </c>
      <c r="CF23" s="312">
        <f t="shared" si="36"/>
        <v>0</v>
      </c>
      <c r="CG23" s="312">
        <f t="shared" si="37"/>
        <v>0</v>
      </c>
      <c r="CH23" s="312">
        <f t="shared" si="38"/>
        <v>0</v>
      </c>
      <c r="CI23" s="312">
        <f t="shared" si="39"/>
        <v>0</v>
      </c>
      <c r="CJ23" s="312">
        <f t="shared" si="40"/>
        <v>0</v>
      </c>
      <c r="CK23" s="312">
        <f t="shared" si="41"/>
        <v>0</v>
      </c>
      <c r="CL23" s="312">
        <f t="shared" si="42"/>
        <v>0</v>
      </c>
      <c r="CM23" s="312">
        <f t="shared" si="43"/>
        <v>536</v>
      </c>
      <c r="CN23" s="312">
        <f t="shared" si="44"/>
        <v>0</v>
      </c>
      <c r="CO23" s="312">
        <f t="shared" si="45"/>
        <v>450</v>
      </c>
      <c r="CP23" s="312">
        <f t="shared" si="46"/>
        <v>67</v>
      </c>
      <c r="CQ23" s="312">
        <f t="shared" si="47"/>
        <v>19</v>
      </c>
      <c r="CR23" s="312">
        <f t="shared" si="48"/>
        <v>0</v>
      </c>
      <c r="CS23" s="312">
        <f t="shared" si="49"/>
        <v>0</v>
      </c>
      <c r="CT23" s="312">
        <f t="shared" si="50"/>
        <v>0</v>
      </c>
      <c r="CU23" s="312">
        <f t="shared" si="51"/>
        <v>0</v>
      </c>
      <c r="CV23" s="312">
        <f t="shared" si="52"/>
        <v>0</v>
      </c>
      <c r="CW23" s="312">
        <f t="shared" si="53"/>
        <v>0</v>
      </c>
      <c r="CX23" s="312">
        <f t="shared" si="54"/>
        <v>0</v>
      </c>
      <c r="CY23" s="312">
        <f t="shared" si="55"/>
        <v>0</v>
      </c>
      <c r="CZ23" s="312">
        <f t="shared" si="56"/>
        <v>0</v>
      </c>
      <c r="DA23" s="312">
        <f t="shared" si="57"/>
        <v>536</v>
      </c>
      <c r="DB23" s="312">
        <f t="shared" si="58"/>
        <v>0</v>
      </c>
      <c r="DC23" s="312">
        <f t="shared" si="59"/>
        <v>450</v>
      </c>
      <c r="DD23" s="312">
        <f t="shared" si="60"/>
        <v>67</v>
      </c>
      <c r="DE23" s="312">
        <f t="shared" si="61"/>
        <v>19</v>
      </c>
      <c r="DF23" s="312">
        <f t="shared" si="62"/>
        <v>0</v>
      </c>
      <c r="DG23" s="312">
        <f t="shared" si="63"/>
        <v>0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556</v>
      </c>
      <c r="B24" s="278" t="s">
        <v>589</v>
      </c>
      <c r="C24" s="277" t="s">
        <v>590</v>
      </c>
      <c r="D24" s="312">
        <f t="shared" si="4"/>
        <v>3200</v>
      </c>
      <c r="E24" s="312">
        <f t="shared" si="5"/>
        <v>2867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2173</v>
      </c>
      <c r="K24" s="312">
        <v>0</v>
      </c>
      <c r="L24" s="312">
        <v>2173</v>
      </c>
      <c r="M24" s="312">
        <v>0</v>
      </c>
      <c r="N24" s="312">
        <f t="shared" si="8"/>
        <v>161</v>
      </c>
      <c r="O24" s="312">
        <v>0</v>
      </c>
      <c r="P24" s="312">
        <v>161</v>
      </c>
      <c r="Q24" s="312">
        <v>0</v>
      </c>
      <c r="R24" s="312">
        <f t="shared" si="9"/>
        <v>528</v>
      </c>
      <c r="S24" s="312">
        <v>0</v>
      </c>
      <c r="T24" s="312">
        <v>528</v>
      </c>
      <c r="U24" s="312">
        <v>0</v>
      </c>
      <c r="V24" s="312">
        <f t="shared" si="10"/>
        <v>5</v>
      </c>
      <c r="W24" s="312">
        <v>0</v>
      </c>
      <c r="X24" s="312">
        <v>5</v>
      </c>
      <c r="Y24" s="312">
        <v>0</v>
      </c>
      <c r="Z24" s="312">
        <f t="shared" si="11"/>
        <v>0</v>
      </c>
      <c r="AA24" s="312">
        <v>0</v>
      </c>
      <c r="AB24" s="312">
        <v>0</v>
      </c>
      <c r="AC24" s="312">
        <v>0</v>
      </c>
      <c r="AD24" s="312">
        <f t="shared" si="12"/>
        <v>46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46</v>
      </c>
      <c r="AJ24" s="312">
        <v>0</v>
      </c>
      <c r="AK24" s="312">
        <v>0</v>
      </c>
      <c r="AL24" s="312">
        <v>46</v>
      </c>
      <c r="AM24" s="312">
        <f t="shared" si="15"/>
        <v>0</v>
      </c>
      <c r="AN24" s="312">
        <v>0</v>
      </c>
      <c r="AO24" s="312">
        <v>0</v>
      </c>
      <c r="AP24" s="312">
        <v>0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287</v>
      </c>
      <c r="BD24" s="312">
        <f t="shared" si="20"/>
        <v>258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258</v>
      </c>
      <c r="BK24" s="312">
        <f t="shared" si="21"/>
        <v>29</v>
      </c>
      <c r="BL24" s="312">
        <v>0</v>
      </c>
      <c r="BM24" s="312">
        <v>29</v>
      </c>
      <c r="BN24" s="312">
        <v>0</v>
      </c>
      <c r="BO24" s="312">
        <v>0</v>
      </c>
      <c r="BP24" s="312">
        <v>0</v>
      </c>
      <c r="BQ24" s="312">
        <v>0</v>
      </c>
      <c r="BR24" s="312">
        <f t="shared" si="22"/>
        <v>3125</v>
      </c>
      <c r="BS24" s="312">
        <f t="shared" si="23"/>
        <v>0</v>
      </c>
      <c r="BT24" s="312">
        <f t="shared" si="24"/>
        <v>2173</v>
      </c>
      <c r="BU24" s="312">
        <f t="shared" si="25"/>
        <v>161</v>
      </c>
      <c r="BV24" s="312">
        <f t="shared" si="26"/>
        <v>528</v>
      </c>
      <c r="BW24" s="312">
        <f t="shared" si="27"/>
        <v>5</v>
      </c>
      <c r="BX24" s="312">
        <f t="shared" si="28"/>
        <v>258</v>
      </c>
      <c r="BY24" s="312">
        <f t="shared" si="29"/>
        <v>2867</v>
      </c>
      <c r="BZ24" s="312">
        <f t="shared" si="30"/>
        <v>0</v>
      </c>
      <c r="CA24" s="312">
        <f t="shared" si="31"/>
        <v>2173</v>
      </c>
      <c r="CB24" s="312">
        <f t="shared" si="32"/>
        <v>161</v>
      </c>
      <c r="CC24" s="312">
        <f t="shared" si="33"/>
        <v>528</v>
      </c>
      <c r="CD24" s="312">
        <f t="shared" si="34"/>
        <v>5</v>
      </c>
      <c r="CE24" s="312">
        <f t="shared" si="35"/>
        <v>0</v>
      </c>
      <c r="CF24" s="312">
        <f t="shared" si="36"/>
        <v>258</v>
      </c>
      <c r="CG24" s="312">
        <f t="shared" si="37"/>
        <v>0</v>
      </c>
      <c r="CH24" s="312">
        <f t="shared" si="38"/>
        <v>0</v>
      </c>
      <c r="CI24" s="312">
        <f t="shared" si="39"/>
        <v>0</v>
      </c>
      <c r="CJ24" s="312">
        <f t="shared" si="40"/>
        <v>0</v>
      </c>
      <c r="CK24" s="312">
        <f t="shared" si="41"/>
        <v>0</v>
      </c>
      <c r="CL24" s="312">
        <f t="shared" si="42"/>
        <v>258</v>
      </c>
      <c r="CM24" s="312">
        <f t="shared" si="43"/>
        <v>75</v>
      </c>
      <c r="CN24" s="312">
        <f t="shared" si="44"/>
        <v>0</v>
      </c>
      <c r="CO24" s="312">
        <f t="shared" si="45"/>
        <v>75</v>
      </c>
      <c r="CP24" s="312">
        <f t="shared" si="46"/>
        <v>0</v>
      </c>
      <c r="CQ24" s="312">
        <f t="shared" si="47"/>
        <v>0</v>
      </c>
      <c r="CR24" s="312">
        <f t="shared" si="48"/>
        <v>0</v>
      </c>
      <c r="CS24" s="312">
        <f t="shared" si="49"/>
        <v>0</v>
      </c>
      <c r="CT24" s="312">
        <f t="shared" si="50"/>
        <v>46</v>
      </c>
      <c r="CU24" s="312">
        <f t="shared" si="51"/>
        <v>0</v>
      </c>
      <c r="CV24" s="312">
        <f t="shared" si="52"/>
        <v>46</v>
      </c>
      <c r="CW24" s="312">
        <f t="shared" si="53"/>
        <v>0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29</v>
      </c>
      <c r="DB24" s="312">
        <f t="shared" si="58"/>
        <v>0</v>
      </c>
      <c r="DC24" s="312">
        <f t="shared" si="59"/>
        <v>29</v>
      </c>
      <c r="DD24" s="312">
        <f t="shared" si="60"/>
        <v>0</v>
      </c>
      <c r="DE24" s="312">
        <f t="shared" si="61"/>
        <v>0</v>
      </c>
      <c r="DF24" s="312">
        <f t="shared" si="62"/>
        <v>0</v>
      </c>
      <c r="DG24" s="312">
        <f t="shared" si="63"/>
        <v>0</v>
      </c>
      <c r="DH24" s="312">
        <v>257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556</v>
      </c>
      <c r="B25" s="278" t="s">
        <v>591</v>
      </c>
      <c r="C25" s="277" t="s">
        <v>592</v>
      </c>
      <c r="D25" s="312">
        <f t="shared" si="4"/>
        <v>1213</v>
      </c>
      <c r="E25" s="312">
        <f t="shared" si="5"/>
        <v>1079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834</v>
      </c>
      <c r="K25" s="312">
        <v>834</v>
      </c>
      <c r="L25" s="312">
        <v>0</v>
      </c>
      <c r="M25" s="312">
        <v>0</v>
      </c>
      <c r="N25" s="312">
        <f t="shared" si="8"/>
        <v>89</v>
      </c>
      <c r="O25" s="312">
        <v>89</v>
      </c>
      <c r="P25" s="312">
        <v>0</v>
      </c>
      <c r="Q25" s="312">
        <v>0</v>
      </c>
      <c r="R25" s="312">
        <f t="shared" si="9"/>
        <v>147</v>
      </c>
      <c r="S25" s="312">
        <v>147</v>
      </c>
      <c r="T25" s="312">
        <v>0</v>
      </c>
      <c r="U25" s="312">
        <v>0</v>
      </c>
      <c r="V25" s="312">
        <f t="shared" si="10"/>
        <v>0</v>
      </c>
      <c r="W25" s="312">
        <v>0</v>
      </c>
      <c r="X25" s="312">
        <v>0</v>
      </c>
      <c r="Y25" s="312">
        <v>0</v>
      </c>
      <c r="Z25" s="312">
        <f t="shared" si="11"/>
        <v>9</v>
      </c>
      <c r="AA25" s="312">
        <v>9</v>
      </c>
      <c r="AB25" s="312">
        <v>0</v>
      </c>
      <c r="AC25" s="312">
        <v>0</v>
      </c>
      <c r="AD25" s="312">
        <f t="shared" si="12"/>
        <v>7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7</v>
      </c>
      <c r="AJ25" s="312">
        <v>0</v>
      </c>
      <c r="AK25" s="312">
        <v>0</v>
      </c>
      <c r="AL25" s="312">
        <v>7</v>
      </c>
      <c r="AM25" s="312">
        <f t="shared" si="15"/>
        <v>0</v>
      </c>
      <c r="AN25" s="312">
        <v>0</v>
      </c>
      <c r="AO25" s="312">
        <v>0</v>
      </c>
      <c r="AP25" s="312">
        <v>0</v>
      </c>
      <c r="AQ25" s="312">
        <f t="shared" si="16"/>
        <v>0</v>
      </c>
      <c r="AR25" s="312">
        <v>0</v>
      </c>
      <c r="AS25" s="312">
        <v>0</v>
      </c>
      <c r="AT25" s="312">
        <v>0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0</v>
      </c>
      <c r="AZ25" s="312">
        <v>0</v>
      </c>
      <c r="BA25" s="312">
        <v>0</v>
      </c>
      <c r="BB25" s="312">
        <v>0</v>
      </c>
      <c r="BC25" s="312">
        <f t="shared" si="19"/>
        <v>127</v>
      </c>
      <c r="BD25" s="312">
        <f t="shared" si="20"/>
        <v>11</v>
      </c>
      <c r="BE25" s="312">
        <v>0</v>
      </c>
      <c r="BF25" s="312">
        <v>11</v>
      </c>
      <c r="BG25" s="312">
        <v>0</v>
      </c>
      <c r="BH25" s="312">
        <v>0</v>
      </c>
      <c r="BI25" s="312">
        <v>0</v>
      </c>
      <c r="BJ25" s="312">
        <v>0</v>
      </c>
      <c r="BK25" s="312">
        <f t="shared" si="21"/>
        <v>116</v>
      </c>
      <c r="BL25" s="312">
        <v>0</v>
      </c>
      <c r="BM25" s="312">
        <v>116</v>
      </c>
      <c r="BN25" s="312">
        <v>0</v>
      </c>
      <c r="BO25" s="312">
        <v>0</v>
      </c>
      <c r="BP25" s="312">
        <v>0</v>
      </c>
      <c r="BQ25" s="312">
        <v>0</v>
      </c>
      <c r="BR25" s="312">
        <f t="shared" si="22"/>
        <v>1090</v>
      </c>
      <c r="BS25" s="312">
        <f t="shared" si="23"/>
        <v>0</v>
      </c>
      <c r="BT25" s="312">
        <f t="shared" si="24"/>
        <v>845</v>
      </c>
      <c r="BU25" s="312">
        <f t="shared" si="25"/>
        <v>89</v>
      </c>
      <c r="BV25" s="312">
        <f t="shared" si="26"/>
        <v>147</v>
      </c>
      <c r="BW25" s="312">
        <f t="shared" si="27"/>
        <v>0</v>
      </c>
      <c r="BX25" s="312">
        <f t="shared" si="28"/>
        <v>9</v>
      </c>
      <c r="BY25" s="312">
        <f t="shared" si="29"/>
        <v>1079</v>
      </c>
      <c r="BZ25" s="312">
        <f t="shared" si="30"/>
        <v>0</v>
      </c>
      <c r="CA25" s="312">
        <f t="shared" si="31"/>
        <v>834</v>
      </c>
      <c r="CB25" s="312">
        <f t="shared" si="32"/>
        <v>89</v>
      </c>
      <c r="CC25" s="312">
        <f t="shared" si="33"/>
        <v>147</v>
      </c>
      <c r="CD25" s="312">
        <f t="shared" si="34"/>
        <v>0</v>
      </c>
      <c r="CE25" s="312">
        <f t="shared" si="35"/>
        <v>9</v>
      </c>
      <c r="CF25" s="312">
        <f t="shared" si="36"/>
        <v>11</v>
      </c>
      <c r="CG25" s="312">
        <f t="shared" si="37"/>
        <v>0</v>
      </c>
      <c r="CH25" s="312">
        <f t="shared" si="38"/>
        <v>11</v>
      </c>
      <c r="CI25" s="312">
        <f t="shared" si="39"/>
        <v>0</v>
      </c>
      <c r="CJ25" s="312">
        <f t="shared" si="40"/>
        <v>0</v>
      </c>
      <c r="CK25" s="312">
        <f t="shared" si="41"/>
        <v>0</v>
      </c>
      <c r="CL25" s="312">
        <f t="shared" si="42"/>
        <v>0</v>
      </c>
      <c r="CM25" s="312">
        <f t="shared" si="43"/>
        <v>123</v>
      </c>
      <c r="CN25" s="312">
        <f t="shared" si="44"/>
        <v>0</v>
      </c>
      <c r="CO25" s="312">
        <f t="shared" si="45"/>
        <v>123</v>
      </c>
      <c r="CP25" s="312">
        <f t="shared" si="46"/>
        <v>0</v>
      </c>
      <c r="CQ25" s="312">
        <f t="shared" si="47"/>
        <v>0</v>
      </c>
      <c r="CR25" s="312">
        <f t="shared" si="48"/>
        <v>0</v>
      </c>
      <c r="CS25" s="312">
        <f t="shared" si="49"/>
        <v>0</v>
      </c>
      <c r="CT25" s="312">
        <f t="shared" si="50"/>
        <v>7</v>
      </c>
      <c r="CU25" s="312">
        <f t="shared" si="51"/>
        <v>0</v>
      </c>
      <c r="CV25" s="312">
        <f t="shared" si="52"/>
        <v>7</v>
      </c>
      <c r="CW25" s="312">
        <f t="shared" si="53"/>
        <v>0</v>
      </c>
      <c r="CX25" s="312">
        <f t="shared" si="54"/>
        <v>0</v>
      </c>
      <c r="CY25" s="312">
        <f t="shared" si="55"/>
        <v>0</v>
      </c>
      <c r="CZ25" s="312">
        <f t="shared" si="56"/>
        <v>0</v>
      </c>
      <c r="DA25" s="312">
        <f t="shared" si="57"/>
        <v>116</v>
      </c>
      <c r="DB25" s="312">
        <f t="shared" si="58"/>
        <v>0</v>
      </c>
      <c r="DC25" s="312">
        <f t="shared" si="59"/>
        <v>116</v>
      </c>
      <c r="DD25" s="312">
        <f t="shared" si="60"/>
        <v>0</v>
      </c>
      <c r="DE25" s="312">
        <f t="shared" si="61"/>
        <v>0</v>
      </c>
      <c r="DF25" s="312">
        <f t="shared" si="62"/>
        <v>0</v>
      </c>
      <c r="DG25" s="312">
        <f t="shared" si="63"/>
        <v>0</v>
      </c>
      <c r="DH25" s="312">
        <v>0</v>
      </c>
      <c r="DI25" s="312">
        <f t="shared" si="64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556</v>
      </c>
      <c r="B26" s="278" t="s">
        <v>593</v>
      </c>
      <c r="C26" s="277" t="s">
        <v>594</v>
      </c>
      <c r="D26" s="312">
        <f t="shared" si="4"/>
        <v>3270</v>
      </c>
      <c r="E26" s="312">
        <f t="shared" si="5"/>
        <v>2611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1931</v>
      </c>
      <c r="K26" s="312">
        <v>0</v>
      </c>
      <c r="L26" s="312">
        <v>1931</v>
      </c>
      <c r="M26" s="312">
        <v>0</v>
      </c>
      <c r="N26" s="312">
        <f t="shared" si="8"/>
        <v>423</v>
      </c>
      <c r="O26" s="312">
        <v>0</v>
      </c>
      <c r="P26" s="312">
        <v>423</v>
      </c>
      <c r="Q26" s="312">
        <v>0</v>
      </c>
      <c r="R26" s="312">
        <f t="shared" si="9"/>
        <v>257</v>
      </c>
      <c r="S26" s="312">
        <v>8</v>
      </c>
      <c r="T26" s="312">
        <v>249</v>
      </c>
      <c r="U26" s="312">
        <v>0</v>
      </c>
      <c r="V26" s="312">
        <f t="shared" si="10"/>
        <v>0</v>
      </c>
      <c r="W26" s="312">
        <v>0</v>
      </c>
      <c r="X26" s="312">
        <v>0</v>
      </c>
      <c r="Y26" s="312">
        <v>0</v>
      </c>
      <c r="Z26" s="312">
        <f t="shared" si="11"/>
        <v>0</v>
      </c>
      <c r="AA26" s="312">
        <v>0</v>
      </c>
      <c r="AB26" s="312">
        <v>0</v>
      </c>
      <c r="AC26" s="312">
        <v>0</v>
      </c>
      <c r="AD26" s="312">
        <f t="shared" si="12"/>
        <v>249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249</v>
      </c>
      <c r="AJ26" s="312">
        <v>0</v>
      </c>
      <c r="AK26" s="312">
        <v>0</v>
      </c>
      <c r="AL26" s="312">
        <v>249</v>
      </c>
      <c r="AM26" s="312">
        <f t="shared" si="15"/>
        <v>0</v>
      </c>
      <c r="AN26" s="312">
        <v>0</v>
      </c>
      <c r="AO26" s="312">
        <v>0</v>
      </c>
      <c r="AP26" s="312">
        <v>0</v>
      </c>
      <c r="AQ26" s="312">
        <f t="shared" si="16"/>
        <v>0</v>
      </c>
      <c r="AR26" s="312">
        <v>0</v>
      </c>
      <c r="AS26" s="312">
        <v>0</v>
      </c>
      <c r="AT26" s="312">
        <v>0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410</v>
      </c>
      <c r="BD26" s="312">
        <f t="shared" si="20"/>
        <v>84</v>
      </c>
      <c r="BE26" s="312">
        <v>0</v>
      </c>
      <c r="BF26" s="312">
        <v>77</v>
      </c>
      <c r="BG26" s="312">
        <v>0</v>
      </c>
      <c r="BH26" s="312">
        <v>6</v>
      </c>
      <c r="BI26" s="312">
        <v>0</v>
      </c>
      <c r="BJ26" s="312">
        <v>1</v>
      </c>
      <c r="BK26" s="312">
        <f t="shared" si="21"/>
        <v>326</v>
      </c>
      <c r="BL26" s="312">
        <v>0</v>
      </c>
      <c r="BM26" s="312">
        <v>326</v>
      </c>
      <c r="BN26" s="312">
        <v>0</v>
      </c>
      <c r="BO26" s="312">
        <v>0</v>
      </c>
      <c r="BP26" s="312">
        <v>0</v>
      </c>
      <c r="BQ26" s="312">
        <v>0</v>
      </c>
      <c r="BR26" s="312">
        <f t="shared" si="22"/>
        <v>2695</v>
      </c>
      <c r="BS26" s="312">
        <f t="shared" si="23"/>
        <v>0</v>
      </c>
      <c r="BT26" s="312">
        <f t="shared" si="24"/>
        <v>2008</v>
      </c>
      <c r="BU26" s="312">
        <f t="shared" si="25"/>
        <v>423</v>
      </c>
      <c r="BV26" s="312">
        <f t="shared" si="26"/>
        <v>263</v>
      </c>
      <c r="BW26" s="312">
        <f t="shared" si="27"/>
        <v>0</v>
      </c>
      <c r="BX26" s="312">
        <f t="shared" si="28"/>
        <v>1</v>
      </c>
      <c r="BY26" s="312">
        <f t="shared" si="29"/>
        <v>2611</v>
      </c>
      <c r="BZ26" s="312">
        <f t="shared" si="30"/>
        <v>0</v>
      </c>
      <c r="CA26" s="312">
        <f t="shared" si="31"/>
        <v>1931</v>
      </c>
      <c r="CB26" s="312">
        <f t="shared" si="32"/>
        <v>423</v>
      </c>
      <c r="CC26" s="312">
        <f t="shared" si="33"/>
        <v>257</v>
      </c>
      <c r="CD26" s="312">
        <f t="shared" si="34"/>
        <v>0</v>
      </c>
      <c r="CE26" s="312">
        <f t="shared" si="35"/>
        <v>0</v>
      </c>
      <c r="CF26" s="312">
        <f t="shared" si="36"/>
        <v>84</v>
      </c>
      <c r="CG26" s="312">
        <f t="shared" si="37"/>
        <v>0</v>
      </c>
      <c r="CH26" s="312">
        <f t="shared" si="38"/>
        <v>77</v>
      </c>
      <c r="CI26" s="312">
        <f t="shared" si="39"/>
        <v>0</v>
      </c>
      <c r="CJ26" s="312">
        <f t="shared" si="40"/>
        <v>6</v>
      </c>
      <c r="CK26" s="312">
        <f t="shared" si="41"/>
        <v>0</v>
      </c>
      <c r="CL26" s="312">
        <f t="shared" si="42"/>
        <v>1</v>
      </c>
      <c r="CM26" s="312">
        <f t="shared" si="43"/>
        <v>575</v>
      </c>
      <c r="CN26" s="312">
        <f t="shared" si="44"/>
        <v>0</v>
      </c>
      <c r="CO26" s="312">
        <f t="shared" si="45"/>
        <v>575</v>
      </c>
      <c r="CP26" s="312">
        <f t="shared" si="46"/>
        <v>0</v>
      </c>
      <c r="CQ26" s="312">
        <f t="shared" si="47"/>
        <v>0</v>
      </c>
      <c r="CR26" s="312">
        <f t="shared" si="48"/>
        <v>0</v>
      </c>
      <c r="CS26" s="312">
        <f t="shared" si="49"/>
        <v>0</v>
      </c>
      <c r="CT26" s="312">
        <f t="shared" si="50"/>
        <v>249</v>
      </c>
      <c r="CU26" s="312">
        <f t="shared" si="51"/>
        <v>0</v>
      </c>
      <c r="CV26" s="312">
        <f t="shared" si="52"/>
        <v>249</v>
      </c>
      <c r="CW26" s="312">
        <f t="shared" si="53"/>
        <v>0</v>
      </c>
      <c r="CX26" s="312">
        <f t="shared" si="54"/>
        <v>0</v>
      </c>
      <c r="CY26" s="312">
        <f t="shared" si="55"/>
        <v>0</v>
      </c>
      <c r="CZ26" s="312">
        <f t="shared" si="56"/>
        <v>0</v>
      </c>
      <c r="DA26" s="312">
        <f t="shared" si="57"/>
        <v>326</v>
      </c>
      <c r="DB26" s="312">
        <f t="shared" si="58"/>
        <v>0</v>
      </c>
      <c r="DC26" s="312">
        <f t="shared" si="59"/>
        <v>326</v>
      </c>
      <c r="DD26" s="312">
        <f t="shared" si="60"/>
        <v>0</v>
      </c>
      <c r="DE26" s="312">
        <f t="shared" si="61"/>
        <v>0</v>
      </c>
      <c r="DF26" s="312">
        <f t="shared" si="62"/>
        <v>0</v>
      </c>
      <c r="DG26" s="312">
        <f t="shared" si="63"/>
        <v>0</v>
      </c>
      <c r="DH26" s="312">
        <v>0</v>
      </c>
      <c r="DI26" s="312">
        <f t="shared" si="64"/>
        <v>1</v>
      </c>
      <c r="DJ26" s="312">
        <v>1</v>
      </c>
      <c r="DK26" s="312">
        <v>0</v>
      </c>
      <c r="DL26" s="312">
        <v>0</v>
      </c>
      <c r="DM26" s="312">
        <v>0</v>
      </c>
    </row>
    <row r="27" spans="1:117" s="282" customFormat="1" ht="12" customHeight="1">
      <c r="A27" s="277" t="s">
        <v>556</v>
      </c>
      <c r="B27" s="278" t="s">
        <v>595</v>
      </c>
      <c r="C27" s="277" t="s">
        <v>596</v>
      </c>
      <c r="D27" s="312">
        <f t="shared" si="4"/>
        <v>8177</v>
      </c>
      <c r="E27" s="312">
        <f t="shared" si="5"/>
        <v>5831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4780</v>
      </c>
      <c r="K27" s="312">
        <v>0</v>
      </c>
      <c r="L27" s="312">
        <v>4780</v>
      </c>
      <c r="M27" s="312">
        <v>0</v>
      </c>
      <c r="N27" s="312">
        <f t="shared" si="8"/>
        <v>0</v>
      </c>
      <c r="O27" s="312">
        <v>0</v>
      </c>
      <c r="P27" s="312">
        <v>0</v>
      </c>
      <c r="Q27" s="312">
        <v>0</v>
      </c>
      <c r="R27" s="312">
        <f t="shared" si="9"/>
        <v>1005</v>
      </c>
      <c r="S27" s="312">
        <v>392</v>
      </c>
      <c r="T27" s="312">
        <v>613</v>
      </c>
      <c r="U27" s="312">
        <v>0</v>
      </c>
      <c r="V27" s="312">
        <f t="shared" si="10"/>
        <v>0</v>
      </c>
      <c r="W27" s="312">
        <v>0</v>
      </c>
      <c r="X27" s="312">
        <v>0</v>
      </c>
      <c r="Y27" s="312">
        <v>0</v>
      </c>
      <c r="Z27" s="312">
        <f t="shared" si="11"/>
        <v>46</v>
      </c>
      <c r="AA27" s="312">
        <v>46</v>
      </c>
      <c r="AB27" s="312">
        <v>0</v>
      </c>
      <c r="AC27" s="312">
        <v>0</v>
      </c>
      <c r="AD27" s="312">
        <f t="shared" si="12"/>
        <v>1850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899</v>
      </c>
      <c r="AJ27" s="312">
        <v>0</v>
      </c>
      <c r="AK27" s="312">
        <v>0</v>
      </c>
      <c r="AL27" s="312">
        <v>899</v>
      </c>
      <c r="AM27" s="312">
        <f t="shared" si="15"/>
        <v>0</v>
      </c>
      <c r="AN27" s="312">
        <v>0</v>
      </c>
      <c r="AO27" s="312">
        <v>0</v>
      </c>
      <c r="AP27" s="312">
        <v>0</v>
      </c>
      <c r="AQ27" s="312">
        <f t="shared" si="16"/>
        <v>951</v>
      </c>
      <c r="AR27" s="312">
        <v>0</v>
      </c>
      <c r="AS27" s="312">
        <v>0</v>
      </c>
      <c r="AT27" s="312">
        <v>951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496</v>
      </c>
      <c r="BD27" s="312">
        <f t="shared" si="20"/>
        <v>162</v>
      </c>
      <c r="BE27" s="312">
        <v>0</v>
      </c>
      <c r="BF27" s="312">
        <v>0</v>
      </c>
      <c r="BG27" s="312">
        <v>0</v>
      </c>
      <c r="BH27" s="312">
        <v>1</v>
      </c>
      <c r="BI27" s="312">
        <v>0</v>
      </c>
      <c r="BJ27" s="312">
        <v>161</v>
      </c>
      <c r="BK27" s="312">
        <f t="shared" si="21"/>
        <v>334</v>
      </c>
      <c r="BL27" s="312">
        <v>0</v>
      </c>
      <c r="BM27" s="312">
        <v>258</v>
      </c>
      <c r="BN27" s="312">
        <v>10</v>
      </c>
      <c r="BO27" s="312">
        <v>31</v>
      </c>
      <c r="BP27" s="312">
        <v>0</v>
      </c>
      <c r="BQ27" s="312">
        <v>35</v>
      </c>
      <c r="BR27" s="312">
        <f t="shared" si="22"/>
        <v>5993</v>
      </c>
      <c r="BS27" s="312">
        <f t="shared" si="23"/>
        <v>0</v>
      </c>
      <c r="BT27" s="312">
        <f t="shared" si="24"/>
        <v>4780</v>
      </c>
      <c r="BU27" s="312">
        <f t="shared" si="25"/>
        <v>0</v>
      </c>
      <c r="BV27" s="312">
        <f t="shared" si="26"/>
        <v>1006</v>
      </c>
      <c r="BW27" s="312">
        <f t="shared" si="27"/>
        <v>0</v>
      </c>
      <c r="BX27" s="312">
        <f t="shared" si="28"/>
        <v>207</v>
      </c>
      <c r="BY27" s="312">
        <f t="shared" si="29"/>
        <v>5831</v>
      </c>
      <c r="BZ27" s="312">
        <f t="shared" si="30"/>
        <v>0</v>
      </c>
      <c r="CA27" s="312">
        <f t="shared" si="31"/>
        <v>4780</v>
      </c>
      <c r="CB27" s="312">
        <f t="shared" si="32"/>
        <v>0</v>
      </c>
      <c r="CC27" s="312">
        <f t="shared" si="33"/>
        <v>1005</v>
      </c>
      <c r="CD27" s="312">
        <f t="shared" si="34"/>
        <v>0</v>
      </c>
      <c r="CE27" s="312">
        <f t="shared" si="35"/>
        <v>46</v>
      </c>
      <c r="CF27" s="312">
        <f t="shared" si="36"/>
        <v>162</v>
      </c>
      <c r="CG27" s="312">
        <f t="shared" si="37"/>
        <v>0</v>
      </c>
      <c r="CH27" s="312">
        <f t="shared" si="38"/>
        <v>0</v>
      </c>
      <c r="CI27" s="312">
        <f t="shared" si="39"/>
        <v>0</v>
      </c>
      <c r="CJ27" s="312">
        <f t="shared" si="40"/>
        <v>1</v>
      </c>
      <c r="CK27" s="312">
        <f t="shared" si="41"/>
        <v>0</v>
      </c>
      <c r="CL27" s="312">
        <f t="shared" si="42"/>
        <v>161</v>
      </c>
      <c r="CM27" s="312">
        <f t="shared" si="43"/>
        <v>2184</v>
      </c>
      <c r="CN27" s="312">
        <f t="shared" si="44"/>
        <v>0</v>
      </c>
      <c r="CO27" s="312">
        <f t="shared" si="45"/>
        <v>1157</v>
      </c>
      <c r="CP27" s="312">
        <f t="shared" si="46"/>
        <v>10</v>
      </c>
      <c r="CQ27" s="312">
        <f t="shared" si="47"/>
        <v>982</v>
      </c>
      <c r="CR27" s="312">
        <f t="shared" si="48"/>
        <v>0</v>
      </c>
      <c r="CS27" s="312">
        <f t="shared" si="49"/>
        <v>35</v>
      </c>
      <c r="CT27" s="312">
        <f t="shared" si="50"/>
        <v>1850</v>
      </c>
      <c r="CU27" s="312">
        <f t="shared" si="51"/>
        <v>0</v>
      </c>
      <c r="CV27" s="312">
        <f t="shared" si="52"/>
        <v>899</v>
      </c>
      <c r="CW27" s="312">
        <f t="shared" si="53"/>
        <v>0</v>
      </c>
      <c r="CX27" s="312">
        <f t="shared" si="54"/>
        <v>951</v>
      </c>
      <c r="CY27" s="312">
        <f t="shared" si="55"/>
        <v>0</v>
      </c>
      <c r="CZ27" s="312">
        <f t="shared" si="56"/>
        <v>0</v>
      </c>
      <c r="DA27" s="312">
        <f t="shared" si="57"/>
        <v>334</v>
      </c>
      <c r="DB27" s="312">
        <f t="shared" si="58"/>
        <v>0</v>
      </c>
      <c r="DC27" s="312">
        <f t="shared" si="59"/>
        <v>258</v>
      </c>
      <c r="DD27" s="312">
        <f t="shared" si="60"/>
        <v>10</v>
      </c>
      <c r="DE27" s="312">
        <f t="shared" si="61"/>
        <v>31</v>
      </c>
      <c r="DF27" s="312">
        <f t="shared" si="62"/>
        <v>0</v>
      </c>
      <c r="DG27" s="312">
        <f t="shared" si="63"/>
        <v>35</v>
      </c>
      <c r="DH27" s="312">
        <v>0</v>
      </c>
      <c r="DI27" s="312">
        <f t="shared" si="64"/>
        <v>2</v>
      </c>
      <c r="DJ27" s="312">
        <v>1</v>
      </c>
      <c r="DK27" s="312">
        <v>1</v>
      </c>
      <c r="DL27" s="312">
        <v>0</v>
      </c>
      <c r="DM27" s="312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600</v>
      </c>
      <c r="B1" s="173"/>
      <c r="C1" s="173"/>
    </row>
    <row r="2" spans="1:144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7"/>
      <c r="B3" s="337"/>
      <c r="C3" s="339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7"/>
      <c r="B4" s="337"/>
      <c r="C4" s="339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7"/>
      <c r="B5" s="337"/>
      <c r="C5" s="339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7"/>
      <c r="B6" s="338"/>
      <c r="C6" s="339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AI7">SUM(D8:D27)</f>
        <v>471334</v>
      </c>
      <c r="E7" s="274">
        <f t="shared" si="0"/>
        <v>360547</v>
      </c>
      <c r="F7" s="274">
        <f t="shared" si="0"/>
        <v>310858</v>
      </c>
      <c r="G7" s="274">
        <f t="shared" si="0"/>
        <v>0</v>
      </c>
      <c r="H7" s="274">
        <f t="shared" si="0"/>
        <v>310231</v>
      </c>
      <c r="I7" s="274">
        <f t="shared" si="0"/>
        <v>0</v>
      </c>
      <c r="J7" s="274">
        <f t="shared" si="0"/>
        <v>0</v>
      </c>
      <c r="K7" s="274">
        <f t="shared" si="0"/>
        <v>492</v>
      </c>
      <c r="L7" s="274">
        <f t="shared" si="0"/>
        <v>135</v>
      </c>
      <c r="M7" s="274">
        <f t="shared" si="0"/>
        <v>49689</v>
      </c>
      <c r="N7" s="274">
        <f t="shared" si="0"/>
        <v>0</v>
      </c>
      <c r="O7" s="274">
        <f t="shared" si="0"/>
        <v>49480</v>
      </c>
      <c r="P7" s="274">
        <f t="shared" si="0"/>
        <v>1</v>
      </c>
      <c r="Q7" s="274">
        <f t="shared" si="0"/>
        <v>0</v>
      </c>
      <c r="R7" s="274">
        <f t="shared" si="0"/>
        <v>0</v>
      </c>
      <c r="S7" s="274">
        <f t="shared" si="0"/>
        <v>208</v>
      </c>
      <c r="T7" s="274">
        <f t="shared" si="0"/>
        <v>26591</v>
      </c>
      <c r="U7" s="274">
        <f t="shared" si="0"/>
        <v>16404</v>
      </c>
      <c r="V7" s="274">
        <f t="shared" si="0"/>
        <v>0</v>
      </c>
      <c r="W7" s="274">
        <f t="shared" si="0"/>
        <v>365</v>
      </c>
      <c r="X7" s="274">
        <f t="shared" si="0"/>
        <v>9884</v>
      </c>
      <c r="Y7" s="274">
        <f t="shared" si="0"/>
        <v>1</v>
      </c>
      <c r="Z7" s="274">
        <f t="shared" si="0"/>
        <v>0</v>
      </c>
      <c r="AA7" s="274">
        <f t="shared" si="0"/>
        <v>6154</v>
      </c>
      <c r="AB7" s="274">
        <f t="shared" si="0"/>
        <v>10187</v>
      </c>
      <c r="AC7" s="274">
        <f t="shared" si="0"/>
        <v>0</v>
      </c>
      <c r="AD7" s="274">
        <f t="shared" si="0"/>
        <v>928</v>
      </c>
      <c r="AE7" s="274">
        <f t="shared" si="0"/>
        <v>1988</v>
      </c>
      <c r="AF7" s="274">
        <f t="shared" si="0"/>
        <v>6</v>
      </c>
      <c r="AG7" s="274">
        <f t="shared" si="0"/>
        <v>0</v>
      </c>
      <c r="AH7" s="274">
        <f t="shared" si="0"/>
        <v>7265</v>
      </c>
      <c r="AI7" s="274">
        <f t="shared" si="0"/>
        <v>349</v>
      </c>
      <c r="AJ7" s="274">
        <f aca="true" t="shared" si="1" ref="AJ7:BO7">SUM(AJ8:AJ27)</f>
        <v>294</v>
      </c>
      <c r="AK7" s="274">
        <f t="shared" si="1"/>
        <v>0</v>
      </c>
      <c r="AL7" s="274">
        <f t="shared" si="1"/>
        <v>42</v>
      </c>
      <c r="AM7" s="274">
        <f t="shared" si="1"/>
        <v>0</v>
      </c>
      <c r="AN7" s="274">
        <f t="shared" si="1"/>
        <v>252</v>
      </c>
      <c r="AO7" s="274">
        <f t="shared" si="1"/>
        <v>0</v>
      </c>
      <c r="AP7" s="274">
        <f t="shared" si="1"/>
        <v>0</v>
      </c>
      <c r="AQ7" s="274">
        <f t="shared" si="1"/>
        <v>55</v>
      </c>
      <c r="AR7" s="274">
        <f t="shared" si="1"/>
        <v>0</v>
      </c>
      <c r="AS7" s="274">
        <f t="shared" si="1"/>
        <v>55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6328</v>
      </c>
      <c r="CC7" s="274">
        <f t="shared" si="2"/>
        <v>5121</v>
      </c>
      <c r="CD7" s="274">
        <f t="shared" si="2"/>
        <v>0</v>
      </c>
      <c r="CE7" s="274">
        <f t="shared" si="2"/>
        <v>5091</v>
      </c>
      <c r="CF7" s="274">
        <f t="shared" si="2"/>
        <v>0</v>
      </c>
      <c r="CG7" s="274">
        <f t="shared" si="2"/>
        <v>30</v>
      </c>
      <c r="CH7" s="274">
        <f t="shared" si="2"/>
        <v>0</v>
      </c>
      <c r="CI7" s="274">
        <f t="shared" si="2"/>
        <v>0</v>
      </c>
      <c r="CJ7" s="274">
        <f t="shared" si="2"/>
        <v>1207</v>
      </c>
      <c r="CK7" s="274">
        <f t="shared" si="2"/>
        <v>0</v>
      </c>
      <c r="CL7" s="274">
        <f t="shared" si="2"/>
        <v>1207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45450</v>
      </c>
      <c r="CR7" s="274">
        <f t="shared" si="2"/>
        <v>43872</v>
      </c>
      <c r="CS7" s="274">
        <f t="shared" si="2"/>
        <v>0</v>
      </c>
      <c r="CT7" s="274">
        <f t="shared" si="2"/>
        <v>0</v>
      </c>
      <c r="CU7" s="274">
        <f t="shared" si="2"/>
        <v>2765</v>
      </c>
      <c r="CV7" s="274">
        <f aca="true" t="shared" si="3" ref="CV7:EA7">SUM(CV8:CV27)</f>
        <v>40734</v>
      </c>
      <c r="CW7" s="274">
        <f t="shared" si="3"/>
        <v>102</v>
      </c>
      <c r="CX7" s="274">
        <f t="shared" si="3"/>
        <v>271</v>
      </c>
      <c r="CY7" s="274">
        <f t="shared" si="3"/>
        <v>1578</v>
      </c>
      <c r="CZ7" s="274">
        <f t="shared" si="3"/>
        <v>0</v>
      </c>
      <c r="DA7" s="274">
        <f t="shared" si="3"/>
        <v>210</v>
      </c>
      <c r="DB7" s="274">
        <f t="shared" si="3"/>
        <v>387</v>
      </c>
      <c r="DC7" s="274">
        <f t="shared" si="3"/>
        <v>779</v>
      </c>
      <c r="DD7" s="274">
        <f t="shared" si="3"/>
        <v>0</v>
      </c>
      <c r="DE7" s="274">
        <f t="shared" si="3"/>
        <v>202</v>
      </c>
      <c r="DF7" s="274">
        <f t="shared" si="3"/>
        <v>3011</v>
      </c>
      <c r="DG7" s="274">
        <f t="shared" si="3"/>
        <v>2858</v>
      </c>
      <c r="DH7" s="274">
        <f t="shared" si="3"/>
        <v>0</v>
      </c>
      <c r="DI7" s="274">
        <f t="shared" si="3"/>
        <v>0</v>
      </c>
      <c r="DJ7" s="274">
        <f t="shared" si="3"/>
        <v>2548</v>
      </c>
      <c r="DK7" s="274">
        <f t="shared" si="3"/>
        <v>0</v>
      </c>
      <c r="DL7" s="274">
        <f t="shared" si="3"/>
        <v>1</v>
      </c>
      <c r="DM7" s="274">
        <f t="shared" si="3"/>
        <v>309</v>
      </c>
      <c r="DN7" s="274">
        <f t="shared" si="3"/>
        <v>153</v>
      </c>
      <c r="DO7" s="274">
        <f t="shared" si="3"/>
        <v>0</v>
      </c>
      <c r="DP7" s="274">
        <f t="shared" si="3"/>
        <v>0</v>
      </c>
      <c r="DQ7" s="274">
        <f t="shared" si="3"/>
        <v>58</v>
      </c>
      <c r="DR7" s="274">
        <f t="shared" si="3"/>
        <v>94</v>
      </c>
      <c r="DS7" s="274">
        <f t="shared" si="3"/>
        <v>1</v>
      </c>
      <c r="DT7" s="274">
        <f t="shared" si="3"/>
        <v>0</v>
      </c>
      <c r="DU7" s="274">
        <f t="shared" si="3"/>
        <v>17921</v>
      </c>
      <c r="DV7" s="274">
        <f t="shared" si="3"/>
        <v>17457</v>
      </c>
      <c r="DW7" s="274">
        <f t="shared" si="3"/>
        <v>137</v>
      </c>
      <c r="DX7" s="274">
        <f t="shared" si="3"/>
        <v>326</v>
      </c>
      <c r="DY7" s="274">
        <f t="shared" si="3"/>
        <v>1</v>
      </c>
      <c r="DZ7" s="274">
        <f t="shared" si="3"/>
        <v>11137</v>
      </c>
      <c r="EA7" s="274">
        <f t="shared" si="3"/>
        <v>2559</v>
      </c>
      <c r="EB7" s="274">
        <f aca="true" t="shared" si="4" ref="EB7:EN7">SUM(EB8:EB27)</f>
        <v>0</v>
      </c>
      <c r="EC7" s="274">
        <f t="shared" si="4"/>
        <v>0</v>
      </c>
      <c r="ED7" s="274">
        <f t="shared" si="4"/>
        <v>2538</v>
      </c>
      <c r="EE7" s="274">
        <f t="shared" si="4"/>
        <v>0</v>
      </c>
      <c r="EF7" s="274">
        <f t="shared" si="4"/>
        <v>0</v>
      </c>
      <c r="EG7" s="274">
        <f t="shared" si="4"/>
        <v>21</v>
      </c>
      <c r="EH7" s="274">
        <f t="shared" si="4"/>
        <v>8578</v>
      </c>
      <c r="EI7" s="274">
        <f t="shared" si="4"/>
        <v>0</v>
      </c>
      <c r="EJ7" s="274">
        <f t="shared" si="4"/>
        <v>0</v>
      </c>
      <c r="EK7" s="274">
        <f t="shared" si="4"/>
        <v>8263</v>
      </c>
      <c r="EL7" s="274">
        <f t="shared" si="4"/>
        <v>0</v>
      </c>
      <c r="EM7" s="274">
        <f t="shared" si="4"/>
        <v>0</v>
      </c>
      <c r="EN7" s="274">
        <f t="shared" si="4"/>
        <v>315</v>
      </c>
    </row>
    <row r="8" spans="1:144" s="282" customFormat="1" ht="12" customHeight="1">
      <c r="A8" s="277" t="s">
        <v>556</v>
      </c>
      <c r="B8" s="278" t="s">
        <v>558</v>
      </c>
      <c r="C8" s="277" t="s">
        <v>559</v>
      </c>
      <c r="D8" s="285">
        <f aca="true" t="shared" si="5" ref="D8:D27">SUM(E8,T8,AI8,AX8,BM8,CB8,CQ8,DF8,DU8,DZ8)</f>
        <v>156529</v>
      </c>
      <c r="E8" s="285">
        <f aca="true" t="shared" si="6" ref="E8:E27">SUM(F8,M8)</f>
        <v>123121</v>
      </c>
      <c r="F8" s="285">
        <f aca="true" t="shared" si="7" ref="F8:F27">SUM(G8:L8)</f>
        <v>91450</v>
      </c>
      <c r="G8" s="285">
        <v>0</v>
      </c>
      <c r="H8" s="285">
        <v>90958</v>
      </c>
      <c r="I8" s="285">
        <v>0</v>
      </c>
      <c r="J8" s="285"/>
      <c r="K8" s="285">
        <v>492</v>
      </c>
      <c r="L8" s="285">
        <v>0</v>
      </c>
      <c r="M8" s="285">
        <f aca="true" t="shared" si="8" ref="M8:M27">SUM(N8:S8)</f>
        <v>31671</v>
      </c>
      <c r="N8" s="285">
        <v>0</v>
      </c>
      <c r="O8" s="285">
        <v>31671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27">SUM(U8,AB8)</f>
        <v>5267</v>
      </c>
      <c r="U8" s="285">
        <f aca="true" t="shared" si="10" ref="U8:U27">SUM(V8:AA8)</f>
        <v>3142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3142</v>
      </c>
      <c r="AB8" s="285">
        <f aca="true" t="shared" si="11" ref="AB8:AB27">SUM(AC8:AH8)</f>
        <v>2125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2125</v>
      </c>
      <c r="AI8" s="285">
        <f aca="true" t="shared" si="12" ref="AI8:AI27">SUM(AJ8,AQ8)</f>
        <v>0</v>
      </c>
      <c r="AJ8" s="285">
        <f aca="true" t="shared" si="13" ref="AJ8:AJ27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27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27">SUM(AY8,BF8)</f>
        <v>0</v>
      </c>
      <c r="AY8" s="285">
        <f aca="true" t="shared" si="16" ref="AY8:AY27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27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27">SUM(BN8,BU8)</f>
        <v>0</v>
      </c>
      <c r="BN8" s="285">
        <f aca="true" t="shared" si="19" ref="BN8:BN27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27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27">SUM(CC8,CJ8)</f>
        <v>0</v>
      </c>
      <c r="CC8" s="285">
        <f aca="true" t="shared" si="22" ref="CC8:CC27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27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27">SUM(CR8,CY8)</f>
        <v>26649</v>
      </c>
      <c r="CR8" s="285">
        <f aca="true" t="shared" si="25" ref="CR8:CR27">SUM(CS8:CX8)</f>
        <v>26480</v>
      </c>
      <c r="CS8" s="285">
        <v>0</v>
      </c>
      <c r="CT8" s="285">
        <v>0</v>
      </c>
      <c r="CU8" s="285">
        <v>0</v>
      </c>
      <c r="CV8" s="285">
        <v>26480</v>
      </c>
      <c r="CW8" s="285">
        <v>0</v>
      </c>
      <c r="CX8" s="285">
        <v>0</v>
      </c>
      <c r="CY8" s="285">
        <f aca="true" t="shared" si="26" ref="CY8:CY27">SUM(CZ8:DE8)</f>
        <v>169</v>
      </c>
      <c r="CZ8" s="285">
        <v>0</v>
      </c>
      <c r="DA8" s="285">
        <v>0</v>
      </c>
      <c r="DB8" s="285">
        <v>0</v>
      </c>
      <c r="DC8" s="285">
        <v>169</v>
      </c>
      <c r="DD8" s="285">
        <v>0</v>
      </c>
      <c r="DE8" s="285">
        <v>0</v>
      </c>
      <c r="DF8" s="285">
        <f aca="true" t="shared" si="27" ref="DF8:DF27">SUM(DG8,DN8)</f>
        <v>0</v>
      </c>
      <c r="DG8" s="285">
        <f aca="true" t="shared" si="28" ref="DG8:DG27">SUM(DH8:DM8)</f>
        <v>0</v>
      </c>
      <c r="DH8" s="285">
        <v>0</v>
      </c>
      <c r="DI8" s="285">
        <v>0</v>
      </c>
      <c r="DJ8" s="285">
        <v>0</v>
      </c>
      <c r="DK8" s="285"/>
      <c r="DL8" s="285">
        <v>0</v>
      </c>
      <c r="DM8" s="285">
        <v>0</v>
      </c>
      <c r="DN8" s="285">
        <f aca="true" t="shared" si="29" ref="DN8:DN27">SUM(DO8:DT8)</f>
        <v>0</v>
      </c>
      <c r="DO8" s="285">
        <v>0</v>
      </c>
      <c r="DP8" s="285">
        <v>0</v>
      </c>
      <c r="DQ8" s="285">
        <v>0</v>
      </c>
      <c r="DR8" s="285"/>
      <c r="DS8" s="285">
        <v>0</v>
      </c>
      <c r="DT8" s="285">
        <v>0</v>
      </c>
      <c r="DU8" s="285">
        <f aca="true" t="shared" si="30" ref="DU8:DU27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27">SUM(EA8,EH8)</f>
        <v>1492</v>
      </c>
      <c r="EA8" s="285">
        <f aca="true" t="shared" si="32" ref="EA8:EA27">SUM(EB8:EG8)</f>
        <v>1361</v>
      </c>
      <c r="EB8" s="285">
        <v>0</v>
      </c>
      <c r="EC8" s="285">
        <v>0</v>
      </c>
      <c r="ED8" s="285">
        <v>1361</v>
      </c>
      <c r="EE8" s="285">
        <v>0</v>
      </c>
      <c r="EF8" s="285">
        <v>0</v>
      </c>
      <c r="EG8" s="285">
        <v>0</v>
      </c>
      <c r="EH8" s="285">
        <f aca="true" t="shared" si="33" ref="EH8:EH27">SUM(EI8:EN8)</f>
        <v>131</v>
      </c>
      <c r="EI8" s="285">
        <v>0</v>
      </c>
      <c r="EJ8" s="285">
        <v>0</v>
      </c>
      <c r="EK8" s="285">
        <v>131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556</v>
      </c>
      <c r="B9" s="289" t="s">
        <v>560</v>
      </c>
      <c r="C9" s="277" t="s">
        <v>561</v>
      </c>
      <c r="D9" s="285">
        <f t="shared" si="5"/>
        <v>58713</v>
      </c>
      <c r="E9" s="285">
        <f t="shared" si="6"/>
        <v>41809</v>
      </c>
      <c r="F9" s="285">
        <f t="shared" si="7"/>
        <v>37767</v>
      </c>
      <c r="G9" s="285">
        <v>0</v>
      </c>
      <c r="H9" s="285">
        <v>37767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4042</v>
      </c>
      <c r="N9" s="285">
        <v>0</v>
      </c>
      <c r="O9" s="285">
        <v>4042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7660</v>
      </c>
      <c r="U9" s="285">
        <f t="shared" si="10"/>
        <v>5320</v>
      </c>
      <c r="V9" s="285">
        <v>0</v>
      </c>
      <c r="W9" s="285">
        <v>0</v>
      </c>
      <c r="X9" s="285">
        <v>5147</v>
      </c>
      <c r="Y9" s="285">
        <v>0</v>
      </c>
      <c r="Z9" s="285">
        <v>0</v>
      </c>
      <c r="AA9" s="285">
        <v>173</v>
      </c>
      <c r="AB9" s="285">
        <f t="shared" si="11"/>
        <v>2340</v>
      </c>
      <c r="AC9" s="285">
        <v>0</v>
      </c>
      <c r="AD9" s="285">
        <v>0</v>
      </c>
      <c r="AE9" s="285">
        <v>1566</v>
      </c>
      <c r="AF9" s="285">
        <v>0</v>
      </c>
      <c r="AG9" s="285">
        <v>0</v>
      </c>
      <c r="AH9" s="285">
        <v>774</v>
      </c>
      <c r="AI9" s="285">
        <f t="shared" si="12"/>
        <v>97</v>
      </c>
      <c r="AJ9" s="285">
        <f t="shared" si="13"/>
        <v>42</v>
      </c>
      <c r="AK9" s="285">
        <v>0</v>
      </c>
      <c r="AL9" s="285">
        <v>42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55</v>
      </c>
      <c r="AR9" s="285">
        <v>0</v>
      </c>
      <c r="AS9" s="285">
        <v>55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1848</v>
      </c>
      <c r="CC9" s="285">
        <f t="shared" si="22"/>
        <v>1553</v>
      </c>
      <c r="CD9" s="285">
        <v>0</v>
      </c>
      <c r="CE9" s="285">
        <v>1553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295</v>
      </c>
      <c r="CK9" s="285">
        <v>0</v>
      </c>
      <c r="CL9" s="285">
        <v>295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0</v>
      </c>
      <c r="CR9" s="285">
        <f t="shared" si="25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2426</v>
      </c>
      <c r="DG9" s="285">
        <f t="shared" si="28"/>
        <v>2426</v>
      </c>
      <c r="DH9" s="285">
        <v>0</v>
      </c>
      <c r="DI9" s="285">
        <v>0</v>
      </c>
      <c r="DJ9" s="285">
        <v>2426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4531</v>
      </c>
      <c r="DV9" s="285">
        <v>4406</v>
      </c>
      <c r="DW9" s="285">
        <v>103</v>
      </c>
      <c r="DX9" s="285">
        <v>21</v>
      </c>
      <c r="DY9" s="285">
        <v>1</v>
      </c>
      <c r="DZ9" s="285">
        <f t="shared" si="31"/>
        <v>342</v>
      </c>
      <c r="EA9" s="285">
        <f t="shared" si="32"/>
        <v>276</v>
      </c>
      <c r="EB9" s="285">
        <v>0</v>
      </c>
      <c r="EC9" s="285">
        <v>0</v>
      </c>
      <c r="ED9" s="285">
        <v>273</v>
      </c>
      <c r="EE9" s="285">
        <v>0</v>
      </c>
      <c r="EF9" s="285">
        <v>0</v>
      </c>
      <c r="EG9" s="285">
        <v>3</v>
      </c>
      <c r="EH9" s="285">
        <f t="shared" si="33"/>
        <v>66</v>
      </c>
      <c r="EI9" s="285">
        <v>0</v>
      </c>
      <c r="EJ9" s="285">
        <v>0</v>
      </c>
      <c r="EK9" s="285">
        <v>56</v>
      </c>
      <c r="EL9" s="285">
        <v>0</v>
      </c>
      <c r="EM9" s="285">
        <v>0</v>
      </c>
      <c r="EN9" s="285">
        <v>10</v>
      </c>
    </row>
    <row r="10" spans="1:144" s="282" customFormat="1" ht="12" customHeight="1">
      <c r="A10" s="277" t="s">
        <v>556</v>
      </c>
      <c r="B10" s="289" t="s">
        <v>562</v>
      </c>
      <c r="C10" s="277" t="s">
        <v>563</v>
      </c>
      <c r="D10" s="285">
        <f t="shared" si="5"/>
        <v>28007</v>
      </c>
      <c r="E10" s="285">
        <f t="shared" si="6"/>
        <v>23280</v>
      </c>
      <c r="F10" s="285">
        <f t="shared" si="7"/>
        <v>22655</v>
      </c>
      <c r="G10" s="285">
        <v>0</v>
      </c>
      <c r="H10" s="285">
        <v>22655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625</v>
      </c>
      <c r="N10" s="285">
        <v>0</v>
      </c>
      <c r="O10" s="285">
        <v>625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1616</v>
      </c>
      <c r="U10" s="285">
        <f t="shared" si="10"/>
        <v>1450</v>
      </c>
      <c r="V10" s="285">
        <v>0</v>
      </c>
      <c r="W10" s="285">
        <v>0</v>
      </c>
      <c r="X10" s="285">
        <v>1252</v>
      </c>
      <c r="Y10" s="285">
        <v>0</v>
      </c>
      <c r="Z10" s="285">
        <v>0</v>
      </c>
      <c r="AA10" s="285">
        <v>198</v>
      </c>
      <c r="AB10" s="285">
        <f t="shared" si="11"/>
        <v>166</v>
      </c>
      <c r="AC10" s="285">
        <v>0</v>
      </c>
      <c r="AD10" s="285">
        <v>0</v>
      </c>
      <c r="AE10" s="285">
        <v>49</v>
      </c>
      <c r="AF10" s="285">
        <v>0</v>
      </c>
      <c r="AG10" s="285">
        <v>0</v>
      </c>
      <c r="AH10" s="285">
        <v>117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30</v>
      </c>
      <c r="CC10" s="285">
        <f t="shared" si="22"/>
        <v>30</v>
      </c>
      <c r="CD10" s="285">
        <v>0</v>
      </c>
      <c r="CE10" s="285">
        <v>0</v>
      </c>
      <c r="CF10" s="285">
        <v>0</v>
      </c>
      <c r="CG10" s="285">
        <v>30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186</v>
      </c>
      <c r="CR10" s="285">
        <f t="shared" si="25"/>
        <v>186</v>
      </c>
      <c r="CS10" s="285">
        <v>0</v>
      </c>
      <c r="CT10" s="285">
        <v>0</v>
      </c>
      <c r="CU10" s="285">
        <v>0</v>
      </c>
      <c r="CV10" s="285">
        <v>186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2895</v>
      </c>
      <c r="DV10" s="285">
        <v>2895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556</v>
      </c>
      <c r="B11" s="289" t="s">
        <v>564</v>
      </c>
      <c r="C11" s="277" t="s">
        <v>565</v>
      </c>
      <c r="D11" s="285">
        <f t="shared" si="5"/>
        <v>14545</v>
      </c>
      <c r="E11" s="285">
        <f t="shared" si="6"/>
        <v>11017</v>
      </c>
      <c r="F11" s="285">
        <f t="shared" si="7"/>
        <v>9822</v>
      </c>
      <c r="G11" s="285">
        <v>0</v>
      </c>
      <c r="H11" s="285">
        <v>9687</v>
      </c>
      <c r="I11" s="285">
        <v>0</v>
      </c>
      <c r="J11" s="285">
        <v>0</v>
      </c>
      <c r="K11" s="285">
        <v>0</v>
      </c>
      <c r="L11" s="285">
        <v>135</v>
      </c>
      <c r="M11" s="285">
        <f t="shared" si="8"/>
        <v>1195</v>
      </c>
      <c r="N11" s="285">
        <v>0</v>
      </c>
      <c r="O11" s="285">
        <v>987</v>
      </c>
      <c r="P11" s="285">
        <v>0</v>
      </c>
      <c r="Q11" s="285">
        <v>0</v>
      </c>
      <c r="R11" s="285">
        <v>0</v>
      </c>
      <c r="S11" s="285">
        <v>208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1779</v>
      </c>
      <c r="CR11" s="285">
        <f t="shared" si="25"/>
        <v>1495</v>
      </c>
      <c r="CS11" s="285">
        <v>0</v>
      </c>
      <c r="CT11" s="285">
        <v>0</v>
      </c>
      <c r="CU11" s="285">
        <v>544</v>
      </c>
      <c r="CV11" s="285">
        <v>906</v>
      </c>
      <c r="CW11" s="285">
        <v>0</v>
      </c>
      <c r="CX11" s="285">
        <v>45</v>
      </c>
      <c r="CY11" s="285">
        <f t="shared" si="26"/>
        <v>284</v>
      </c>
      <c r="CZ11" s="285">
        <v>0</v>
      </c>
      <c r="DA11" s="285">
        <v>0</v>
      </c>
      <c r="DB11" s="285">
        <v>180</v>
      </c>
      <c r="DC11" s="285">
        <v>0</v>
      </c>
      <c r="DD11" s="285">
        <v>0</v>
      </c>
      <c r="DE11" s="285">
        <v>104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1677</v>
      </c>
      <c r="DV11" s="285">
        <v>1651</v>
      </c>
      <c r="DW11" s="285">
        <v>0</v>
      </c>
      <c r="DX11" s="285">
        <v>26</v>
      </c>
      <c r="DY11" s="285">
        <v>0</v>
      </c>
      <c r="DZ11" s="285">
        <f t="shared" si="31"/>
        <v>72</v>
      </c>
      <c r="EA11" s="285">
        <f t="shared" si="32"/>
        <v>72</v>
      </c>
      <c r="EB11" s="285">
        <v>0</v>
      </c>
      <c r="EC11" s="285">
        <v>0</v>
      </c>
      <c r="ED11" s="285">
        <v>72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556</v>
      </c>
      <c r="B12" s="278" t="s">
        <v>566</v>
      </c>
      <c r="C12" s="277" t="s">
        <v>567</v>
      </c>
      <c r="D12" s="312">
        <f t="shared" si="5"/>
        <v>47167</v>
      </c>
      <c r="E12" s="312">
        <f t="shared" si="6"/>
        <v>35930</v>
      </c>
      <c r="F12" s="312">
        <f t="shared" si="7"/>
        <v>33147</v>
      </c>
      <c r="G12" s="312">
        <v>0</v>
      </c>
      <c r="H12" s="312">
        <v>33147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2783</v>
      </c>
      <c r="N12" s="312">
        <v>0</v>
      </c>
      <c r="O12" s="312">
        <v>2783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3703</v>
      </c>
      <c r="U12" s="312">
        <f t="shared" si="10"/>
        <v>1265</v>
      </c>
      <c r="V12" s="312">
        <v>0</v>
      </c>
      <c r="W12" s="312">
        <v>365</v>
      </c>
      <c r="X12" s="312">
        <v>0</v>
      </c>
      <c r="Y12" s="312">
        <v>0</v>
      </c>
      <c r="Z12" s="312">
        <v>0</v>
      </c>
      <c r="AA12" s="312">
        <v>900</v>
      </c>
      <c r="AB12" s="312">
        <f t="shared" si="11"/>
        <v>2438</v>
      </c>
      <c r="AC12" s="312">
        <v>0</v>
      </c>
      <c r="AD12" s="312">
        <v>928</v>
      </c>
      <c r="AE12" s="312">
        <v>0</v>
      </c>
      <c r="AF12" s="312">
        <v>0</v>
      </c>
      <c r="AG12" s="312">
        <v>0</v>
      </c>
      <c r="AH12" s="312">
        <v>1510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3842</v>
      </c>
      <c r="CR12" s="312">
        <f t="shared" si="25"/>
        <v>3607</v>
      </c>
      <c r="CS12" s="312">
        <v>0</v>
      </c>
      <c r="CT12" s="312">
        <v>0</v>
      </c>
      <c r="CU12" s="312">
        <v>651</v>
      </c>
      <c r="CV12" s="312">
        <v>2904</v>
      </c>
      <c r="CW12" s="312">
        <v>52</v>
      </c>
      <c r="CX12" s="312">
        <v>0</v>
      </c>
      <c r="CY12" s="312">
        <f t="shared" si="26"/>
        <v>235</v>
      </c>
      <c r="CZ12" s="312">
        <v>0</v>
      </c>
      <c r="DA12" s="312">
        <v>159</v>
      </c>
      <c r="DB12" s="312">
        <v>51</v>
      </c>
      <c r="DC12" s="312">
        <v>25</v>
      </c>
      <c r="DD12" s="312">
        <v>0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2443</v>
      </c>
      <c r="DV12" s="312">
        <v>2443</v>
      </c>
      <c r="DW12" s="312">
        <v>0</v>
      </c>
      <c r="DX12" s="312">
        <v>0</v>
      </c>
      <c r="DY12" s="312">
        <v>0</v>
      </c>
      <c r="DZ12" s="312">
        <f t="shared" si="31"/>
        <v>1249</v>
      </c>
      <c r="EA12" s="312">
        <f t="shared" si="32"/>
        <v>2</v>
      </c>
      <c r="EB12" s="312">
        <v>0</v>
      </c>
      <c r="EC12" s="312">
        <v>0</v>
      </c>
      <c r="ED12" s="312">
        <v>2</v>
      </c>
      <c r="EE12" s="312">
        <v>0</v>
      </c>
      <c r="EF12" s="312">
        <v>0</v>
      </c>
      <c r="EG12" s="312">
        <v>0</v>
      </c>
      <c r="EH12" s="312">
        <f t="shared" si="33"/>
        <v>1247</v>
      </c>
      <c r="EI12" s="312">
        <v>0</v>
      </c>
      <c r="EJ12" s="312">
        <v>0</v>
      </c>
      <c r="EK12" s="312">
        <v>1247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556</v>
      </c>
      <c r="B13" s="278" t="s">
        <v>568</v>
      </c>
      <c r="C13" s="277" t="s">
        <v>569</v>
      </c>
      <c r="D13" s="312">
        <f t="shared" si="5"/>
        <v>46173</v>
      </c>
      <c r="E13" s="312">
        <f t="shared" si="6"/>
        <v>33515</v>
      </c>
      <c r="F13" s="312">
        <f t="shared" si="7"/>
        <v>32184</v>
      </c>
      <c r="G13" s="312">
        <v>0</v>
      </c>
      <c r="H13" s="312">
        <v>32184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1331</v>
      </c>
      <c r="N13" s="312">
        <v>0</v>
      </c>
      <c r="O13" s="312">
        <v>1331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4316</v>
      </c>
      <c r="U13" s="312">
        <f t="shared" si="10"/>
        <v>3045</v>
      </c>
      <c r="V13" s="312">
        <v>0</v>
      </c>
      <c r="W13" s="312">
        <v>0</v>
      </c>
      <c r="X13" s="312">
        <v>2310</v>
      </c>
      <c r="Y13" s="312">
        <v>0</v>
      </c>
      <c r="Z13" s="312">
        <v>0</v>
      </c>
      <c r="AA13" s="312">
        <v>735</v>
      </c>
      <c r="AB13" s="312">
        <f t="shared" si="11"/>
        <v>1271</v>
      </c>
      <c r="AC13" s="312">
        <v>0</v>
      </c>
      <c r="AD13" s="312">
        <v>0</v>
      </c>
      <c r="AE13" s="312">
        <v>224</v>
      </c>
      <c r="AF13" s="312">
        <v>0</v>
      </c>
      <c r="AG13" s="312">
        <v>0</v>
      </c>
      <c r="AH13" s="312">
        <v>1047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119</v>
      </c>
      <c r="CR13" s="312">
        <f t="shared" si="25"/>
        <v>119</v>
      </c>
      <c r="CS13" s="312">
        <v>0</v>
      </c>
      <c r="CT13" s="312">
        <v>0</v>
      </c>
      <c r="CU13" s="312">
        <v>0</v>
      </c>
      <c r="CV13" s="312">
        <v>119</v>
      </c>
      <c r="CW13" s="312">
        <v>0</v>
      </c>
      <c r="CX13" s="312">
        <v>0</v>
      </c>
      <c r="CY13" s="312">
        <f t="shared" si="26"/>
        <v>0</v>
      </c>
      <c r="CZ13" s="312">
        <v>0</v>
      </c>
      <c r="DA13" s="312">
        <v>0</v>
      </c>
      <c r="DB13" s="312">
        <v>0</v>
      </c>
      <c r="DC13" s="312">
        <v>0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1769</v>
      </c>
      <c r="DV13" s="312">
        <v>1579</v>
      </c>
      <c r="DW13" s="312">
        <v>34</v>
      </c>
      <c r="DX13" s="312">
        <v>156</v>
      </c>
      <c r="DY13" s="312">
        <v>0</v>
      </c>
      <c r="DZ13" s="312">
        <f t="shared" si="31"/>
        <v>6454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6454</v>
      </c>
      <c r="EI13" s="312">
        <v>0</v>
      </c>
      <c r="EJ13" s="312">
        <v>0</v>
      </c>
      <c r="EK13" s="312">
        <v>6454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556</v>
      </c>
      <c r="B14" s="278" t="s">
        <v>570</v>
      </c>
      <c r="C14" s="277" t="s">
        <v>571</v>
      </c>
      <c r="D14" s="312">
        <f t="shared" si="5"/>
        <v>15316</v>
      </c>
      <c r="E14" s="312">
        <f t="shared" si="6"/>
        <v>13499</v>
      </c>
      <c r="F14" s="312">
        <f t="shared" si="7"/>
        <v>12337</v>
      </c>
      <c r="G14" s="312">
        <v>0</v>
      </c>
      <c r="H14" s="312">
        <v>12337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1162</v>
      </c>
      <c r="N14" s="312">
        <v>0</v>
      </c>
      <c r="O14" s="312">
        <v>1162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7</v>
      </c>
      <c r="U14" s="312">
        <f t="shared" si="10"/>
        <v>7</v>
      </c>
      <c r="V14" s="312">
        <v>0</v>
      </c>
      <c r="W14" s="312">
        <v>0</v>
      </c>
      <c r="X14" s="312">
        <v>0</v>
      </c>
      <c r="Y14" s="312">
        <v>0</v>
      </c>
      <c r="Z14" s="312">
        <v>0</v>
      </c>
      <c r="AA14" s="312">
        <v>7</v>
      </c>
      <c r="AB14" s="312">
        <f t="shared" si="11"/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1651</v>
      </c>
      <c r="CR14" s="312">
        <f t="shared" si="25"/>
        <v>1651</v>
      </c>
      <c r="CS14" s="312">
        <v>0</v>
      </c>
      <c r="CT14" s="312">
        <v>0</v>
      </c>
      <c r="CU14" s="312">
        <v>279</v>
      </c>
      <c r="CV14" s="312">
        <v>1360</v>
      </c>
      <c r="CW14" s="312">
        <v>12</v>
      </c>
      <c r="CX14" s="312">
        <v>0</v>
      </c>
      <c r="CY14" s="312">
        <f t="shared" si="26"/>
        <v>0</v>
      </c>
      <c r="CZ14" s="312">
        <v>0</v>
      </c>
      <c r="DA14" s="312">
        <v>0</v>
      </c>
      <c r="DB14" s="312">
        <v>0</v>
      </c>
      <c r="DC14" s="312">
        <v>0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0</v>
      </c>
      <c r="DV14" s="312">
        <v>0</v>
      </c>
      <c r="DW14" s="312">
        <v>0</v>
      </c>
      <c r="DX14" s="312">
        <v>0</v>
      </c>
      <c r="DY14" s="312">
        <v>0</v>
      </c>
      <c r="DZ14" s="312">
        <f t="shared" si="31"/>
        <v>159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159</v>
      </c>
      <c r="EI14" s="312">
        <v>0</v>
      </c>
      <c r="EJ14" s="312">
        <v>0</v>
      </c>
      <c r="EK14" s="312">
        <v>159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556</v>
      </c>
      <c r="B15" s="278" t="s">
        <v>572</v>
      </c>
      <c r="C15" s="277" t="s">
        <v>573</v>
      </c>
      <c r="D15" s="312">
        <f t="shared" si="5"/>
        <v>11466</v>
      </c>
      <c r="E15" s="312">
        <f t="shared" si="6"/>
        <v>9224</v>
      </c>
      <c r="F15" s="312">
        <f t="shared" si="7"/>
        <v>8488</v>
      </c>
      <c r="G15" s="312">
        <v>0</v>
      </c>
      <c r="H15" s="312">
        <v>8488</v>
      </c>
      <c r="I15" s="312">
        <v>0</v>
      </c>
      <c r="J15" s="312">
        <v>0</v>
      </c>
      <c r="K15" s="312">
        <v>0</v>
      </c>
      <c r="L15" s="312">
        <v>0</v>
      </c>
      <c r="M15" s="312">
        <f t="shared" si="8"/>
        <v>736</v>
      </c>
      <c r="N15" s="312">
        <v>0</v>
      </c>
      <c r="O15" s="312">
        <v>736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111</v>
      </c>
      <c r="U15" s="312">
        <f t="shared" si="10"/>
        <v>111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12">
        <v>111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2131</v>
      </c>
      <c r="CR15" s="312">
        <f t="shared" si="25"/>
        <v>2131</v>
      </c>
      <c r="CS15" s="312">
        <v>0</v>
      </c>
      <c r="CT15" s="312">
        <v>0</v>
      </c>
      <c r="CU15" s="312">
        <v>639</v>
      </c>
      <c r="CV15" s="312">
        <v>1492</v>
      </c>
      <c r="CW15" s="312">
        <v>0</v>
      </c>
      <c r="CX15" s="312">
        <v>0</v>
      </c>
      <c r="CY15" s="312">
        <f t="shared" si="26"/>
        <v>0</v>
      </c>
      <c r="CZ15" s="312">
        <v>0</v>
      </c>
      <c r="DA15" s="312">
        <v>0</v>
      </c>
      <c r="DB15" s="312">
        <v>0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0</v>
      </c>
      <c r="DV15" s="312">
        <v>0</v>
      </c>
      <c r="DW15" s="312">
        <v>0</v>
      </c>
      <c r="DX15" s="312">
        <v>0</v>
      </c>
      <c r="DY15" s="312">
        <v>0</v>
      </c>
      <c r="DZ15" s="312">
        <f t="shared" si="31"/>
        <v>0</v>
      </c>
      <c r="EA15" s="312">
        <f t="shared" si="32"/>
        <v>0</v>
      </c>
      <c r="EB15" s="312">
        <v>0</v>
      </c>
      <c r="EC15" s="312">
        <v>0</v>
      </c>
      <c r="ED15" s="312">
        <v>0</v>
      </c>
      <c r="EE15" s="312">
        <v>0</v>
      </c>
      <c r="EF15" s="312">
        <v>0</v>
      </c>
      <c r="EG15" s="312">
        <v>0</v>
      </c>
      <c r="EH15" s="312">
        <f t="shared" si="33"/>
        <v>0</v>
      </c>
      <c r="EI15" s="312">
        <v>0</v>
      </c>
      <c r="EJ15" s="312">
        <v>0</v>
      </c>
      <c r="EK15" s="312">
        <v>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556</v>
      </c>
      <c r="B16" s="278" t="s">
        <v>574</v>
      </c>
      <c r="C16" s="277" t="s">
        <v>575</v>
      </c>
      <c r="D16" s="312">
        <f t="shared" si="5"/>
        <v>32545</v>
      </c>
      <c r="E16" s="312">
        <f t="shared" si="6"/>
        <v>28799</v>
      </c>
      <c r="F16" s="312">
        <f t="shared" si="7"/>
        <v>25960</v>
      </c>
      <c r="G16" s="312">
        <v>0</v>
      </c>
      <c r="H16" s="312">
        <v>25960</v>
      </c>
      <c r="I16" s="312"/>
      <c r="J16" s="312">
        <v>0</v>
      </c>
      <c r="K16" s="312">
        <v>0</v>
      </c>
      <c r="L16" s="312">
        <v>0</v>
      </c>
      <c r="M16" s="312">
        <f t="shared" si="8"/>
        <v>2839</v>
      </c>
      <c r="N16" s="312">
        <v>0</v>
      </c>
      <c r="O16" s="312">
        <v>2839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2689</v>
      </c>
      <c r="U16" s="312">
        <f t="shared" si="10"/>
        <v>1081</v>
      </c>
      <c r="V16" s="312">
        <v>0</v>
      </c>
      <c r="W16" s="312">
        <v>0</v>
      </c>
      <c r="X16" s="312">
        <v>968</v>
      </c>
      <c r="Y16" s="312">
        <v>0</v>
      </c>
      <c r="Z16" s="312">
        <v>0</v>
      </c>
      <c r="AA16" s="312">
        <v>113</v>
      </c>
      <c r="AB16" s="312">
        <f t="shared" si="11"/>
        <v>1608</v>
      </c>
      <c r="AC16" s="312">
        <v>0</v>
      </c>
      <c r="AD16" s="312">
        <v>0</v>
      </c>
      <c r="AE16" s="312">
        <v>149</v>
      </c>
      <c r="AF16" s="312">
        <v>0</v>
      </c>
      <c r="AG16" s="312">
        <v>0</v>
      </c>
      <c r="AH16" s="312">
        <v>1459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0</v>
      </c>
      <c r="CR16" s="312">
        <f t="shared" si="25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f t="shared" si="26"/>
        <v>0</v>
      </c>
      <c r="CZ16" s="312">
        <v>0</v>
      </c>
      <c r="DA16" s="312">
        <v>0</v>
      </c>
      <c r="DB16" s="312">
        <v>0</v>
      </c>
      <c r="DC16" s="312">
        <v>0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1057</v>
      </c>
      <c r="DV16" s="312">
        <v>1024</v>
      </c>
      <c r="DW16" s="312">
        <v>0</v>
      </c>
      <c r="DX16" s="312">
        <v>33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556</v>
      </c>
      <c r="B17" s="278" t="s">
        <v>576</v>
      </c>
      <c r="C17" s="277" t="s">
        <v>577</v>
      </c>
      <c r="D17" s="312">
        <f t="shared" si="5"/>
        <v>10238</v>
      </c>
      <c r="E17" s="312">
        <f t="shared" si="6"/>
        <v>7796</v>
      </c>
      <c r="F17" s="312">
        <f t="shared" si="7"/>
        <v>7316</v>
      </c>
      <c r="G17" s="312">
        <v>0</v>
      </c>
      <c r="H17" s="312">
        <v>7316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480</v>
      </c>
      <c r="N17" s="312">
        <v>0</v>
      </c>
      <c r="O17" s="312">
        <v>480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98</v>
      </c>
      <c r="U17" s="312">
        <f t="shared" si="10"/>
        <v>62</v>
      </c>
      <c r="V17" s="312">
        <v>0</v>
      </c>
      <c r="W17" s="312">
        <v>0</v>
      </c>
      <c r="X17" s="312">
        <v>0</v>
      </c>
      <c r="Y17" s="312">
        <v>0</v>
      </c>
      <c r="Z17" s="312">
        <v>0</v>
      </c>
      <c r="AA17" s="312">
        <v>62</v>
      </c>
      <c r="AB17" s="312">
        <f t="shared" si="11"/>
        <v>36</v>
      </c>
      <c r="AC17" s="312">
        <v>0</v>
      </c>
      <c r="AD17" s="312">
        <v>0</v>
      </c>
      <c r="AE17" s="312">
        <v>0</v>
      </c>
      <c r="AF17" s="312">
        <v>0</v>
      </c>
      <c r="AG17" s="312"/>
      <c r="AH17" s="312">
        <v>36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0</v>
      </c>
      <c r="CR17" s="312">
        <f t="shared" si="25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f t="shared" si="26"/>
        <v>0</v>
      </c>
      <c r="CZ17" s="312">
        <v>0</v>
      </c>
      <c r="DA17" s="312">
        <v>0</v>
      </c>
      <c r="DB17" s="312">
        <v>0</v>
      </c>
      <c r="DC17" s="312">
        <v>0</v>
      </c>
      <c r="DD17" s="312">
        <v>0</v>
      </c>
      <c r="DE17" s="312">
        <v>0</v>
      </c>
      <c r="DF17" s="312">
        <f t="shared" si="27"/>
        <v>94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94</v>
      </c>
      <c r="DO17" s="312">
        <v>0</v>
      </c>
      <c r="DP17" s="312">
        <v>0</v>
      </c>
      <c r="DQ17" s="312">
        <v>0</v>
      </c>
      <c r="DR17" s="312">
        <v>94</v>
      </c>
      <c r="DS17" s="312">
        <v>0</v>
      </c>
      <c r="DT17" s="312">
        <v>0</v>
      </c>
      <c r="DU17" s="312">
        <f t="shared" si="30"/>
        <v>1964</v>
      </c>
      <c r="DV17" s="312">
        <v>1964</v>
      </c>
      <c r="DW17" s="312">
        <v>0</v>
      </c>
      <c r="DX17" s="312">
        <v>0</v>
      </c>
      <c r="DY17" s="312">
        <v>0</v>
      </c>
      <c r="DZ17" s="312">
        <f t="shared" si="31"/>
        <v>286</v>
      </c>
      <c r="EA17" s="312">
        <f t="shared" si="32"/>
        <v>201</v>
      </c>
      <c r="EB17" s="312">
        <v>0</v>
      </c>
      <c r="EC17" s="312">
        <v>0</v>
      </c>
      <c r="ED17" s="312">
        <v>201</v>
      </c>
      <c r="EE17" s="312">
        <v>0</v>
      </c>
      <c r="EF17" s="312">
        <v>0</v>
      </c>
      <c r="EG17" s="312">
        <v>0</v>
      </c>
      <c r="EH17" s="312">
        <f t="shared" si="33"/>
        <v>85</v>
      </c>
      <c r="EI17" s="312">
        <v>0</v>
      </c>
      <c r="EJ17" s="312">
        <v>0</v>
      </c>
      <c r="EK17" s="312">
        <v>85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556</v>
      </c>
      <c r="B18" s="278" t="s">
        <v>578</v>
      </c>
      <c r="C18" s="277" t="s">
        <v>579</v>
      </c>
      <c r="D18" s="312">
        <f t="shared" si="5"/>
        <v>7699</v>
      </c>
      <c r="E18" s="312">
        <f t="shared" si="6"/>
        <v>5368</v>
      </c>
      <c r="F18" s="312">
        <f t="shared" si="7"/>
        <v>5244</v>
      </c>
      <c r="G18" s="312">
        <v>0</v>
      </c>
      <c r="H18" s="312">
        <v>5244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124</v>
      </c>
      <c r="N18" s="312">
        <v>0</v>
      </c>
      <c r="O18" s="312">
        <v>124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865</v>
      </c>
      <c r="U18" s="312">
        <f t="shared" si="10"/>
        <v>865</v>
      </c>
      <c r="V18" s="312">
        <v>0</v>
      </c>
      <c r="W18" s="312">
        <v>0</v>
      </c>
      <c r="X18" s="312">
        <v>207</v>
      </c>
      <c r="Y18" s="312">
        <v>0</v>
      </c>
      <c r="Z18" s="312">
        <v>0</v>
      </c>
      <c r="AA18" s="312">
        <v>658</v>
      </c>
      <c r="AB18" s="312">
        <f t="shared" si="11"/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f t="shared" si="12"/>
        <v>0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1466</v>
      </c>
      <c r="CR18" s="312">
        <f t="shared" si="25"/>
        <v>1460</v>
      </c>
      <c r="CS18" s="312">
        <v>0</v>
      </c>
      <c r="CT18" s="312">
        <v>0</v>
      </c>
      <c r="CU18" s="312">
        <v>0</v>
      </c>
      <c r="CV18" s="312">
        <v>1450</v>
      </c>
      <c r="CW18" s="312">
        <v>10</v>
      </c>
      <c r="CX18" s="312">
        <v>0</v>
      </c>
      <c r="CY18" s="312">
        <f t="shared" si="26"/>
        <v>6</v>
      </c>
      <c r="CZ18" s="312">
        <v>0</v>
      </c>
      <c r="DA18" s="312">
        <v>0</v>
      </c>
      <c r="DB18" s="312">
        <v>0</v>
      </c>
      <c r="DC18" s="312">
        <v>6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0</v>
      </c>
      <c r="DV18" s="312">
        <v>0</v>
      </c>
      <c r="DW18" s="312">
        <v>0</v>
      </c>
      <c r="DX18" s="312">
        <v>0</v>
      </c>
      <c r="DY18" s="312">
        <v>0</v>
      </c>
      <c r="DZ18" s="312">
        <f t="shared" si="31"/>
        <v>0</v>
      </c>
      <c r="EA18" s="312">
        <f t="shared" si="32"/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f t="shared" si="33"/>
        <v>0</v>
      </c>
      <c r="EI18" s="312">
        <v>0</v>
      </c>
      <c r="EJ18" s="312">
        <v>0</v>
      </c>
      <c r="EK18" s="312">
        <v>0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556</v>
      </c>
      <c r="B19" s="278" t="s">
        <v>580</v>
      </c>
      <c r="C19" s="277" t="s">
        <v>581</v>
      </c>
      <c r="D19" s="312">
        <f t="shared" si="5"/>
        <v>2905</v>
      </c>
      <c r="E19" s="312">
        <f t="shared" si="6"/>
        <v>2223</v>
      </c>
      <c r="F19" s="312">
        <f t="shared" si="7"/>
        <v>1920</v>
      </c>
      <c r="G19" s="312">
        <v>0</v>
      </c>
      <c r="H19" s="312">
        <v>1920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303</v>
      </c>
      <c r="N19" s="312">
        <v>0</v>
      </c>
      <c r="O19" s="312">
        <v>303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0</v>
      </c>
      <c r="U19" s="312">
        <f t="shared" si="10"/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v>0</v>
      </c>
      <c r="AA19" s="312">
        <v>0</v>
      </c>
      <c r="AB19" s="312">
        <f t="shared" si="11"/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69</v>
      </c>
      <c r="CR19" s="312">
        <f t="shared" si="25"/>
        <v>47</v>
      </c>
      <c r="CS19" s="312">
        <v>0</v>
      </c>
      <c r="CT19" s="312">
        <v>0</v>
      </c>
      <c r="CU19" s="312">
        <v>0</v>
      </c>
      <c r="CV19" s="312">
        <v>32</v>
      </c>
      <c r="CW19" s="312">
        <v>0</v>
      </c>
      <c r="CX19" s="312">
        <v>15</v>
      </c>
      <c r="CY19" s="312">
        <f t="shared" si="26"/>
        <v>22</v>
      </c>
      <c r="CZ19" s="312">
        <v>0</v>
      </c>
      <c r="DA19" s="312">
        <v>0</v>
      </c>
      <c r="DB19" s="312">
        <v>0</v>
      </c>
      <c r="DC19" s="312">
        <v>11</v>
      </c>
      <c r="DD19" s="312">
        <v>0</v>
      </c>
      <c r="DE19" s="312">
        <v>11</v>
      </c>
      <c r="DF19" s="312">
        <f t="shared" si="27"/>
        <v>138</v>
      </c>
      <c r="DG19" s="312">
        <f t="shared" si="28"/>
        <v>79</v>
      </c>
      <c r="DH19" s="312">
        <v>0</v>
      </c>
      <c r="DI19" s="312">
        <v>0</v>
      </c>
      <c r="DJ19" s="312">
        <v>78</v>
      </c>
      <c r="DK19" s="312">
        <v>0</v>
      </c>
      <c r="DL19" s="312">
        <v>1</v>
      </c>
      <c r="DM19" s="312">
        <v>0</v>
      </c>
      <c r="DN19" s="312">
        <f t="shared" si="29"/>
        <v>59</v>
      </c>
      <c r="DO19" s="312">
        <v>0</v>
      </c>
      <c r="DP19" s="312">
        <v>0</v>
      </c>
      <c r="DQ19" s="312">
        <v>58</v>
      </c>
      <c r="DR19" s="312">
        <v>0</v>
      </c>
      <c r="DS19" s="312">
        <v>1</v>
      </c>
      <c r="DT19" s="312">
        <v>0</v>
      </c>
      <c r="DU19" s="312">
        <f t="shared" si="30"/>
        <v>324</v>
      </c>
      <c r="DV19" s="312">
        <v>249</v>
      </c>
      <c r="DW19" s="312">
        <v>0</v>
      </c>
      <c r="DX19" s="312">
        <v>75</v>
      </c>
      <c r="DY19" s="312">
        <v>0</v>
      </c>
      <c r="DZ19" s="312">
        <f t="shared" si="31"/>
        <v>151</v>
      </c>
      <c r="EA19" s="312">
        <f t="shared" si="32"/>
        <v>18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18</v>
      </c>
      <c r="EH19" s="312">
        <f t="shared" si="33"/>
        <v>133</v>
      </c>
      <c r="EI19" s="312">
        <v>0</v>
      </c>
      <c r="EJ19" s="312">
        <v>0</v>
      </c>
      <c r="EK19" s="312">
        <v>122</v>
      </c>
      <c r="EL19" s="312">
        <v>0</v>
      </c>
      <c r="EM19" s="312">
        <v>0</v>
      </c>
      <c r="EN19" s="312">
        <v>11</v>
      </c>
    </row>
    <row r="20" spans="1:144" s="282" customFormat="1" ht="12" customHeight="1">
      <c r="A20" s="277" t="s">
        <v>556</v>
      </c>
      <c r="B20" s="278" t="s">
        <v>582</v>
      </c>
      <c r="C20" s="277" t="s">
        <v>583</v>
      </c>
      <c r="D20" s="312">
        <f t="shared" si="5"/>
        <v>2980</v>
      </c>
      <c r="E20" s="312">
        <f t="shared" si="6"/>
        <v>2177</v>
      </c>
      <c r="F20" s="312">
        <f t="shared" si="7"/>
        <v>1339</v>
      </c>
      <c r="G20" s="312">
        <v>0</v>
      </c>
      <c r="H20" s="312">
        <v>1339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838</v>
      </c>
      <c r="N20" s="312">
        <v>0</v>
      </c>
      <c r="O20" s="312">
        <v>838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0</v>
      </c>
      <c r="U20" s="312">
        <f t="shared" si="10"/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v>0</v>
      </c>
      <c r="AA20" s="312">
        <v>0</v>
      </c>
      <c r="AB20" s="312">
        <f t="shared" si="11"/>
        <v>0</v>
      </c>
      <c r="AC20" s="312">
        <v>0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803</v>
      </c>
      <c r="CR20" s="312">
        <f t="shared" si="25"/>
        <v>350</v>
      </c>
      <c r="CS20" s="312">
        <v>0</v>
      </c>
      <c r="CT20" s="312">
        <v>0</v>
      </c>
      <c r="CU20" s="312">
        <v>59</v>
      </c>
      <c r="CV20" s="312">
        <v>265</v>
      </c>
      <c r="CW20" s="312">
        <v>0</v>
      </c>
      <c r="CX20" s="312">
        <v>26</v>
      </c>
      <c r="CY20" s="312">
        <f t="shared" si="26"/>
        <v>453</v>
      </c>
      <c r="CZ20" s="312">
        <v>0</v>
      </c>
      <c r="DA20" s="312">
        <v>0</v>
      </c>
      <c r="DB20" s="312">
        <v>89</v>
      </c>
      <c r="DC20" s="312">
        <v>277</v>
      </c>
      <c r="DD20" s="312">
        <v>0</v>
      </c>
      <c r="DE20" s="312">
        <v>87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0</v>
      </c>
      <c r="DV20" s="312">
        <v>0</v>
      </c>
      <c r="DW20" s="312">
        <v>0</v>
      </c>
      <c r="DX20" s="312">
        <v>0</v>
      </c>
      <c r="DY20" s="312">
        <v>0</v>
      </c>
      <c r="DZ20" s="312">
        <f t="shared" si="31"/>
        <v>0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0</v>
      </c>
      <c r="EI20" s="312">
        <v>0</v>
      </c>
      <c r="EJ20" s="312">
        <v>0</v>
      </c>
      <c r="EK20" s="312">
        <v>0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556</v>
      </c>
      <c r="B21" s="278" t="s">
        <v>584</v>
      </c>
      <c r="C21" s="277" t="s">
        <v>552</v>
      </c>
      <c r="D21" s="312">
        <f t="shared" si="5"/>
        <v>10615</v>
      </c>
      <c r="E21" s="312">
        <f t="shared" si="6"/>
        <v>7516</v>
      </c>
      <c r="F21" s="312">
        <f t="shared" si="7"/>
        <v>7224</v>
      </c>
      <c r="G21" s="312">
        <v>0</v>
      </c>
      <c r="H21" s="312">
        <v>7224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292</v>
      </c>
      <c r="N21" s="312">
        <v>0</v>
      </c>
      <c r="O21" s="312">
        <v>292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0</v>
      </c>
      <c r="U21" s="312">
        <f t="shared" si="10"/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v>0</v>
      </c>
      <c r="AA21" s="312">
        <v>0</v>
      </c>
      <c r="AB21" s="312">
        <f t="shared" si="11"/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f t="shared" si="12"/>
        <v>0</v>
      </c>
      <c r="AJ21" s="312">
        <f t="shared" si="13"/>
        <v>0</v>
      </c>
      <c r="AK21" s="312">
        <v>0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3099</v>
      </c>
      <c r="CR21" s="312">
        <f t="shared" si="25"/>
        <v>3099</v>
      </c>
      <c r="CS21" s="312">
        <v>0</v>
      </c>
      <c r="CT21" s="312">
        <v>0</v>
      </c>
      <c r="CU21" s="312">
        <v>503</v>
      </c>
      <c r="CV21" s="312">
        <v>2403</v>
      </c>
      <c r="CW21" s="312">
        <v>8</v>
      </c>
      <c r="CX21" s="312">
        <v>185</v>
      </c>
      <c r="CY21" s="312">
        <f t="shared" si="26"/>
        <v>0</v>
      </c>
      <c r="CZ21" s="312">
        <v>0</v>
      </c>
      <c r="DA21" s="312">
        <v>0</v>
      </c>
      <c r="DB21" s="312">
        <v>0</v>
      </c>
      <c r="DC21" s="312">
        <v>0</v>
      </c>
      <c r="DD21" s="312">
        <v>0</v>
      </c>
      <c r="DE21" s="312">
        <v>0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0</v>
      </c>
      <c r="DV21" s="312">
        <v>0</v>
      </c>
      <c r="DW21" s="312">
        <v>0</v>
      </c>
      <c r="DX21" s="312">
        <v>0</v>
      </c>
      <c r="DY21" s="312">
        <v>0</v>
      </c>
      <c r="DZ21" s="312">
        <f t="shared" si="31"/>
        <v>0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0</v>
      </c>
      <c r="EI21" s="312">
        <v>0</v>
      </c>
      <c r="EJ21" s="312">
        <v>0</v>
      </c>
      <c r="EK21" s="312">
        <v>0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556</v>
      </c>
      <c r="B22" s="278" t="s">
        <v>585</v>
      </c>
      <c r="C22" s="277" t="s">
        <v>586</v>
      </c>
      <c r="D22" s="312">
        <f t="shared" si="5"/>
        <v>6313</v>
      </c>
      <c r="E22" s="312">
        <f t="shared" si="6"/>
        <v>168</v>
      </c>
      <c r="F22" s="312">
        <f t="shared" si="7"/>
        <v>168</v>
      </c>
      <c r="G22" s="312">
        <v>0</v>
      </c>
      <c r="H22" s="312">
        <v>168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0</v>
      </c>
      <c r="N22" s="312">
        <v>0</v>
      </c>
      <c r="O22" s="312">
        <v>0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0</v>
      </c>
      <c r="U22" s="312">
        <f t="shared" si="10"/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0</v>
      </c>
      <c r="AB22" s="312">
        <f t="shared" si="11"/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4450</v>
      </c>
      <c r="CC22" s="312">
        <f t="shared" si="22"/>
        <v>3538</v>
      </c>
      <c r="CD22" s="312">
        <v>0</v>
      </c>
      <c r="CE22" s="312">
        <v>3538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912</v>
      </c>
      <c r="CK22" s="312">
        <v>0</v>
      </c>
      <c r="CL22" s="312">
        <v>912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1350</v>
      </c>
      <c r="CR22" s="312">
        <f t="shared" si="25"/>
        <v>1044</v>
      </c>
      <c r="CS22" s="312">
        <v>0</v>
      </c>
      <c r="CT22" s="312">
        <v>0</v>
      </c>
      <c r="CU22" s="312">
        <v>0</v>
      </c>
      <c r="CV22" s="312">
        <v>1029</v>
      </c>
      <c r="CW22" s="312">
        <v>15</v>
      </c>
      <c r="CX22" s="312">
        <v>0</v>
      </c>
      <c r="CY22" s="312">
        <f t="shared" si="26"/>
        <v>306</v>
      </c>
      <c r="CZ22" s="312">
        <v>0</v>
      </c>
      <c r="DA22" s="312">
        <v>51</v>
      </c>
      <c r="DB22" s="312">
        <v>0</v>
      </c>
      <c r="DC22" s="312">
        <v>255</v>
      </c>
      <c r="DD22" s="312">
        <v>0</v>
      </c>
      <c r="DE22" s="312">
        <v>0</v>
      </c>
      <c r="DF22" s="312">
        <f t="shared" si="27"/>
        <v>309</v>
      </c>
      <c r="DG22" s="312">
        <f t="shared" si="28"/>
        <v>309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309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0</v>
      </c>
      <c r="DV22" s="312">
        <v>0</v>
      </c>
      <c r="DW22" s="312">
        <v>0</v>
      </c>
      <c r="DX22" s="312">
        <v>0</v>
      </c>
      <c r="DY22" s="312">
        <v>0</v>
      </c>
      <c r="DZ22" s="312">
        <f t="shared" si="31"/>
        <v>36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36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36</v>
      </c>
    </row>
    <row r="23" spans="1:144" s="282" customFormat="1" ht="12" customHeight="1">
      <c r="A23" s="277" t="s">
        <v>556</v>
      </c>
      <c r="B23" s="278" t="s">
        <v>587</v>
      </c>
      <c r="C23" s="277" t="s">
        <v>588</v>
      </c>
      <c r="D23" s="312">
        <f t="shared" si="5"/>
        <v>4263</v>
      </c>
      <c r="E23" s="312">
        <f t="shared" si="6"/>
        <v>3368</v>
      </c>
      <c r="F23" s="312">
        <f t="shared" si="7"/>
        <v>2918</v>
      </c>
      <c r="G23" s="312">
        <v>0</v>
      </c>
      <c r="H23" s="312">
        <v>2918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450</v>
      </c>
      <c r="N23" s="312">
        <v>0</v>
      </c>
      <c r="O23" s="312">
        <v>450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0</v>
      </c>
      <c r="U23" s="312">
        <f t="shared" si="10"/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f t="shared" si="11"/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f t="shared" si="12"/>
        <v>252</v>
      </c>
      <c r="AJ23" s="312">
        <f t="shared" si="13"/>
        <v>252</v>
      </c>
      <c r="AK23" s="312">
        <v>0</v>
      </c>
      <c r="AL23" s="312">
        <v>0</v>
      </c>
      <c r="AM23" s="312">
        <v>0</v>
      </c>
      <c r="AN23" s="312">
        <v>252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359</v>
      </c>
      <c r="CR23" s="312">
        <f t="shared" si="25"/>
        <v>273</v>
      </c>
      <c r="CS23" s="312">
        <v>0</v>
      </c>
      <c r="CT23" s="312">
        <v>0</v>
      </c>
      <c r="CU23" s="312">
        <v>90</v>
      </c>
      <c r="CV23" s="312">
        <v>183</v>
      </c>
      <c r="CW23" s="312">
        <v>0</v>
      </c>
      <c r="CX23" s="312">
        <v>0</v>
      </c>
      <c r="CY23" s="312">
        <f t="shared" si="26"/>
        <v>86</v>
      </c>
      <c r="CZ23" s="312">
        <v>0</v>
      </c>
      <c r="DA23" s="312">
        <v>0</v>
      </c>
      <c r="DB23" s="312">
        <v>67</v>
      </c>
      <c r="DC23" s="312">
        <v>19</v>
      </c>
      <c r="DD23" s="312">
        <v>0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284</v>
      </c>
      <c r="DV23" s="312">
        <v>284</v>
      </c>
      <c r="DW23" s="312">
        <v>0</v>
      </c>
      <c r="DX23" s="312">
        <v>0</v>
      </c>
      <c r="DY23" s="312">
        <v>0</v>
      </c>
      <c r="DZ23" s="312">
        <f t="shared" si="31"/>
        <v>0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0</v>
      </c>
      <c r="EI23" s="312">
        <v>0</v>
      </c>
      <c r="EJ23" s="312">
        <v>0</v>
      </c>
      <c r="EK23" s="312">
        <v>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556</v>
      </c>
      <c r="B24" s="278" t="s">
        <v>589</v>
      </c>
      <c r="C24" s="277" t="s">
        <v>590</v>
      </c>
      <c r="D24" s="312">
        <f t="shared" si="5"/>
        <v>3200</v>
      </c>
      <c r="E24" s="312">
        <f t="shared" si="6"/>
        <v>2248</v>
      </c>
      <c r="F24" s="312">
        <f t="shared" si="7"/>
        <v>2219</v>
      </c>
      <c r="G24" s="312">
        <v>0</v>
      </c>
      <c r="H24" s="312">
        <v>2219</v>
      </c>
      <c r="I24" s="312">
        <v>0</v>
      </c>
      <c r="J24" s="312">
        <v>0</v>
      </c>
      <c r="K24" s="312">
        <v>0</v>
      </c>
      <c r="L24" s="312">
        <v>0</v>
      </c>
      <c r="M24" s="312">
        <f t="shared" si="8"/>
        <v>29</v>
      </c>
      <c r="N24" s="312">
        <v>0</v>
      </c>
      <c r="O24" s="312">
        <v>29</v>
      </c>
      <c r="P24" s="312">
        <v>0</v>
      </c>
      <c r="Q24" s="312">
        <v>0</v>
      </c>
      <c r="R24" s="312">
        <v>0</v>
      </c>
      <c r="S24" s="312">
        <v>0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244</v>
      </c>
      <c r="CR24" s="312">
        <f t="shared" si="25"/>
        <v>244</v>
      </c>
      <c r="CS24" s="312">
        <v>0</v>
      </c>
      <c r="CT24" s="312">
        <v>0</v>
      </c>
      <c r="CU24" s="312">
        <v>0</v>
      </c>
      <c r="CV24" s="312">
        <v>239</v>
      </c>
      <c r="CW24" s="312">
        <v>5</v>
      </c>
      <c r="CX24" s="312">
        <v>0</v>
      </c>
      <c r="CY24" s="312">
        <f t="shared" si="26"/>
        <v>0</v>
      </c>
      <c r="CZ24" s="312">
        <v>0</v>
      </c>
      <c r="DA24" s="312">
        <v>0</v>
      </c>
      <c r="DB24" s="312">
        <v>0</v>
      </c>
      <c r="DC24" s="312">
        <v>0</v>
      </c>
      <c r="DD24" s="312">
        <v>0</v>
      </c>
      <c r="DE24" s="312">
        <v>0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289</v>
      </c>
      <c r="DV24" s="312">
        <v>289</v>
      </c>
      <c r="DW24" s="312">
        <v>0</v>
      </c>
      <c r="DX24" s="312">
        <v>0</v>
      </c>
      <c r="DY24" s="312">
        <v>0</v>
      </c>
      <c r="DZ24" s="312">
        <f t="shared" si="31"/>
        <v>419</v>
      </c>
      <c r="EA24" s="312">
        <f t="shared" si="32"/>
        <v>161</v>
      </c>
      <c r="EB24" s="312">
        <v>0</v>
      </c>
      <c r="EC24" s="312">
        <v>0</v>
      </c>
      <c r="ED24" s="312">
        <v>161</v>
      </c>
      <c r="EE24" s="312">
        <v>0</v>
      </c>
      <c r="EF24" s="312">
        <v>0</v>
      </c>
      <c r="EG24" s="312">
        <v>0</v>
      </c>
      <c r="EH24" s="312">
        <f t="shared" si="33"/>
        <v>258</v>
      </c>
      <c r="EI24" s="312">
        <v>0</v>
      </c>
      <c r="EJ24" s="312">
        <v>0</v>
      </c>
      <c r="EK24" s="312">
        <v>0</v>
      </c>
      <c r="EL24" s="312">
        <v>0</v>
      </c>
      <c r="EM24" s="312">
        <v>0</v>
      </c>
      <c r="EN24" s="312">
        <v>258</v>
      </c>
    </row>
    <row r="25" spans="1:144" s="282" customFormat="1" ht="12" customHeight="1">
      <c r="A25" s="277" t="s">
        <v>556</v>
      </c>
      <c r="B25" s="278" t="s">
        <v>591</v>
      </c>
      <c r="C25" s="277" t="s">
        <v>592</v>
      </c>
      <c r="D25" s="312">
        <f t="shared" si="5"/>
        <v>1213</v>
      </c>
      <c r="E25" s="312">
        <f t="shared" si="6"/>
        <v>968</v>
      </c>
      <c r="F25" s="312">
        <f t="shared" si="7"/>
        <v>841</v>
      </c>
      <c r="G25" s="312">
        <v>0</v>
      </c>
      <c r="H25" s="312">
        <v>841</v>
      </c>
      <c r="I25" s="312">
        <v>0</v>
      </c>
      <c r="J25" s="312">
        <v>0</v>
      </c>
      <c r="K25" s="312">
        <v>0</v>
      </c>
      <c r="L25" s="312"/>
      <c r="M25" s="312">
        <f t="shared" si="8"/>
        <v>127</v>
      </c>
      <c r="N25" s="312">
        <v>0</v>
      </c>
      <c r="O25" s="312">
        <v>127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9</v>
      </c>
      <c r="U25" s="312">
        <f t="shared" si="10"/>
        <v>9</v>
      </c>
      <c r="V25" s="312">
        <v>0</v>
      </c>
      <c r="W25" s="312">
        <v>0</v>
      </c>
      <c r="X25" s="312">
        <v>0</v>
      </c>
      <c r="Y25" s="312">
        <v>0</v>
      </c>
      <c r="Z25" s="312">
        <v>0</v>
      </c>
      <c r="AA25" s="312">
        <v>9</v>
      </c>
      <c r="AB25" s="312">
        <f t="shared" si="11"/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147</v>
      </c>
      <c r="CR25" s="312">
        <f t="shared" si="25"/>
        <v>147</v>
      </c>
      <c r="CS25" s="312">
        <v>0</v>
      </c>
      <c r="CT25" s="312">
        <v>0</v>
      </c>
      <c r="CU25" s="312">
        <v>0</v>
      </c>
      <c r="CV25" s="312">
        <v>147</v>
      </c>
      <c r="CW25" s="312">
        <v>0</v>
      </c>
      <c r="CX25" s="312">
        <v>0</v>
      </c>
      <c r="CY25" s="312">
        <f t="shared" si="26"/>
        <v>0</v>
      </c>
      <c r="CZ25" s="312">
        <v>0</v>
      </c>
      <c r="DA25" s="312">
        <v>0</v>
      </c>
      <c r="DB25" s="312">
        <v>0</v>
      </c>
      <c r="DC25" s="312">
        <v>0</v>
      </c>
      <c r="DD25" s="312">
        <v>0</v>
      </c>
      <c r="DE25" s="312">
        <v>0</v>
      </c>
      <c r="DF25" s="312">
        <f t="shared" si="27"/>
        <v>44</v>
      </c>
      <c r="DG25" s="312">
        <f t="shared" si="28"/>
        <v>44</v>
      </c>
      <c r="DH25" s="312">
        <v>0</v>
      </c>
      <c r="DI25" s="312">
        <v>0</v>
      </c>
      <c r="DJ25" s="312">
        <v>44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0</v>
      </c>
      <c r="DV25" s="312">
        <v>0</v>
      </c>
      <c r="DW25" s="312">
        <v>0</v>
      </c>
      <c r="DX25" s="312">
        <v>0</v>
      </c>
      <c r="DY25" s="312">
        <v>0</v>
      </c>
      <c r="DZ25" s="312">
        <f t="shared" si="31"/>
        <v>45</v>
      </c>
      <c r="EA25" s="312">
        <f t="shared" si="32"/>
        <v>45</v>
      </c>
      <c r="EB25" s="312">
        <v>0</v>
      </c>
      <c r="EC25" s="312">
        <v>0</v>
      </c>
      <c r="ED25" s="312">
        <v>45</v>
      </c>
      <c r="EE25" s="312">
        <v>0</v>
      </c>
      <c r="EF25" s="312">
        <v>0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556</v>
      </c>
      <c r="B26" s="278" t="s">
        <v>593</v>
      </c>
      <c r="C26" s="277" t="s">
        <v>594</v>
      </c>
      <c r="D26" s="312">
        <f t="shared" si="5"/>
        <v>3270</v>
      </c>
      <c r="E26" s="312">
        <f t="shared" si="6"/>
        <v>2583</v>
      </c>
      <c r="F26" s="312">
        <f t="shared" si="7"/>
        <v>2180</v>
      </c>
      <c r="G26" s="312">
        <v>0</v>
      </c>
      <c r="H26" s="312">
        <v>2180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403</v>
      </c>
      <c r="N26" s="312">
        <v>0</v>
      </c>
      <c r="O26" s="312">
        <v>403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8</v>
      </c>
      <c r="U26" s="312">
        <f t="shared" si="10"/>
        <v>1</v>
      </c>
      <c r="V26" s="312">
        <v>0</v>
      </c>
      <c r="W26" s="312">
        <v>0</v>
      </c>
      <c r="X26" s="312">
        <v>0</v>
      </c>
      <c r="Y26" s="312">
        <v>1</v>
      </c>
      <c r="Z26" s="312">
        <v>0</v>
      </c>
      <c r="AA26" s="312">
        <v>0</v>
      </c>
      <c r="AB26" s="312">
        <f t="shared" si="11"/>
        <v>7</v>
      </c>
      <c r="AC26" s="312">
        <v>0</v>
      </c>
      <c r="AD26" s="312">
        <v>0</v>
      </c>
      <c r="AE26" s="312">
        <v>0</v>
      </c>
      <c r="AF26" s="312">
        <v>6</v>
      </c>
      <c r="AG26" s="312">
        <v>0</v>
      </c>
      <c r="AH26" s="312">
        <v>1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40</v>
      </c>
      <c r="CR26" s="312">
        <f t="shared" si="25"/>
        <v>40</v>
      </c>
      <c r="CS26" s="312">
        <v>0</v>
      </c>
      <c r="CT26" s="312">
        <v>0</v>
      </c>
      <c r="CU26" s="312">
        <v>0</v>
      </c>
      <c r="CV26" s="312">
        <v>40</v>
      </c>
      <c r="CW26" s="312">
        <v>0</v>
      </c>
      <c r="CX26" s="312">
        <v>0</v>
      </c>
      <c r="CY26" s="312">
        <f t="shared" si="26"/>
        <v>0</v>
      </c>
      <c r="CZ26" s="312">
        <v>0</v>
      </c>
      <c r="DA26" s="312">
        <v>0</v>
      </c>
      <c r="DB26" s="312">
        <v>0</v>
      </c>
      <c r="DC26" s="312">
        <v>0</v>
      </c>
      <c r="DD26" s="312">
        <v>0</v>
      </c>
      <c r="DE26" s="312">
        <v>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216</v>
      </c>
      <c r="DV26" s="312">
        <v>216</v>
      </c>
      <c r="DW26" s="312">
        <v>0</v>
      </c>
      <c r="DX26" s="312">
        <v>0</v>
      </c>
      <c r="DY26" s="312">
        <v>0</v>
      </c>
      <c r="DZ26" s="312">
        <f t="shared" si="31"/>
        <v>423</v>
      </c>
      <c r="EA26" s="312">
        <f t="shared" si="32"/>
        <v>423</v>
      </c>
      <c r="EB26" s="312">
        <v>0</v>
      </c>
      <c r="EC26" s="312">
        <v>0</v>
      </c>
      <c r="ED26" s="312">
        <v>423</v>
      </c>
      <c r="EE26" s="312">
        <v>0</v>
      </c>
      <c r="EF26" s="312">
        <v>0</v>
      </c>
      <c r="EG26" s="312">
        <v>0</v>
      </c>
      <c r="EH26" s="312">
        <f t="shared" si="33"/>
        <v>0</v>
      </c>
      <c r="EI26" s="312">
        <v>0</v>
      </c>
      <c r="EJ26" s="312">
        <v>0</v>
      </c>
      <c r="EK26" s="312">
        <v>0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556</v>
      </c>
      <c r="B27" s="278" t="s">
        <v>595</v>
      </c>
      <c r="C27" s="277" t="s">
        <v>596</v>
      </c>
      <c r="D27" s="312">
        <f t="shared" si="5"/>
        <v>8177</v>
      </c>
      <c r="E27" s="312">
        <f t="shared" si="6"/>
        <v>5938</v>
      </c>
      <c r="F27" s="312">
        <f t="shared" si="7"/>
        <v>5679</v>
      </c>
      <c r="G27" s="312">
        <v>0</v>
      </c>
      <c r="H27" s="312">
        <v>5679</v>
      </c>
      <c r="I27" s="312">
        <v>0</v>
      </c>
      <c r="J27" s="312">
        <v>0</v>
      </c>
      <c r="K27" s="312">
        <v>0</v>
      </c>
      <c r="L27" s="312">
        <v>0</v>
      </c>
      <c r="M27" s="312">
        <f t="shared" si="8"/>
        <v>259</v>
      </c>
      <c r="N27" s="312">
        <v>0</v>
      </c>
      <c r="O27" s="312">
        <v>258</v>
      </c>
      <c r="P27" s="312">
        <v>1</v>
      </c>
      <c r="Q27" s="312">
        <v>0</v>
      </c>
      <c r="R27" s="312">
        <v>0</v>
      </c>
      <c r="S27" s="312">
        <v>0</v>
      </c>
      <c r="T27" s="312">
        <f t="shared" si="9"/>
        <v>242</v>
      </c>
      <c r="U27" s="312">
        <f t="shared" si="10"/>
        <v>46</v>
      </c>
      <c r="V27" s="312">
        <v>0</v>
      </c>
      <c r="W27" s="312">
        <v>0</v>
      </c>
      <c r="X27" s="312">
        <v>0</v>
      </c>
      <c r="Y27" s="312">
        <v>0</v>
      </c>
      <c r="Z27" s="312">
        <v>0</v>
      </c>
      <c r="AA27" s="312">
        <v>46</v>
      </c>
      <c r="AB27" s="312">
        <f t="shared" si="11"/>
        <v>196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196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1516</v>
      </c>
      <c r="CR27" s="312">
        <f t="shared" si="25"/>
        <v>1499</v>
      </c>
      <c r="CS27" s="312">
        <v>0</v>
      </c>
      <c r="CT27" s="312">
        <v>0</v>
      </c>
      <c r="CU27" s="312">
        <v>0</v>
      </c>
      <c r="CV27" s="312">
        <v>1499</v>
      </c>
      <c r="CW27" s="312">
        <v>0</v>
      </c>
      <c r="CX27" s="312">
        <v>0</v>
      </c>
      <c r="CY27" s="312">
        <f t="shared" si="26"/>
        <v>17</v>
      </c>
      <c r="CZ27" s="312">
        <v>0</v>
      </c>
      <c r="DA27" s="312">
        <v>0</v>
      </c>
      <c r="DB27" s="312">
        <v>0</v>
      </c>
      <c r="DC27" s="312">
        <v>17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472</v>
      </c>
      <c r="DV27" s="312">
        <v>457</v>
      </c>
      <c r="DW27" s="312">
        <v>0</v>
      </c>
      <c r="DX27" s="312">
        <v>15</v>
      </c>
      <c r="DY27" s="312">
        <v>0</v>
      </c>
      <c r="DZ27" s="312">
        <f t="shared" si="31"/>
        <v>9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9</v>
      </c>
      <c r="EI27" s="312">
        <v>0</v>
      </c>
      <c r="EJ27" s="312">
        <v>0</v>
      </c>
      <c r="EK27" s="312">
        <v>9</v>
      </c>
      <c r="EL27" s="312">
        <v>0</v>
      </c>
      <c r="EM27" s="312">
        <v>0</v>
      </c>
      <c r="EN27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597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6" t="s">
        <v>367</v>
      </c>
      <c r="B2" s="336" t="s">
        <v>368</v>
      </c>
      <c r="C2" s="336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7"/>
      <c r="B3" s="337"/>
      <c r="C3" s="339"/>
      <c r="D3" s="343" t="s">
        <v>373</v>
      </c>
      <c r="E3" s="336" t="s">
        <v>374</v>
      </c>
      <c r="F3" s="344" t="s">
        <v>375</v>
      </c>
      <c r="G3" s="354"/>
      <c r="H3" s="354"/>
      <c r="I3" s="354"/>
      <c r="J3" s="354"/>
      <c r="K3" s="354"/>
      <c r="L3" s="354"/>
      <c r="M3" s="355"/>
      <c r="N3" s="336" t="s">
        <v>376</v>
      </c>
      <c r="O3" s="336" t="s">
        <v>377</v>
      </c>
      <c r="P3" s="343" t="s">
        <v>373</v>
      </c>
      <c r="Q3" s="336" t="s">
        <v>374</v>
      </c>
      <c r="R3" s="351" t="s">
        <v>378</v>
      </c>
      <c r="S3" s="352"/>
      <c r="T3" s="352"/>
      <c r="U3" s="352"/>
      <c r="V3" s="352"/>
      <c r="W3" s="352"/>
      <c r="X3" s="352"/>
      <c r="Y3" s="353"/>
      <c r="Z3" s="343" t="s">
        <v>373</v>
      </c>
      <c r="AA3" s="336" t="s">
        <v>379</v>
      </c>
      <c r="AB3" s="336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9" t="s">
        <v>542</v>
      </c>
      <c r="AL3" s="347" t="s">
        <v>543</v>
      </c>
      <c r="AM3" s="347" t="s">
        <v>544</v>
      </c>
      <c r="AN3" s="347" t="s">
        <v>545</v>
      </c>
      <c r="AO3" s="347" t="s">
        <v>546</v>
      </c>
      <c r="AP3" s="347" t="s">
        <v>547</v>
      </c>
      <c r="AQ3" s="347" t="s">
        <v>548</v>
      </c>
      <c r="AR3" s="347" t="s">
        <v>549</v>
      </c>
      <c r="AS3" s="347" t="s">
        <v>550</v>
      </c>
    </row>
    <row r="4" spans="1:45" s="174" customFormat="1" ht="25.5" customHeight="1">
      <c r="A4" s="337"/>
      <c r="B4" s="337"/>
      <c r="C4" s="339"/>
      <c r="D4" s="343"/>
      <c r="E4" s="339"/>
      <c r="F4" s="343" t="s">
        <v>373</v>
      </c>
      <c r="G4" s="336" t="s">
        <v>382</v>
      </c>
      <c r="H4" s="336" t="s">
        <v>383</v>
      </c>
      <c r="I4" s="336" t="s">
        <v>384</v>
      </c>
      <c r="J4" s="336" t="s">
        <v>385</v>
      </c>
      <c r="K4" s="336" t="s">
        <v>386</v>
      </c>
      <c r="L4" s="336" t="s">
        <v>387</v>
      </c>
      <c r="M4" s="336" t="s">
        <v>388</v>
      </c>
      <c r="N4" s="339"/>
      <c r="O4" s="350"/>
      <c r="P4" s="343"/>
      <c r="Q4" s="339"/>
      <c r="R4" s="337" t="s">
        <v>373</v>
      </c>
      <c r="S4" s="336" t="s">
        <v>382</v>
      </c>
      <c r="T4" s="336" t="s">
        <v>383</v>
      </c>
      <c r="U4" s="336" t="s">
        <v>384</v>
      </c>
      <c r="V4" s="336" t="s">
        <v>385</v>
      </c>
      <c r="W4" s="336" t="s">
        <v>386</v>
      </c>
      <c r="X4" s="336" t="s">
        <v>387</v>
      </c>
      <c r="Y4" s="336" t="s">
        <v>388</v>
      </c>
      <c r="Z4" s="343"/>
      <c r="AA4" s="339"/>
      <c r="AB4" s="339"/>
      <c r="AC4" s="343" t="s">
        <v>373</v>
      </c>
      <c r="AD4" s="336" t="s">
        <v>382</v>
      </c>
      <c r="AE4" s="336" t="s">
        <v>383</v>
      </c>
      <c r="AF4" s="336" t="s">
        <v>384</v>
      </c>
      <c r="AG4" s="336" t="s">
        <v>385</v>
      </c>
      <c r="AH4" s="336" t="s">
        <v>386</v>
      </c>
      <c r="AI4" s="336" t="s">
        <v>387</v>
      </c>
      <c r="AJ4" s="336" t="s">
        <v>388</v>
      </c>
      <c r="AK4" s="349"/>
      <c r="AL4" s="348"/>
      <c r="AM4" s="348"/>
      <c r="AN4" s="348"/>
      <c r="AO4" s="348"/>
      <c r="AP4" s="348"/>
      <c r="AQ4" s="348"/>
      <c r="AR4" s="348"/>
      <c r="AS4" s="348"/>
    </row>
    <row r="5" spans="1:45" s="174" customFormat="1" ht="25.5" customHeight="1">
      <c r="A5" s="337"/>
      <c r="B5" s="337"/>
      <c r="C5" s="339"/>
      <c r="D5" s="343"/>
      <c r="E5" s="339"/>
      <c r="F5" s="343"/>
      <c r="G5" s="339"/>
      <c r="H5" s="337"/>
      <c r="I5" s="337"/>
      <c r="J5" s="337"/>
      <c r="K5" s="337"/>
      <c r="L5" s="337"/>
      <c r="M5" s="339"/>
      <c r="N5" s="337"/>
      <c r="O5" s="350"/>
      <c r="P5" s="343"/>
      <c r="Q5" s="337"/>
      <c r="R5" s="339"/>
      <c r="S5" s="339"/>
      <c r="T5" s="337"/>
      <c r="U5" s="337"/>
      <c r="V5" s="337"/>
      <c r="W5" s="337"/>
      <c r="X5" s="337"/>
      <c r="Y5" s="339"/>
      <c r="Z5" s="343"/>
      <c r="AA5" s="337"/>
      <c r="AB5" s="337"/>
      <c r="AC5" s="343"/>
      <c r="AD5" s="339"/>
      <c r="AE5" s="337"/>
      <c r="AF5" s="337"/>
      <c r="AG5" s="337"/>
      <c r="AH5" s="337"/>
      <c r="AI5" s="337"/>
      <c r="AJ5" s="339"/>
      <c r="AK5" s="349"/>
      <c r="AL5" s="348"/>
      <c r="AM5" s="348"/>
      <c r="AN5" s="348"/>
      <c r="AO5" s="348"/>
      <c r="AP5" s="348"/>
      <c r="AQ5" s="348"/>
      <c r="AR5" s="348"/>
      <c r="AS5" s="348"/>
    </row>
    <row r="6" spans="1:45" s="180" customFormat="1" ht="11.25">
      <c r="A6" s="337"/>
      <c r="B6" s="338"/>
      <c r="C6" s="339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AS7">SUM(D8:D27)</f>
        <v>471334</v>
      </c>
      <c r="E7" s="274">
        <f t="shared" si="0"/>
        <v>357993</v>
      </c>
      <c r="F7" s="274">
        <f t="shared" si="0"/>
        <v>83151</v>
      </c>
      <c r="G7" s="274">
        <f t="shared" si="0"/>
        <v>26304</v>
      </c>
      <c r="H7" s="274">
        <f t="shared" si="0"/>
        <v>444</v>
      </c>
      <c r="I7" s="274">
        <f t="shared" si="0"/>
        <v>0</v>
      </c>
      <c r="J7" s="274">
        <f t="shared" si="0"/>
        <v>0</v>
      </c>
      <c r="K7" s="274">
        <f t="shared" si="0"/>
        <v>6328</v>
      </c>
      <c r="L7" s="274">
        <f t="shared" si="0"/>
        <v>47233</v>
      </c>
      <c r="M7" s="274">
        <f t="shared" si="0"/>
        <v>2842</v>
      </c>
      <c r="N7" s="274">
        <f t="shared" si="0"/>
        <v>12388</v>
      </c>
      <c r="O7" s="274">
        <f t="shared" si="0"/>
        <v>17802</v>
      </c>
      <c r="P7" s="274">
        <f t="shared" si="0"/>
        <v>376624</v>
      </c>
      <c r="Q7" s="274">
        <f t="shared" si="0"/>
        <v>357993</v>
      </c>
      <c r="R7" s="274">
        <f t="shared" si="0"/>
        <v>18631</v>
      </c>
      <c r="S7" s="274">
        <f t="shared" si="0"/>
        <v>13459</v>
      </c>
      <c r="T7" s="274">
        <f t="shared" si="0"/>
        <v>1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3551</v>
      </c>
      <c r="Y7" s="274">
        <f t="shared" si="0"/>
        <v>1620</v>
      </c>
      <c r="Z7" s="274">
        <f t="shared" si="0"/>
        <v>54781</v>
      </c>
      <c r="AA7" s="274">
        <f t="shared" si="0"/>
        <v>12388</v>
      </c>
      <c r="AB7" s="274">
        <f t="shared" si="0"/>
        <v>31125</v>
      </c>
      <c r="AC7" s="274">
        <f t="shared" si="0"/>
        <v>11268</v>
      </c>
      <c r="AD7" s="274">
        <f t="shared" si="0"/>
        <v>7297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163</v>
      </c>
      <c r="AI7" s="274">
        <f t="shared" si="0"/>
        <v>2586</v>
      </c>
      <c r="AJ7" s="274">
        <f t="shared" si="0"/>
        <v>1222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556</v>
      </c>
      <c r="B8" s="278" t="s">
        <v>558</v>
      </c>
      <c r="C8" s="277" t="s">
        <v>559</v>
      </c>
      <c r="D8" s="285">
        <f aca="true" t="shared" si="1" ref="D8:D27">SUM(E8,F8,N8,O8)</f>
        <v>156529</v>
      </c>
      <c r="E8" s="285">
        <f aca="true" t="shared" si="2" ref="E8:E27">+Q8</f>
        <v>123121</v>
      </c>
      <c r="F8" s="285">
        <f aca="true" t="shared" si="3" ref="F8:F27">SUM(G8:M8)</f>
        <v>31927</v>
      </c>
      <c r="G8" s="285">
        <v>5268</v>
      </c>
      <c r="H8" s="285">
        <v>95</v>
      </c>
      <c r="I8" s="285">
        <v>0</v>
      </c>
      <c r="J8" s="285">
        <v>0</v>
      </c>
      <c r="K8" s="285">
        <v>0</v>
      </c>
      <c r="L8" s="285">
        <v>26564</v>
      </c>
      <c r="M8" s="285">
        <v>0</v>
      </c>
      <c r="N8" s="285">
        <f aca="true" t="shared" si="4" ref="N8:N27">+AA8</f>
        <v>1481</v>
      </c>
      <c r="O8" s="285">
        <f>+'資源化量内訳'!Y8</f>
        <v>0</v>
      </c>
      <c r="P8" s="285">
        <f aca="true" t="shared" si="5" ref="P8:P27">+SUM(Q8,R8)</f>
        <v>128504</v>
      </c>
      <c r="Q8" s="285">
        <v>123121</v>
      </c>
      <c r="R8" s="285">
        <f aca="true" t="shared" si="6" ref="R8:R27">+SUM(S8,T8,U8,V8,W8,X8,Y8)</f>
        <v>5383</v>
      </c>
      <c r="S8" s="285">
        <v>4092</v>
      </c>
      <c r="T8" s="285">
        <v>0</v>
      </c>
      <c r="U8" s="285">
        <v>0</v>
      </c>
      <c r="V8" s="285">
        <v>0</v>
      </c>
      <c r="W8" s="285">
        <v>0</v>
      </c>
      <c r="X8" s="285">
        <v>1291</v>
      </c>
      <c r="Y8" s="285">
        <v>0</v>
      </c>
      <c r="Z8" s="285">
        <f aca="true" t="shared" si="7" ref="Z8:Z27">SUM(AA8:AC8)</f>
        <v>10890</v>
      </c>
      <c r="AA8" s="285">
        <v>1481</v>
      </c>
      <c r="AB8" s="285">
        <v>9409</v>
      </c>
      <c r="AC8" s="285">
        <f aca="true" t="shared" si="8" ref="AC8:AC27">SUM(AD8:AJ8)</f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2">
        <f aca="true" t="shared" si="9" ref="AK8:AK27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556</v>
      </c>
      <c r="B9" s="289" t="s">
        <v>560</v>
      </c>
      <c r="C9" s="277" t="s">
        <v>561</v>
      </c>
      <c r="D9" s="285">
        <f t="shared" si="1"/>
        <v>58713</v>
      </c>
      <c r="E9" s="285">
        <f t="shared" si="2"/>
        <v>41533</v>
      </c>
      <c r="F9" s="285">
        <f t="shared" si="3"/>
        <v>12036</v>
      </c>
      <c r="G9" s="285">
        <v>7665</v>
      </c>
      <c r="H9" s="285">
        <v>97</v>
      </c>
      <c r="I9" s="285">
        <v>0</v>
      </c>
      <c r="J9" s="285">
        <v>0</v>
      </c>
      <c r="K9" s="285">
        <v>1848</v>
      </c>
      <c r="L9" s="285">
        <v>0</v>
      </c>
      <c r="M9" s="285">
        <v>2426</v>
      </c>
      <c r="N9" s="285">
        <f t="shared" si="4"/>
        <v>342</v>
      </c>
      <c r="O9" s="285">
        <f>+'資源化量内訳'!Y9</f>
        <v>4802</v>
      </c>
      <c r="P9" s="285">
        <f t="shared" si="5"/>
        <v>45146</v>
      </c>
      <c r="Q9" s="285">
        <v>41533</v>
      </c>
      <c r="R9" s="285">
        <f t="shared" si="6"/>
        <v>3613</v>
      </c>
      <c r="S9" s="285">
        <v>1993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1620</v>
      </c>
      <c r="Z9" s="285">
        <f t="shared" si="7"/>
        <v>10296</v>
      </c>
      <c r="AA9" s="285">
        <v>342</v>
      </c>
      <c r="AB9" s="285">
        <v>4330</v>
      </c>
      <c r="AC9" s="285">
        <f t="shared" si="8"/>
        <v>5624</v>
      </c>
      <c r="AD9" s="285">
        <v>4792</v>
      </c>
      <c r="AE9" s="285">
        <v>0</v>
      </c>
      <c r="AF9" s="285">
        <v>0</v>
      </c>
      <c r="AG9" s="285">
        <v>0</v>
      </c>
      <c r="AH9" s="285">
        <v>26</v>
      </c>
      <c r="AI9" s="285">
        <v>0</v>
      </c>
      <c r="AJ9" s="285">
        <v>806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556</v>
      </c>
      <c r="B10" s="289" t="s">
        <v>562</v>
      </c>
      <c r="C10" s="277" t="s">
        <v>563</v>
      </c>
      <c r="D10" s="285">
        <f t="shared" si="1"/>
        <v>28007</v>
      </c>
      <c r="E10" s="285">
        <f t="shared" si="2"/>
        <v>23280</v>
      </c>
      <c r="F10" s="285">
        <f t="shared" si="3"/>
        <v>1832</v>
      </c>
      <c r="G10" s="285">
        <v>1616</v>
      </c>
      <c r="H10" s="285">
        <v>0</v>
      </c>
      <c r="I10" s="285">
        <v>0</v>
      </c>
      <c r="J10" s="285">
        <v>0</v>
      </c>
      <c r="K10" s="285">
        <v>30</v>
      </c>
      <c r="L10" s="285">
        <v>186</v>
      </c>
      <c r="M10" s="285">
        <v>0</v>
      </c>
      <c r="N10" s="285">
        <f t="shared" si="4"/>
        <v>0</v>
      </c>
      <c r="O10" s="285">
        <f>+'資源化量内訳'!Y10</f>
        <v>2895</v>
      </c>
      <c r="P10" s="285">
        <f t="shared" si="5"/>
        <v>23706</v>
      </c>
      <c r="Q10" s="285">
        <v>23280</v>
      </c>
      <c r="R10" s="285">
        <f t="shared" si="6"/>
        <v>426</v>
      </c>
      <c r="S10" s="285">
        <v>389</v>
      </c>
      <c r="T10" s="285">
        <v>0</v>
      </c>
      <c r="U10" s="285">
        <v>0</v>
      </c>
      <c r="V10" s="285">
        <v>0</v>
      </c>
      <c r="W10" s="285">
        <v>0</v>
      </c>
      <c r="X10" s="285">
        <v>37</v>
      </c>
      <c r="Y10" s="285">
        <v>0</v>
      </c>
      <c r="Z10" s="285">
        <f t="shared" si="7"/>
        <v>3521</v>
      </c>
      <c r="AA10" s="285">
        <v>0</v>
      </c>
      <c r="AB10" s="285">
        <v>3265</v>
      </c>
      <c r="AC10" s="285">
        <f t="shared" si="8"/>
        <v>256</v>
      </c>
      <c r="AD10" s="285">
        <v>256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556</v>
      </c>
      <c r="B11" s="289" t="s">
        <v>564</v>
      </c>
      <c r="C11" s="277" t="s">
        <v>565</v>
      </c>
      <c r="D11" s="285">
        <f t="shared" si="1"/>
        <v>14545</v>
      </c>
      <c r="E11" s="285">
        <f t="shared" si="2"/>
        <v>11017</v>
      </c>
      <c r="F11" s="285">
        <f t="shared" si="3"/>
        <v>1779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1779</v>
      </c>
      <c r="M11" s="285">
        <v>0</v>
      </c>
      <c r="N11" s="285">
        <f t="shared" si="4"/>
        <v>72</v>
      </c>
      <c r="O11" s="285">
        <f>+'資源化量内訳'!Y11</f>
        <v>1677</v>
      </c>
      <c r="P11" s="285">
        <f t="shared" si="5"/>
        <v>11197</v>
      </c>
      <c r="Q11" s="285">
        <v>11017</v>
      </c>
      <c r="R11" s="285">
        <f t="shared" si="6"/>
        <v>180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180</v>
      </c>
      <c r="Y11" s="285">
        <v>0</v>
      </c>
      <c r="Z11" s="285">
        <f t="shared" si="7"/>
        <v>2571</v>
      </c>
      <c r="AA11" s="285">
        <v>72</v>
      </c>
      <c r="AB11" s="285">
        <v>2038</v>
      </c>
      <c r="AC11" s="285">
        <f t="shared" si="8"/>
        <v>461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461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556</v>
      </c>
      <c r="B12" s="278" t="s">
        <v>566</v>
      </c>
      <c r="C12" s="277" t="s">
        <v>567</v>
      </c>
      <c r="D12" s="312">
        <f t="shared" si="1"/>
        <v>47167</v>
      </c>
      <c r="E12" s="312">
        <f t="shared" si="2"/>
        <v>35930</v>
      </c>
      <c r="F12" s="312">
        <f t="shared" si="3"/>
        <v>7545</v>
      </c>
      <c r="G12" s="312">
        <v>3703</v>
      </c>
      <c r="H12" s="312">
        <v>0</v>
      </c>
      <c r="I12" s="312">
        <v>0</v>
      </c>
      <c r="J12" s="312">
        <v>0</v>
      </c>
      <c r="K12" s="312">
        <v>0</v>
      </c>
      <c r="L12" s="312">
        <v>3842</v>
      </c>
      <c r="M12" s="312">
        <v>0</v>
      </c>
      <c r="N12" s="312">
        <f t="shared" si="4"/>
        <v>1249</v>
      </c>
      <c r="O12" s="312">
        <f>+'資源化量内訳'!Y12</f>
        <v>2443</v>
      </c>
      <c r="P12" s="312">
        <f t="shared" si="5"/>
        <v>39801</v>
      </c>
      <c r="Q12" s="312">
        <v>35930</v>
      </c>
      <c r="R12" s="312">
        <f t="shared" si="6"/>
        <v>3871</v>
      </c>
      <c r="S12" s="312">
        <v>3008</v>
      </c>
      <c r="T12" s="312">
        <v>0</v>
      </c>
      <c r="U12" s="312">
        <v>0</v>
      </c>
      <c r="V12" s="312">
        <v>0</v>
      </c>
      <c r="W12" s="312">
        <v>0</v>
      </c>
      <c r="X12" s="312">
        <v>863</v>
      </c>
      <c r="Y12" s="312">
        <v>0</v>
      </c>
      <c r="Z12" s="312">
        <f t="shared" si="7"/>
        <v>2461</v>
      </c>
      <c r="AA12" s="312">
        <v>1249</v>
      </c>
      <c r="AB12" s="312">
        <v>755</v>
      </c>
      <c r="AC12" s="312">
        <f t="shared" si="8"/>
        <v>457</v>
      </c>
      <c r="AD12" s="312">
        <v>86</v>
      </c>
      <c r="AE12" s="312">
        <v>0</v>
      </c>
      <c r="AF12" s="312">
        <v>0</v>
      </c>
      <c r="AG12" s="312">
        <v>0</v>
      </c>
      <c r="AH12" s="312">
        <v>0</v>
      </c>
      <c r="AI12" s="312">
        <v>371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556</v>
      </c>
      <c r="B13" s="278" t="s">
        <v>568</v>
      </c>
      <c r="C13" s="277" t="s">
        <v>569</v>
      </c>
      <c r="D13" s="312">
        <f t="shared" si="1"/>
        <v>46173</v>
      </c>
      <c r="E13" s="312">
        <f t="shared" si="2"/>
        <v>33515</v>
      </c>
      <c r="F13" s="312">
        <f t="shared" si="3"/>
        <v>4435</v>
      </c>
      <c r="G13" s="312">
        <v>4316</v>
      </c>
      <c r="H13" s="312">
        <v>0</v>
      </c>
      <c r="I13" s="312">
        <v>0</v>
      </c>
      <c r="J13" s="312">
        <v>0</v>
      </c>
      <c r="K13" s="312">
        <v>0</v>
      </c>
      <c r="L13" s="312">
        <v>119</v>
      </c>
      <c r="M13" s="312">
        <v>0</v>
      </c>
      <c r="N13" s="312">
        <f t="shared" si="4"/>
        <v>6454</v>
      </c>
      <c r="O13" s="312">
        <f>+'資源化量内訳'!Y13</f>
        <v>1769</v>
      </c>
      <c r="P13" s="312">
        <f t="shared" si="5"/>
        <v>35219</v>
      </c>
      <c r="Q13" s="312">
        <v>33515</v>
      </c>
      <c r="R13" s="312">
        <f t="shared" si="6"/>
        <v>1704</v>
      </c>
      <c r="S13" s="312">
        <v>1689</v>
      </c>
      <c r="T13" s="312">
        <v>0</v>
      </c>
      <c r="U13" s="312">
        <v>0</v>
      </c>
      <c r="V13" s="312">
        <v>0</v>
      </c>
      <c r="W13" s="312">
        <v>0</v>
      </c>
      <c r="X13" s="312">
        <v>15</v>
      </c>
      <c r="Y13" s="312">
        <v>0</v>
      </c>
      <c r="Z13" s="312">
        <f t="shared" si="7"/>
        <v>11717</v>
      </c>
      <c r="AA13" s="312">
        <v>6454</v>
      </c>
      <c r="AB13" s="312">
        <v>3788</v>
      </c>
      <c r="AC13" s="312">
        <f t="shared" si="8"/>
        <v>1475</v>
      </c>
      <c r="AD13" s="312">
        <v>1475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556</v>
      </c>
      <c r="B14" s="278" t="s">
        <v>570</v>
      </c>
      <c r="C14" s="277" t="s">
        <v>571</v>
      </c>
      <c r="D14" s="312">
        <f t="shared" si="1"/>
        <v>15316</v>
      </c>
      <c r="E14" s="312">
        <f t="shared" si="2"/>
        <v>13499</v>
      </c>
      <c r="F14" s="312">
        <f t="shared" si="3"/>
        <v>1658</v>
      </c>
      <c r="G14" s="312">
        <v>7</v>
      </c>
      <c r="H14" s="312">
        <v>0</v>
      </c>
      <c r="I14" s="312">
        <v>0</v>
      </c>
      <c r="J14" s="312">
        <v>0</v>
      </c>
      <c r="K14" s="312">
        <v>0</v>
      </c>
      <c r="L14" s="312">
        <v>1651</v>
      </c>
      <c r="M14" s="312">
        <v>0</v>
      </c>
      <c r="N14" s="312">
        <f t="shared" si="4"/>
        <v>159</v>
      </c>
      <c r="O14" s="312">
        <f>+'資源化量内訳'!Y14</f>
        <v>0</v>
      </c>
      <c r="P14" s="312">
        <f t="shared" si="5"/>
        <v>13552</v>
      </c>
      <c r="Q14" s="312">
        <v>13499</v>
      </c>
      <c r="R14" s="312">
        <f t="shared" si="6"/>
        <v>53</v>
      </c>
      <c r="S14" s="312">
        <v>5</v>
      </c>
      <c r="T14" s="312">
        <v>0</v>
      </c>
      <c r="U14" s="312">
        <v>0</v>
      </c>
      <c r="V14" s="312">
        <v>0</v>
      </c>
      <c r="W14" s="312">
        <v>0</v>
      </c>
      <c r="X14" s="312">
        <v>48</v>
      </c>
      <c r="Y14" s="312">
        <v>0</v>
      </c>
      <c r="Z14" s="312">
        <f t="shared" si="7"/>
        <v>1911</v>
      </c>
      <c r="AA14" s="312">
        <v>159</v>
      </c>
      <c r="AB14" s="312">
        <v>1520</v>
      </c>
      <c r="AC14" s="312">
        <f t="shared" si="8"/>
        <v>232</v>
      </c>
      <c r="AD14" s="312">
        <v>1</v>
      </c>
      <c r="AE14" s="312">
        <v>0</v>
      </c>
      <c r="AF14" s="312">
        <v>0</v>
      </c>
      <c r="AG14" s="312">
        <v>0</v>
      </c>
      <c r="AH14" s="312">
        <v>0</v>
      </c>
      <c r="AI14" s="312">
        <v>231</v>
      </c>
      <c r="AJ14" s="312">
        <v>0</v>
      </c>
      <c r="AK14" s="277">
        <f t="shared" si="9"/>
        <v>0</v>
      </c>
      <c r="AL14" s="277">
        <v>0</v>
      </c>
      <c r="AM14" s="277"/>
      <c r="AN14" s="277">
        <v>0</v>
      </c>
      <c r="AO14" s="277">
        <v>0</v>
      </c>
      <c r="AP14" s="277">
        <v>0</v>
      </c>
      <c r="AQ14" s="277">
        <v>0</v>
      </c>
      <c r="AR14" s="277"/>
      <c r="AS14" s="277">
        <v>0</v>
      </c>
    </row>
    <row r="15" spans="1:45" s="282" customFormat="1" ht="12" customHeight="1">
      <c r="A15" s="277" t="s">
        <v>556</v>
      </c>
      <c r="B15" s="278" t="s">
        <v>572</v>
      </c>
      <c r="C15" s="277" t="s">
        <v>573</v>
      </c>
      <c r="D15" s="312">
        <f t="shared" si="1"/>
        <v>11466</v>
      </c>
      <c r="E15" s="312">
        <f t="shared" si="2"/>
        <v>9224</v>
      </c>
      <c r="F15" s="312">
        <f t="shared" si="3"/>
        <v>2242</v>
      </c>
      <c r="G15" s="312">
        <v>111</v>
      </c>
      <c r="H15" s="312">
        <v>0</v>
      </c>
      <c r="I15" s="312">
        <v>0</v>
      </c>
      <c r="J15" s="312">
        <v>0</v>
      </c>
      <c r="K15" s="312">
        <v>0</v>
      </c>
      <c r="L15" s="312">
        <v>2131</v>
      </c>
      <c r="M15" s="312">
        <v>0</v>
      </c>
      <c r="N15" s="312">
        <f t="shared" si="4"/>
        <v>0</v>
      </c>
      <c r="O15" s="312">
        <f>+'資源化量内訳'!Y15</f>
        <v>0</v>
      </c>
      <c r="P15" s="312">
        <f t="shared" si="5"/>
        <v>9521</v>
      </c>
      <c r="Q15" s="312">
        <v>9224</v>
      </c>
      <c r="R15" s="312">
        <f t="shared" si="6"/>
        <v>297</v>
      </c>
      <c r="S15" s="312">
        <v>62</v>
      </c>
      <c r="T15" s="312">
        <v>0</v>
      </c>
      <c r="U15" s="312">
        <v>0</v>
      </c>
      <c r="V15" s="312">
        <v>0</v>
      </c>
      <c r="W15" s="312">
        <v>0</v>
      </c>
      <c r="X15" s="312">
        <v>235</v>
      </c>
      <c r="Y15" s="312">
        <v>0</v>
      </c>
      <c r="Z15" s="312">
        <f t="shared" si="7"/>
        <v>1494</v>
      </c>
      <c r="AA15" s="312">
        <v>0</v>
      </c>
      <c r="AB15" s="312">
        <v>1169</v>
      </c>
      <c r="AC15" s="312">
        <f t="shared" si="8"/>
        <v>325</v>
      </c>
      <c r="AD15" s="312">
        <v>1</v>
      </c>
      <c r="AE15" s="312">
        <v>0</v>
      </c>
      <c r="AF15" s="312">
        <v>0</v>
      </c>
      <c r="AG15" s="312">
        <v>0</v>
      </c>
      <c r="AH15" s="312">
        <v>0</v>
      </c>
      <c r="AI15" s="312">
        <v>324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556</v>
      </c>
      <c r="B16" s="278" t="s">
        <v>574</v>
      </c>
      <c r="C16" s="277" t="s">
        <v>575</v>
      </c>
      <c r="D16" s="312">
        <f t="shared" si="1"/>
        <v>32545</v>
      </c>
      <c r="E16" s="312">
        <f t="shared" si="2"/>
        <v>26523</v>
      </c>
      <c r="F16" s="312">
        <f t="shared" si="3"/>
        <v>3746</v>
      </c>
      <c r="G16" s="312">
        <v>2690</v>
      </c>
      <c r="H16" s="312">
        <v>0</v>
      </c>
      <c r="I16" s="312">
        <v>0</v>
      </c>
      <c r="J16" s="312">
        <v>0</v>
      </c>
      <c r="K16" s="312">
        <v>0</v>
      </c>
      <c r="L16" s="312">
        <v>1056</v>
      </c>
      <c r="M16" s="312">
        <v>0</v>
      </c>
      <c r="N16" s="312">
        <f t="shared" si="4"/>
        <v>1215</v>
      </c>
      <c r="O16" s="312">
        <f>+'資源化量内訳'!Y16</f>
        <v>1061</v>
      </c>
      <c r="P16" s="312">
        <f t="shared" si="5"/>
        <v>29009</v>
      </c>
      <c r="Q16" s="312">
        <v>26523</v>
      </c>
      <c r="R16" s="312">
        <f t="shared" si="6"/>
        <v>2486</v>
      </c>
      <c r="S16" s="312">
        <v>2109</v>
      </c>
      <c r="T16" s="312">
        <v>0</v>
      </c>
      <c r="U16" s="312">
        <v>0</v>
      </c>
      <c r="V16" s="312">
        <v>0</v>
      </c>
      <c r="W16" s="312">
        <v>0</v>
      </c>
      <c r="X16" s="312">
        <v>377</v>
      </c>
      <c r="Y16" s="312">
        <v>0</v>
      </c>
      <c r="Z16" s="312">
        <f t="shared" si="7"/>
        <v>2227</v>
      </c>
      <c r="AA16" s="312">
        <v>1215</v>
      </c>
      <c r="AB16" s="312">
        <v>1012</v>
      </c>
      <c r="AC16" s="312">
        <f t="shared" si="8"/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/>
      <c r="AM16" s="277"/>
      <c r="AN16" s="277">
        <v>0</v>
      </c>
      <c r="AO16" s="277">
        <v>0</v>
      </c>
      <c r="AP16" s="277">
        <v>0</v>
      </c>
      <c r="AQ16" s="277">
        <v>0</v>
      </c>
      <c r="AR16" s="277"/>
      <c r="AS16" s="277">
        <v>0</v>
      </c>
    </row>
    <row r="17" spans="1:45" s="282" customFormat="1" ht="12" customHeight="1">
      <c r="A17" s="277" t="s">
        <v>556</v>
      </c>
      <c r="B17" s="278" t="s">
        <v>576</v>
      </c>
      <c r="C17" s="277" t="s">
        <v>577</v>
      </c>
      <c r="D17" s="312">
        <f t="shared" si="1"/>
        <v>10238</v>
      </c>
      <c r="E17" s="312">
        <f t="shared" si="2"/>
        <v>7796</v>
      </c>
      <c r="F17" s="312">
        <f t="shared" si="3"/>
        <v>718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>
        <v>718</v>
      </c>
      <c r="M17" s="312">
        <v>0</v>
      </c>
      <c r="N17" s="312">
        <f t="shared" si="4"/>
        <v>286</v>
      </c>
      <c r="O17" s="312">
        <f>+'資源化量内訳'!Y17</f>
        <v>1438</v>
      </c>
      <c r="P17" s="312">
        <f t="shared" si="5"/>
        <v>7796</v>
      </c>
      <c r="Q17" s="312">
        <v>7796</v>
      </c>
      <c r="R17" s="312">
        <f t="shared" si="6"/>
        <v>0</v>
      </c>
      <c r="S17" s="312">
        <v>0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512</v>
      </c>
      <c r="AA17" s="312">
        <v>286</v>
      </c>
      <c r="AB17" s="312">
        <v>226</v>
      </c>
      <c r="AC17" s="312">
        <f t="shared" si="8"/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556</v>
      </c>
      <c r="B18" s="278" t="s">
        <v>578</v>
      </c>
      <c r="C18" s="277" t="s">
        <v>579</v>
      </c>
      <c r="D18" s="312">
        <f t="shared" si="1"/>
        <v>7699</v>
      </c>
      <c r="E18" s="312">
        <f t="shared" si="2"/>
        <v>5368</v>
      </c>
      <c r="F18" s="312">
        <f t="shared" si="3"/>
        <v>2331</v>
      </c>
      <c r="G18" s="312">
        <v>865</v>
      </c>
      <c r="H18" s="312">
        <v>0</v>
      </c>
      <c r="I18" s="312">
        <v>0</v>
      </c>
      <c r="J18" s="312">
        <v>0</v>
      </c>
      <c r="K18" s="312">
        <v>0</v>
      </c>
      <c r="L18" s="312">
        <v>1466</v>
      </c>
      <c r="M18" s="312">
        <v>0</v>
      </c>
      <c r="N18" s="312">
        <f t="shared" si="4"/>
        <v>0</v>
      </c>
      <c r="O18" s="312">
        <f>+'資源化量内訳'!Y18</f>
        <v>0</v>
      </c>
      <c r="P18" s="312">
        <f t="shared" si="5"/>
        <v>5468</v>
      </c>
      <c r="Q18" s="312">
        <v>5368</v>
      </c>
      <c r="R18" s="312">
        <f t="shared" si="6"/>
        <v>100</v>
      </c>
      <c r="S18" s="312">
        <v>100</v>
      </c>
      <c r="T18" s="312">
        <v>0</v>
      </c>
      <c r="U18" s="312"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f t="shared" si="7"/>
        <v>1462</v>
      </c>
      <c r="AA18" s="312">
        <v>0</v>
      </c>
      <c r="AB18" s="312">
        <v>650</v>
      </c>
      <c r="AC18" s="312">
        <f t="shared" si="8"/>
        <v>812</v>
      </c>
      <c r="AD18" s="312">
        <v>670</v>
      </c>
      <c r="AE18" s="312">
        <v>0</v>
      </c>
      <c r="AF18" s="312">
        <v>0</v>
      </c>
      <c r="AG18" s="312">
        <v>0</v>
      </c>
      <c r="AH18" s="312">
        <v>0</v>
      </c>
      <c r="AI18" s="312">
        <v>142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556</v>
      </c>
      <c r="B19" s="278" t="s">
        <v>580</v>
      </c>
      <c r="C19" s="277" t="s">
        <v>581</v>
      </c>
      <c r="D19" s="312">
        <f t="shared" si="1"/>
        <v>2905</v>
      </c>
      <c r="E19" s="312">
        <f t="shared" si="2"/>
        <v>2223</v>
      </c>
      <c r="F19" s="312">
        <f t="shared" si="3"/>
        <v>207</v>
      </c>
      <c r="G19" s="312">
        <v>55</v>
      </c>
      <c r="H19" s="312">
        <v>0</v>
      </c>
      <c r="I19" s="312">
        <v>0</v>
      </c>
      <c r="J19" s="312">
        <v>0</v>
      </c>
      <c r="K19" s="312">
        <v>0</v>
      </c>
      <c r="L19" s="312">
        <v>45</v>
      </c>
      <c r="M19" s="312">
        <v>107</v>
      </c>
      <c r="N19" s="312">
        <f t="shared" si="4"/>
        <v>151</v>
      </c>
      <c r="O19" s="312">
        <f>+'資源化量内訳'!Y19</f>
        <v>324</v>
      </c>
      <c r="P19" s="312">
        <f t="shared" si="5"/>
        <v>2234</v>
      </c>
      <c r="Q19" s="312">
        <v>2223</v>
      </c>
      <c r="R19" s="312">
        <f t="shared" si="6"/>
        <v>11</v>
      </c>
      <c r="S19" s="312">
        <v>11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f t="shared" si="7"/>
        <v>362</v>
      </c>
      <c r="AA19" s="312">
        <v>151</v>
      </c>
      <c r="AB19" s="312">
        <v>88</v>
      </c>
      <c r="AC19" s="312">
        <f t="shared" si="8"/>
        <v>123</v>
      </c>
      <c r="AD19" s="312">
        <v>16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107</v>
      </c>
      <c r="AK19" s="277">
        <f t="shared" si="9"/>
        <v>0</v>
      </c>
      <c r="AL19" s="277"/>
      <c r="AM19" s="277"/>
      <c r="AN19" s="277">
        <v>0</v>
      </c>
      <c r="AO19" s="277">
        <v>0</v>
      </c>
      <c r="AP19" s="277">
        <v>0</v>
      </c>
      <c r="AQ19" s="277">
        <v>0</v>
      </c>
      <c r="AR19" s="277"/>
      <c r="AS19" s="277">
        <v>0</v>
      </c>
    </row>
    <row r="20" spans="1:45" s="282" customFormat="1" ht="12" customHeight="1">
      <c r="A20" s="277" t="s">
        <v>556</v>
      </c>
      <c r="B20" s="278" t="s">
        <v>582</v>
      </c>
      <c r="C20" s="277" t="s">
        <v>583</v>
      </c>
      <c r="D20" s="312">
        <f t="shared" si="1"/>
        <v>2980</v>
      </c>
      <c r="E20" s="312">
        <f t="shared" si="2"/>
        <v>2177</v>
      </c>
      <c r="F20" s="312">
        <f t="shared" si="3"/>
        <v>803</v>
      </c>
      <c r="G20" s="312">
        <v>0</v>
      </c>
      <c r="H20" s="312">
        <v>0</v>
      </c>
      <c r="I20" s="312">
        <v>0</v>
      </c>
      <c r="J20" s="312">
        <v>0</v>
      </c>
      <c r="K20" s="312">
        <v>0</v>
      </c>
      <c r="L20" s="312">
        <v>803</v>
      </c>
      <c r="M20" s="312">
        <v>0</v>
      </c>
      <c r="N20" s="312">
        <f t="shared" si="4"/>
        <v>0</v>
      </c>
      <c r="O20" s="312">
        <f>+'資源化量内訳'!Y20</f>
        <v>0</v>
      </c>
      <c r="P20" s="312">
        <f t="shared" si="5"/>
        <v>2177</v>
      </c>
      <c r="Q20" s="312">
        <v>2177</v>
      </c>
      <c r="R20" s="312">
        <f t="shared" si="6"/>
        <v>0</v>
      </c>
      <c r="S20" s="312">
        <v>0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447</v>
      </c>
      <c r="AA20" s="312">
        <v>0</v>
      </c>
      <c r="AB20" s="312">
        <v>263</v>
      </c>
      <c r="AC20" s="312">
        <f t="shared" si="8"/>
        <v>184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184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556</v>
      </c>
      <c r="B21" s="278" t="s">
        <v>584</v>
      </c>
      <c r="C21" s="277" t="s">
        <v>552</v>
      </c>
      <c r="D21" s="312">
        <f t="shared" si="1"/>
        <v>10615</v>
      </c>
      <c r="E21" s="312">
        <f t="shared" si="2"/>
        <v>7516</v>
      </c>
      <c r="F21" s="312">
        <f t="shared" si="3"/>
        <v>3099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3099</v>
      </c>
      <c r="M21" s="312">
        <v>0</v>
      </c>
      <c r="N21" s="312">
        <f t="shared" si="4"/>
        <v>0</v>
      </c>
      <c r="O21" s="312">
        <f>+'資源化量内訳'!Y21</f>
        <v>0</v>
      </c>
      <c r="P21" s="312">
        <f t="shared" si="5"/>
        <v>7667</v>
      </c>
      <c r="Q21" s="312">
        <v>7516</v>
      </c>
      <c r="R21" s="312">
        <f t="shared" si="6"/>
        <v>151</v>
      </c>
      <c r="S21" s="312">
        <v>0</v>
      </c>
      <c r="T21" s="312">
        <v>0</v>
      </c>
      <c r="U21" s="312">
        <v>0</v>
      </c>
      <c r="V21" s="312">
        <v>0</v>
      </c>
      <c r="W21" s="312">
        <v>0</v>
      </c>
      <c r="X21" s="312">
        <v>151</v>
      </c>
      <c r="Y21" s="312">
        <v>0</v>
      </c>
      <c r="Z21" s="312">
        <f t="shared" si="7"/>
        <v>1453</v>
      </c>
      <c r="AA21" s="312">
        <v>0</v>
      </c>
      <c r="AB21" s="312">
        <v>952</v>
      </c>
      <c r="AC21" s="312">
        <f t="shared" si="8"/>
        <v>501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501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556</v>
      </c>
      <c r="B22" s="278" t="s">
        <v>585</v>
      </c>
      <c r="C22" s="277" t="s">
        <v>586</v>
      </c>
      <c r="D22" s="312">
        <f t="shared" si="1"/>
        <v>6313</v>
      </c>
      <c r="E22" s="312">
        <f t="shared" si="2"/>
        <v>168</v>
      </c>
      <c r="F22" s="312">
        <f t="shared" si="3"/>
        <v>6109</v>
      </c>
      <c r="G22" s="312">
        <v>0</v>
      </c>
      <c r="H22" s="312">
        <v>0</v>
      </c>
      <c r="I22" s="312">
        <v>0</v>
      </c>
      <c r="J22" s="312">
        <v>0</v>
      </c>
      <c r="K22" s="312">
        <v>4450</v>
      </c>
      <c r="L22" s="312">
        <v>1350</v>
      </c>
      <c r="M22" s="312">
        <v>309</v>
      </c>
      <c r="N22" s="312">
        <f t="shared" si="4"/>
        <v>36</v>
      </c>
      <c r="O22" s="312">
        <f>+'資源化量内訳'!Y22</f>
        <v>0</v>
      </c>
      <c r="P22" s="312">
        <f t="shared" si="5"/>
        <v>168</v>
      </c>
      <c r="Q22" s="312">
        <v>168</v>
      </c>
      <c r="R22" s="312">
        <f t="shared" si="6"/>
        <v>0</v>
      </c>
      <c r="S22" s="312">
        <v>0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508</v>
      </c>
      <c r="AA22" s="312">
        <v>36</v>
      </c>
      <c r="AB22" s="312">
        <v>18</v>
      </c>
      <c r="AC22" s="312">
        <f t="shared" si="8"/>
        <v>454</v>
      </c>
      <c r="AD22" s="312">
        <v>0</v>
      </c>
      <c r="AE22" s="312">
        <v>0</v>
      </c>
      <c r="AF22" s="312">
        <v>0</v>
      </c>
      <c r="AG22" s="312">
        <v>0</v>
      </c>
      <c r="AH22" s="312">
        <v>137</v>
      </c>
      <c r="AI22" s="312">
        <v>8</v>
      </c>
      <c r="AJ22" s="312">
        <v>309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/>
      <c r="AR22" s="277"/>
      <c r="AS22" s="277">
        <v>0</v>
      </c>
    </row>
    <row r="23" spans="1:45" s="282" customFormat="1" ht="12" customHeight="1">
      <c r="A23" s="277" t="s">
        <v>556</v>
      </c>
      <c r="B23" s="278" t="s">
        <v>587</v>
      </c>
      <c r="C23" s="277" t="s">
        <v>588</v>
      </c>
      <c r="D23" s="312">
        <f t="shared" si="1"/>
        <v>4263</v>
      </c>
      <c r="E23" s="312">
        <f t="shared" si="2"/>
        <v>3368</v>
      </c>
      <c r="F23" s="312">
        <f t="shared" si="3"/>
        <v>611</v>
      </c>
      <c r="G23" s="312">
        <v>0</v>
      </c>
      <c r="H23" s="312">
        <v>252</v>
      </c>
      <c r="I23" s="312">
        <v>0</v>
      </c>
      <c r="J23" s="312">
        <v>0</v>
      </c>
      <c r="K23" s="312">
        <v>0</v>
      </c>
      <c r="L23" s="312">
        <v>359</v>
      </c>
      <c r="M23" s="312">
        <v>0</v>
      </c>
      <c r="N23" s="312">
        <f t="shared" si="4"/>
        <v>0</v>
      </c>
      <c r="O23" s="312">
        <f>+'資源化量内訳'!Y23</f>
        <v>284</v>
      </c>
      <c r="P23" s="312">
        <f t="shared" si="5"/>
        <v>3390</v>
      </c>
      <c r="Q23" s="312">
        <v>3368</v>
      </c>
      <c r="R23" s="312">
        <f t="shared" si="6"/>
        <v>22</v>
      </c>
      <c r="S23" s="312">
        <v>0</v>
      </c>
      <c r="T23" s="312">
        <v>1</v>
      </c>
      <c r="U23" s="312">
        <v>0</v>
      </c>
      <c r="V23" s="312">
        <v>0</v>
      </c>
      <c r="W23" s="312">
        <v>0</v>
      </c>
      <c r="X23" s="312">
        <v>21</v>
      </c>
      <c r="Y23" s="312">
        <v>0</v>
      </c>
      <c r="Z23" s="312">
        <f t="shared" si="7"/>
        <v>430</v>
      </c>
      <c r="AA23" s="312">
        <v>0</v>
      </c>
      <c r="AB23" s="312">
        <v>373</v>
      </c>
      <c r="AC23" s="312">
        <f t="shared" si="8"/>
        <v>57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57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556</v>
      </c>
      <c r="B24" s="278" t="s">
        <v>589</v>
      </c>
      <c r="C24" s="277" t="s">
        <v>590</v>
      </c>
      <c r="D24" s="312">
        <f t="shared" si="1"/>
        <v>3200</v>
      </c>
      <c r="E24" s="312">
        <f t="shared" si="2"/>
        <v>2248</v>
      </c>
      <c r="F24" s="312">
        <f t="shared" si="3"/>
        <v>244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>
        <v>244</v>
      </c>
      <c r="M24" s="312">
        <v>0</v>
      </c>
      <c r="N24" s="312">
        <f t="shared" si="4"/>
        <v>419</v>
      </c>
      <c r="O24" s="312">
        <f>+'資源化量内訳'!Y24</f>
        <v>289</v>
      </c>
      <c r="P24" s="312">
        <f t="shared" si="5"/>
        <v>2248</v>
      </c>
      <c r="Q24" s="312">
        <v>2248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506</v>
      </c>
      <c r="AA24" s="312">
        <v>419</v>
      </c>
      <c r="AB24" s="312">
        <v>0</v>
      </c>
      <c r="AC24" s="312">
        <f t="shared" si="8"/>
        <v>87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87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556</v>
      </c>
      <c r="B25" s="278" t="s">
        <v>591</v>
      </c>
      <c r="C25" s="277" t="s">
        <v>592</v>
      </c>
      <c r="D25" s="312">
        <f t="shared" si="1"/>
        <v>1213</v>
      </c>
      <c r="E25" s="312">
        <f t="shared" si="2"/>
        <v>968</v>
      </c>
      <c r="F25" s="312">
        <f t="shared" si="3"/>
        <v>21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312">
        <v>21</v>
      </c>
      <c r="M25" s="312">
        <v>0</v>
      </c>
      <c r="N25" s="312">
        <f t="shared" si="4"/>
        <v>92</v>
      </c>
      <c r="O25" s="312">
        <f>+'資源化量内訳'!Y25</f>
        <v>132</v>
      </c>
      <c r="P25" s="312">
        <f t="shared" si="5"/>
        <v>968</v>
      </c>
      <c r="Q25" s="312">
        <v>968</v>
      </c>
      <c r="R25" s="312">
        <f t="shared" si="6"/>
        <v>0</v>
      </c>
      <c r="S25" s="312">
        <v>0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212</v>
      </c>
      <c r="AA25" s="312">
        <v>92</v>
      </c>
      <c r="AB25" s="312">
        <v>120</v>
      </c>
      <c r="AC25" s="312">
        <f t="shared" si="8"/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556</v>
      </c>
      <c r="B26" s="278" t="s">
        <v>593</v>
      </c>
      <c r="C26" s="277" t="s">
        <v>594</v>
      </c>
      <c r="D26" s="312">
        <f t="shared" si="1"/>
        <v>3270</v>
      </c>
      <c r="E26" s="312">
        <f t="shared" si="2"/>
        <v>2583</v>
      </c>
      <c r="F26" s="312">
        <f t="shared" si="3"/>
        <v>48</v>
      </c>
      <c r="G26" s="312">
        <v>8</v>
      </c>
      <c r="H26" s="312">
        <v>0</v>
      </c>
      <c r="I26" s="312">
        <v>0</v>
      </c>
      <c r="J26" s="312">
        <v>0</v>
      </c>
      <c r="K26" s="312">
        <v>0</v>
      </c>
      <c r="L26" s="312">
        <v>40</v>
      </c>
      <c r="M26" s="312">
        <v>0</v>
      </c>
      <c r="N26" s="312">
        <f t="shared" si="4"/>
        <v>423</v>
      </c>
      <c r="O26" s="312">
        <f>+'資源化量内訳'!Y26</f>
        <v>216</v>
      </c>
      <c r="P26" s="312">
        <f t="shared" si="5"/>
        <v>2584</v>
      </c>
      <c r="Q26" s="312">
        <v>2583</v>
      </c>
      <c r="R26" s="312">
        <f t="shared" si="6"/>
        <v>1</v>
      </c>
      <c r="S26" s="312">
        <v>1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744</v>
      </c>
      <c r="AA26" s="312">
        <v>423</v>
      </c>
      <c r="AB26" s="312">
        <v>321</v>
      </c>
      <c r="AC26" s="312">
        <f t="shared" si="8"/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556</v>
      </c>
      <c r="B27" s="278" t="s">
        <v>595</v>
      </c>
      <c r="C27" s="277" t="s">
        <v>596</v>
      </c>
      <c r="D27" s="312">
        <f t="shared" si="1"/>
        <v>8177</v>
      </c>
      <c r="E27" s="312">
        <f t="shared" si="2"/>
        <v>5936</v>
      </c>
      <c r="F27" s="312">
        <f t="shared" si="3"/>
        <v>1760</v>
      </c>
      <c r="G27" s="312">
        <v>0</v>
      </c>
      <c r="H27" s="312">
        <v>0</v>
      </c>
      <c r="I27" s="312">
        <v>0</v>
      </c>
      <c r="J27" s="312">
        <v>0</v>
      </c>
      <c r="K27" s="312">
        <v>0</v>
      </c>
      <c r="L27" s="312">
        <v>1760</v>
      </c>
      <c r="M27" s="312">
        <v>0</v>
      </c>
      <c r="N27" s="312">
        <f t="shared" si="4"/>
        <v>9</v>
      </c>
      <c r="O27" s="312">
        <f>+'資源化量内訳'!Y27</f>
        <v>472</v>
      </c>
      <c r="P27" s="312">
        <f t="shared" si="5"/>
        <v>6269</v>
      </c>
      <c r="Q27" s="312">
        <v>5936</v>
      </c>
      <c r="R27" s="312">
        <f t="shared" si="6"/>
        <v>333</v>
      </c>
      <c r="S27" s="312">
        <v>0</v>
      </c>
      <c r="T27" s="312">
        <v>0</v>
      </c>
      <c r="U27" s="312">
        <v>0</v>
      </c>
      <c r="V27" s="312">
        <v>0</v>
      </c>
      <c r="W27" s="312">
        <v>0</v>
      </c>
      <c r="X27" s="312">
        <v>333</v>
      </c>
      <c r="Y27" s="312">
        <v>0</v>
      </c>
      <c r="Z27" s="312">
        <f t="shared" si="7"/>
        <v>1057</v>
      </c>
      <c r="AA27" s="312">
        <v>9</v>
      </c>
      <c r="AB27" s="312">
        <v>828</v>
      </c>
      <c r="AC27" s="312">
        <f t="shared" si="8"/>
        <v>220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220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601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6" t="s">
        <v>367</v>
      </c>
      <c r="B2" s="336" t="s">
        <v>368</v>
      </c>
      <c r="C2" s="336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37"/>
      <c r="B3" s="337"/>
      <c r="C3" s="339"/>
      <c r="D3" s="323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3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3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3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37"/>
      <c r="B4" s="337"/>
      <c r="C4" s="339"/>
      <c r="D4" s="323"/>
      <c r="E4" s="318"/>
      <c r="F4" s="318"/>
      <c r="G4" s="318"/>
      <c r="H4" s="318"/>
      <c r="I4" s="318"/>
      <c r="J4" s="318"/>
      <c r="K4" s="318"/>
      <c r="L4" s="318"/>
      <c r="M4" s="317"/>
      <c r="N4" s="318"/>
      <c r="O4" s="318"/>
      <c r="P4" s="318"/>
      <c r="Q4" s="318"/>
      <c r="R4" s="318"/>
      <c r="S4" s="318"/>
      <c r="T4" s="318"/>
      <c r="U4" s="318"/>
      <c r="V4" s="317"/>
      <c r="W4" s="317"/>
      <c r="X4" s="317"/>
      <c r="Y4" s="323"/>
      <c r="Z4" s="318"/>
      <c r="AA4" s="318"/>
      <c r="AB4" s="318"/>
      <c r="AC4" s="318"/>
      <c r="AD4" s="318"/>
      <c r="AE4" s="318"/>
      <c r="AF4" s="318"/>
      <c r="AG4" s="318"/>
      <c r="AH4" s="317"/>
      <c r="AI4" s="318"/>
      <c r="AJ4" s="318"/>
      <c r="AK4" s="318"/>
      <c r="AL4" s="318"/>
      <c r="AM4" s="318"/>
      <c r="AN4" s="318"/>
      <c r="AO4" s="318"/>
      <c r="AP4" s="318"/>
      <c r="AQ4" s="317"/>
      <c r="AR4" s="317"/>
      <c r="AS4" s="317"/>
      <c r="AT4" s="323"/>
      <c r="AU4" s="318"/>
      <c r="AV4" s="318"/>
      <c r="AW4" s="318"/>
      <c r="AX4" s="318"/>
      <c r="AY4" s="318"/>
      <c r="AZ4" s="318"/>
      <c r="BA4" s="318"/>
      <c r="BB4" s="318"/>
      <c r="BC4" s="317"/>
      <c r="BD4" s="318"/>
      <c r="BE4" s="318"/>
      <c r="BF4" s="318"/>
      <c r="BG4" s="318"/>
      <c r="BH4" s="318"/>
      <c r="BI4" s="318"/>
      <c r="BJ4" s="318"/>
      <c r="BK4" s="318"/>
      <c r="BL4" s="317"/>
      <c r="BM4" s="317"/>
      <c r="BN4" s="317"/>
      <c r="BO4" s="323"/>
      <c r="BP4" s="318"/>
      <c r="BQ4" s="318"/>
      <c r="BR4" s="318"/>
      <c r="BS4" s="318"/>
      <c r="BT4" s="318"/>
      <c r="BU4" s="318"/>
      <c r="BV4" s="318"/>
      <c r="BW4" s="318"/>
      <c r="BX4" s="317"/>
      <c r="BY4" s="318"/>
      <c r="BZ4" s="318"/>
      <c r="CA4" s="318"/>
      <c r="CB4" s="318"/>
      <c r="CC4" s="318"/>
      <c r="CD4" s="318"/>
      <c r="CE4" s="318"/>
      <c r="CF4" s="318"/>
      <c r="CG4" s="317"/>
      <c r="CH4" s="317"/>
      <c r="CI4" s="317"/>
      <c r="CJ4" s="317"/>
    </row>
    <row r="5" spans="1:88" s="176" customFormat="1" ht="25.5" customHeight="1">
      <c r="A5" s="337"/>
      <c r="B5" s="337"/>
      <c r="C5" s="339"/>
      <c r="D5" s="323"/>
      <c r="E5" s="318"/>
      <c r="F5" s="318"/>
      <c r="G5" s="318"/>
      <c r="H5" s="318"/>
      <c r="I5" s="318"/>
      <c r="J5" s="318"/>
      <c r="K5" s="318"/>
      <c r="L5" s="318"/>
      <c r="M5" s="317"/>
      <c r="N5" s="318"/>
      <c r="O5" s="318"/>
      <c r="P5" s="318"/>
      <c r="Q5" s="318"/>
      <c r="R5" s="318"/>
      <c r="S5" s="318"/>
      <c r="T5" s="318"/>
      <c r="U5" s="318"/>
      <c r="V5" s="317"/>
      <c r="W5" s="317"/>
      <c r="X5" s="317"/>
      <c r="Y5" s="323"/>
      <c r="Z5" s="318"/>
      <c r="AA5" s="318"/>
      <c r="AB5" s="318"/>
      <c r="AC5" s="318"/>
      <c r="AD5" s="318"/>
      <c r="AE5" s="318"/>
      <c r="AF5" s="318"/>
      <c r="AG5" s="318"/>
      <c r="AH5" s="317"/>
      <c r="AI5" s="318"/>
      <c r="AJ5" s="318"/>
      <c r="AK5" s="318"/>
      <c r="AL5" s="318"/>
      <c r="AM5" s="318"/>
      <c r="AN5" s="318"/>
      <c r="AO5" s="318"/>
      <c r="AP5" s="318"/>
      <c r="AQ5" s="317"/>
      <c r="AR5" s="317"/>
      <c r="AS5" s="317"/>
      <c r="AT5" s="323"/>
      <c r="AU5" s="318"/>
      <c r="AV5" s="318"/>
      <c r="AW5" s="318"/>
      <c r="AX5" s="318"/>
      <c r="AY5" s="318"/>
      <c r="AZ5" s="318"/>
      <c r="BA5" s="318"/>
      <c r="BB5" s="318"/>
      <c r="BC5" s="317"/>
      <c r="BD5" s="318"/>
      <c r="BE5" s="318"/>
      <c r="BF5" s="318"/>
      <c r="BG5" s="318"/>
      <c r="BH5" s="318"/>
      <c r="BI5" s="318"/>
      <c r="BJ5" s="318"/>
      <c r="BK5" s="318"/>
      <c r="BL5" s="317"/>
      <c r="BM5" s="317"/>
      <c r="BN5" s="317"/>
      <c r="BO5" s="323"/>
      <c r="BP5" s="318"/>
      <c r="BQ5" s="318"/>
      <c r="BR5" s="318"/>
      <c r="BS5" s="318"/>
      <c r="BT5" s="318"/>
      <c r="BU5" s="318"/>
      <c r="BV5" s="318"/>
      <c r="BW5" s="318"/>
      <c r="BX5" s="317"/>
      <c r="BY5" s="318"/>
      <c r="BZ5" s="318"/>
      <c r="CA5" s="318"/>
      <c r="CB5" s="318"/>
      <c r="CC5" s="318"/>
      <c r="CD5" s="318"/>
      <c r="CE5" s="318"/>
      <c r="CF5" s="318"/>
      <c r="CG5" s="317"/>
      <c r="CH5" s="317"/>
      <c r="CI5" s="317"/>
      <c r="CJ5" s="317"/>
    </row>
    <row r="6" spans="1:88" s="178" customFormat="1" ht="13.5">
      <c r="A6" s="338"/>
      <c r="B6" s="338"/>
      <c r="C6" s="34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AI7">SUM(D8:D27)</f>
        <v>86820</v>
      </c>
      <c r="E7" s="274">
        <f t="shared" si="0"/>
        <v>43932</v>
      </c>
      <c r="F7" s="274">
        <f t="shared" si="0"/>
        <v>106</v>
      </c>
      <c r="G7" s="274">
        <f t="shared" si="0"/>
        <v>368</v>
      </c>
      <c r="H7" s="274">
        <f t="shared" si="0"/>
        <v>9737</v>
      </c>
      <c r="I7" s="274">
        <f t="shared" si="0"/>
        <v>9710</v>
      </c>
      <c r="J7" s="274">
        <f t="shared" si="0"/>
        <v>2701</v>
      </c>
      <c r="K7" s="274">
        <f t="shared" si="0"/>
        <v>18</v>
      </c>
      <c r="L7" s="274">
        <f t="shared" si="0"/>
        <v>6981</v>
      </c>
      <c r="M7" s="274">
        <f t="shared" si="0"/>
        <v>160</v>
      </c>
      <c r="N7" s="274">
        <f t="shared" si="0"/>
        <v>767</v>
      </c>
      <c r="O7" s="274">
        <f t="shared" si="0"/>
        <v>348</v>
      </c>
      <c r="P7" s="274">
        <f t="shared" si="0"/>
        <v>0</v>
      </c>
      <c r="Q7" s="274">
        <f t="shared" si="0"/>
        <v>5626</v>
      </c>
      <c r="R7" s="274">
        <f t="shared" si="0"/>
        <v>3354</v>
      </c>
      <c r="S7" s="274">
        <f t="shared" si="0"/>
        <v>0</v>
      </c>
      <c r="T7" s="274">
        <f t="shared" si="0"/>
        <v>620</v>
      </c>
      <c r="U7" s="274">
        <f t="shared" si="0"/>
        <v>0</v>
      </c>
      <c r="V7" s="274">
        <f t="shared" si="0"/>
        <v>94</v>
      </c>
      <c r="W7" s="274">
        <f t="shared" si="0"/>
        <v>53</v>
      </c>
      <c r="X7" s="274">
        <f t="shared" si="0"/>
        <v>2245</v>
      </c>
      <c r="Y7" s="274">
        <f t="shared" si="0"/>
        <v>17802</v>
      </c>
      <c r="Z7" s="274">
        <f t="shared" si="0"/>
        <v>14749</v>
      </c>
      <c r="AA7" s="274">
        <f t="shared" si="0"/>
        <v>22</v>
      </c>
      <c r="AB7" s="274">
        <f t="shared" si="0"/>
        <v>247</v>
      </c>
      <c r="AC7" s="274">
        <f t="shared" si="0"/>
        <v>544</v>
      </c>
      <c r="AD7" s="274">
        <f t="shared" si="0"/>
        <v>1232</v>
      </c>
      <c r="AE7" s="274">
        <f t="shared" si="0"/>
        <v>300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387</v>
      </c>
      <c r="AJ7" s="274">
        <f aca="true" t="shared" si="1" ref="AJ7:BO7">SUM(AJ8:AJ27)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13</v>
      </c>
      <c r="AS7" s="274">
        <f t="shared" si="1"/>
        <v>308</v>
      </c>
      <c r="AT7" s="274">
        <f t="shared" si="1"/>
        <v>57248</v>
      </c>
      <c r="AU7" s="274">
        <f t="shared" si="1"/>
        <v>17674</v>
      </c>
      <c r="AV7" s="274">
        <f t="shared" si="1"/>
        <v>67</v>
      </c>
      <c r="AW7" s="274">
        <f t="shared" si="1"/>
        <v>121</v>
      </c>
      <c r="AX7" s="274">
        <f t="shared" si="1"/>
        <v>9058</v>
      </c>
      <c r="AY7" s="274">
        <f t="shared" si="1"/>
        <v>8463</v>
      </c>
      <c r="AZ7" s="274">
        <f t="shared" si="1"/>
        <v>2390</v>
      </c>
      <c r="BA7" s="274">
        <f t="shared" si="1"/>
        <v>18</v>
      </c>
      <c r="BB7" s="274">
        <f t="shared" si="1"/>
        <v>6981</v>
      </c>
      <c r="BC7" s="274">
        <f t="shared" si="1"/>
        <v>156</v>
      </c>
      <c r="BD7" s="274">
        <f t="shared" si="1"/>
        <v>312</v>
      </c>
      <c r="BE7" s="274">
        <f t="shared" si="1"/>
        <v>348</v>
      </c>
      <c r="BF7" s="274">
        <f t="shared" si="1"/>
        <v>0</v>
      </c>
      <c r="BG7" s="274">
        <f t="shared" si="1"/>
        <v>5626</v>
      </c>
      <c r="BH7" s="274">
        <f t="shared" si="1"/>
        <v>3354</v>
      </c>
      <c r="BI7" s="274">
        <f t="shared" si="1"/>
        <v>0</v>
      </c>
      <c r="BJ7" s="274">
        <f t="shared" si="1"/>
        <v>620</v>
      </c>
      <c r="BK7" s="274">
        <f t="shared" si="1"/>
        <v>0</v>
      </c>
      <c r="BL7" s="274">
        <f t="shared" si="1"/>
        <v>94</v>
      </c>
      <c r="BM7" s="274">
        <f t="shared" si="1"/>
        <v>40</v>
      </c>
      <c r="BN7" s="274">
        <f t="shared" si="1"/>
        <v>1926</v>
      </c>
      <c r="BO7" s="274">
        <f t="shared" si="1"/>
        <v>11770</v>
      </c>
      <c r="BP7" s="274">
        <f aca="true" t="shared" si="2" ref="BP7:CI7">SUM(BP8:BP27)</f>
        <v>11509</v>
      </c>
      <c r="BQ7" s="274">
        <f t="shared" si="2"/>
        <v>17</v>
      </c>
      <c r="BR7" s="274">
        <f t="shared" si="2"/>
        <v>0</v>
      </c>
      <c r="BS7" s="274">
        <f t="shared" si="2"/>
        <v>135</v>
      </c>
      <c r="BT7" s="274">
        <f t="shared" si="2"/>
        <v>15</v>
      </c>
      <c r="BU7" s="274">
        <f t="shared" si="2"/>
        <v>11</v>
      </c>
      <c r="BV7" s="274">
        <f t="shared" si="2"/>
        <v>0</v>
      </c>
      <c r="BW7" s="274">
        <f t="shared" si="2"/>
        <v>0</v>
      </c>
      <c r="BX7" s="274">
        <f t="shared" si="2"/>
        <v>4</v>
      </c>
      <c r="BY7" s="274">
        <f t="shared" si="2"/>
        <v>68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11</v>
      </c>
      <c r="CJ7" s="287">
        <f>+COUNTIF(CJ8:CJ27,"有る")</f>
        <v>14</v>
      </c>
    </row>
    <row r="8" spans="1:88" s="282" customFormat="1" ht="12" customHeight="1">
      <c r="A8" s="277" t="s">
        <v>556</v>
      </c>
      <c r="B8" s="278" t="s">
        <v>558</v>
      </c>
      <c r="C8" s="277" t="s">
        <v>559</v>
      </c>
      <c r="D8" s="279">
        <f aca="true" t="shared" si="3" ref="D8:S23">SUM(Y8,AT8,BO8)</f>
        <v>29886</v>
      </c>
      <c r="E8" s="279">
        <f t="shared" si="3"/>
        <v>12722</v>
      </c>
      <c r="F8" s="279">
        <f t="shared" si="3"/>
        <v>51</v>
      </c>
      <c r="G8" s="279">
        <f t="shared" si="3"/>
        <v>0</v>
      </c>
      <c r="H8" s="279">
        <f t="shared" si="3"/>
        <v>3056</v>
      </c>
      <c r="I8" s="279">
        <f t="shared" si="3"/>
        <v>4531</v>
      </c>
      <c r="J8" s="279">
        <f t="shared" si="3"/>
        <v>1218</v>
      </c>
      <c r="K8" s="279">
        <f t="shared" si="3"/>
        <v>0</v>
      </c>
      <c r="L8" s="279">
        <f t="shared" si="3"/>
        <v>4973</v>
      </c>
      <c r="M8" s="279">
        <f t="shared" si="3"/>
        <v>0</v>
      </c>
      <c r="N8" s="279">
        <f t="shared" si="3"/>
        <v>0</v>
      </c>
      <c r="O8" s="279">
        <f t="shared" si="3"/>
        <v>0</v>
      </c>
      <c r="P8" s="279">
        <f t="shared" si="3"/>
        <v>0</v>
      </c>
      <c r="Q8" s="279">
        <f t="shared" si="3"/>
        <v>3071</v>
      </c>
      <c r="R8" s="279">
        <f t="shared" si="3"/>
        <v>0</v>
      </c>
      <c r="S8" s="279">
        <f t="shared" si="3"/>
        <v>0</v>
      </c>
      <c r="T8" s="279">
        <f aca="true" t="shared" si="4" ref="T8:T27">SUM(AO8,BJ8,CE8)</f>
        <v>0</v>
      </c>
      <c r="U8" s="279">
        <f aca="true" t="shared" si="5" ref="U8:U27">SUM(AP8,BK8,CF8)</f>
        <v>0</v>
      </c>
      <c r="V8" s="279">
        <f aca="true" t="shared" si="6" ref="V8:V27">SUM(AQ8,BL8,CG8)</f>
        <v>94</v>
      </c>
      <c r="W8" s="279">
        <f aca="true" t="shared" si="7" ref="W8:W27">SUM(AR8,BM8,CH8)</f>
        <v>0</v>
      </c>
      <c r="X8" s="279">
        <f aca="true" t="shared" si="8" ref="X8:X27">SUM(AS8,BN8,CI8)</f>
        <v>170</v>
      </c>
      <c r="Y8" s="279">
        <f aca="true" t="shared" si="9" ref="Y8:Y27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553</v>
      </c>
      <c r="AK8" s="280" t="s">
        <v>553</v>
      </c>
      <c r="AL8" s="280" t="s">
        <v>553</v>
      </c>
      <c r="AM8" s="280" t="s">
        <v>553</v>
      </c>
      <c r="AN8" s="280" t="s">
        <v>553</v>
      </c>
      <c r="AO8" s="280" t="s">
        <v>553</v>
      </c>
      <c r="AP8" s="280" t="s">
        <v>553</v>
      </c>
      <c r="AQ8" s="280" t="s">
        <v>553</v>
      </c>
      <c r="AR8" s="279">
        <v>0</v>
      </c>
      <c r="AS8" s="279">
        <v>0</v>
      </c>
      <c r="AT8" s="279">
        <f>'施設資源化量内訳'!D8</f>
        <v>29886</v>
      </c>
      <c r="AU8" s="279">
        <f>'施設資源化量内訳'!E8</f>
        <v>12722</v>
      </c>
      <c r="AV8" s="279">
        <f>'施設資源化量内訳'!F8</f>
        <v>51</v>
      </c>
      <c r="AW8" s="279">
        <f>'施設資源化量内訳'!G8</f>
        <v>0</v>
      </c>
      <c r="AX8" s="279">
        <f>'施設資源化量内訳'!H8</f>
        <v>3056</v>
      </c>
      <c r="AY8" s="279">
        <f>'施設資源化量内訳'!I8</f>
        <v>4531</v>
      </c>
      <c r="AZ8" s="279">
        <f>'施設資源化量内訳'!J8</f>
        <v>1218</v>
      </c>
      <c r="BA8" s="279">
        <f>'施設資源化量内訳'!K8</f>
        <v>0</v>
      </c>
      <c r="BB8" s="279">
        <f>'施設資源化量内訳'!L8</f>
        <v>4973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3071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94</v>
      </c>
      <c r="BM8" s="279">
        <f>'施設資源化量内訳'!W8</f>
        <v>0</v>
      </c>
      <c r="BN8" s="279">
        <f>'施設資源化量内訳'!X8</f>
        <v>170</v>
      </c>
      <c r="BO8" s="279">
        <f aca="true" t="shared" si="10" ref="BO8:BO27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553</v>
      </c>
      <c r="CA8" s="280" t="s">
        <v>553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>
        <v>0</v>
      </c>
      <c r="CI8" s="279">
        <v>0</v>
      </c>
      <c r="CJ8" s="288" t="s">
        <v>554</v>
      </c>
    </row>
    <row r="9" spans="1:88" s="282" customFormat="1" ht="12" customHeight="1">
      <c r="A9" s="277" t="s">
        <v>556</v>
      </c>
      <c r="B9" s="289" t="s">
        <v>560</v>
      </c>
      <c r="C9" s="277" t="s">
        <v>561</v>
      </c>
      <c r="D9" s="279">
        <f t="shared" si="3"/>
        <v>10928</v>
      </c>
      <c r="E9" s="279">
        <f t="shared" si="3"/>
        <v>5663</v>
      </c>
      <c r="F9" s="279">
        <f t="shared" si="3"/>
        <v>12</v>
      </c>
      <c r="G9" s="279">
        <f t="shared" si="3"/>
        <v>0</v>
      </c>
      <c r="H9" s="279">
        <f t="shared" si="3"/>
        <v>1187</v>
      </c>
      <c r="I9" s="279">
        <f t="shared" si="3"/>
        <v>928</v>
      </c>
      <c r="J9" s="279">
        <f t="shared" si="3"/>
        <v>300</v>
      </c>
      <c r="K9" s="279">
        <f t="shared" si="3"/>
        <v>0</v>
      </c>
      <c r="L9" s="279">
        <f t="shared" si="3"/>
        <v>0</v>
      </c>
      <c r="M9" s="279">
        <f t="shared" si="3"/>
        <v>0</v>
      </c>
      <c r="N9" s="279">
        <f t="shared" si="3"/>
        <v>292</v>
      </c>
      <c r="O9" s="279">
        <f t="shared" si="3"/>
        <v>97</v>
      </c>
      <c r="P9" s="279">
        <f t="shared" si="3"/>
        <v>0</v>
      </c>
      <c r="Q9" s="279">
        <f t="shared" si="3"/>
        <v>706</v>
      </c>
      <c r="R9" s="279">
        <f t="shared" si="3"/>
        <v>1045</v>
      </c>
      <c r="S9" s="279">
        <f t="shared" si="3"/>
        <v>0</v>
      </c>
      <c r="T9" s="279">
        <f t="shared" si="4"/>
        <v>620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78</v>
      </c>
      <c r="Y9" s="279">
        <f t="shared" si="9"/>
        <v>4802</v>
      </c>
      <c r="Z9" s="279">
        <v>2931</v>
      </c>
      <c r="AA9" s="279">
        <v>8</v>
      </c>
      <c r="AB9" s="279">
        <v>0</v>
      </c>
      <c r="AC9" s="279">
        <v>307</v>
      </c>
      <c r="AD9" s="279">
        <v>928</v>
      </c>
      <c r="AE9" s="279">
        <v>300</v>
      </c>
      <c r="AF9" s="279">
        <v>0</v>
      </c>
      <c r="AG9" s="279">
        <v>0</v>
      </c>
      <c r="AH9" s="279">
        <v>0</v>
      </c>
      <c r="AI9" s="279">
        <v>250</v>
      </c>
      <c r="AJ9" s="280" t="s">
        <v>553</v>
      </c>
      <c r="AK9" s="280" t="s">
        <v>553</v>
      </c>
      <c r="AL9" s="280" t="s">
        <v>553</v>
      </c>
      <c r="AM9" s="280" t="s">
        <v>553</v>
      </c>
      <c r="AN9" s="280" t="s">
        <v>553</v>
      </c>
      <c r="AO9" s="280" t="s">
        <v>553</v>
      </c>
      <c r="AP9" s="280" t="s">
        <v>553</v>
      </c>
      <c r="AQ9" s="280" t="s">
        <v>553</v>
      </c>
      <c r="AR9" s="279">
        <v>0</v>
      </c>
      <c r="AS9" s="279">
        <v>78</v>
      </c>
      <c r="AT9" s="279">
        <f>'施設資源化量内訳'!D9</f>
        <v>3348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880</v>
      </c>
      <c r="AY9" s="279">
        <f>'施設資源化量内訳'!I9</f>
        <v>0</v>
      </c>
      <c r="AZ9" s="279">
        <f>'施設資源化量内訳'!J9</f>
        <v>0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97</v>
      </c>
      <c r="BF9" s="279">
        <f>'施設資源化量内訳'!P9</f>
        <v>0</v>
      </c>
      <c r="BG9" s="279">
        <f>'施設資源化量内訳'!Q9</f>
        <v>706</v>
      </c>
      <c r="BH9" s="279">
        <f>'施設資源化量内訳'!R9</f>
        <v>1045</v>
      </c>
      <c r="BI9" s="279">
        <f>'施設資源化量内訳'!S9</f>
        <v>0</v>
      </c>
      <c r="BJ9" s="279">
        <f>'施設資源化量内訳'!T9</f>
        <v>620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2778</v>
      </c>
      <c r="BP9" s="279">
        <v>2732</v>
      </c>
      <c r="BQ9" s="279">
        <v>4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42</v>
      </c>
      <c r="BZ9" s="280" t="s">
        <v>553</v>
      </c>
      <c r="CA9" s="280" t="s">
        <v>553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>
        <v>0</v>
      </c>
      <c r="CI9" s="279">
        <v>0</v>
      </c>
      <c r="CJ9" s="288" t="s">
        <v>554</v>
      </c>
    </row>
    <row r="10" spans="1:88" s="282" customFormat="1" ht="12" customHeight="1">
      <c r="A10" s="277" t="s">
        <v>556</v>
      </c>
      <c r="B10" s="289" t="s">
        <v>562</v>
      </c>
      <c r="C10" s="277" t="s">
        <v>563</v>
      </c>
      <c r="D10" s="279">
        <f t="shared" si="3"/>
        <v>5754</v>
      </c>
      <c r="E10" s="279">
        <f t="shared" si="3"/>
        <v>4547</v>
      </c>
      <c r="F10" s="279">
        <f t="shared" si="3"/>
        <v>4</v>
      </c>
      <c r="G10" s="279">
        <f t="shared" si="3"/>
        <v>0</v>
      </c>
      <c r="H10" s="279">
        <f t="shared" si="3"/>
        <v>455</v>
      </c>
      <c r="I10" s="279">
        <f t="shared" si="3"/>
        <v>546</v>
      </c>
      <c r="J10" s="279">
        <f t="shared" si="3"/>
        <v>149</v>
      </c>
      <c r="K10" s="279">
        <f t="shared" si="3"/>
        <v>0</v>
      </c>
      <c r="L10" s="279">
        <f t="shared" si="3"/>
        <v>0</v>
      </c>
      <c r="M10" s="279">
        <f t="shared" si="3"/>
        <v>0</v>
      </c>
      <c r="N10" s="279">
        <f t="shared" si="3"/>
        <v>0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30</v>
      </c>
      <c r="X10" s="279">
        <f t="shared" si="8"/>
        <v>23</v>
      </c>
      <c r="Y10" s="279">
        <f t="shared" si="9"/>
        <v>2895</v>
      </c>
      <c r="Z10" s="279">
        <v>2872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553</v>
      </c>
      <c r="AK10" s="280" t="s">
        <v>553</v>
      </c>
      <c r="AL10" s="280" t="s">
        <v>553</v>
      </c>
      <c r="AM10" s="280" t="s">
        <v>553</v>
      </c>
      <c r="AN10" s="280" t="s">
        <v>553</v>
      </c>
      <c r="AO10" s="280" t="s">
        <v>553</v>
      </c>
      <c r="AP10" s="280" t="s">
        <v>553</v>
      </c>
      <c r="AQ10" s="280" t="s">
        <v>553</v>
      </c>
      <c r="AR10" s="279">
        <v>0</v>
      </c>
      <c r="AS10" s="279">
        <v>23</v>
      </c>
      <c r="AT10" s="279">
        <f>'施設資源化量内訳'!D10</f>
        <v>1150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425</v>
      </c>
      <c r="AY10" s="279">
        <f>'施設資源化量内訳'!I10</f>
        <v>546</v>
      </c>
      <c r="AZ10" s="279">
        <f>'施設資源化量内訳'!J10</f>
        <v>149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30</v>
      </c>
      <c r="BN10" s="279">
        <f>'施設資源化量内訳'!X10</f>
        <v>0</v>
      </c>
      <c r="BO10" s="279">
        <f t="shared" si="10"/>
        <v>1709</v>
      </c>
      <c r="BP10" s="279">
        <v>1675</v>
      </c>
      <c r="BQ10" s="279">
        <v>4</v>
      </c>
      <c r="BR10" s="279">
        <v>0</v>
      </c>
      <c r="BS10" s="279">
        <v>30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553</v>
      </c>
      <c r="CA10" s="280" t="s">
        <v>553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556</v>
      </c>
      <c r="B11" s="289" t="s">
        <v>564</v>
      </c>
      <c r="C11" s="277" t="s">
        <v>565</v>
      </c>
      <c r="D11" s="279">
        <f t="shared" si="3"/>
        <v>2922</v>
      </c>
      <c r="E11" s="279">
        <f t="shared" si="3"/>
        <v>1933</v>
      </c>
      <c r="F11" s="279">
        <f t="shared" si="3"/>
        <v>4</v>
      </c>
      <c r="G11" s="279">
        <f t="shared" si="3"/>
        <v>116</v>
      </c>
      <c r="H11" s="279">
        <f t="shared" si="3"/>
        <v>325</v>
      </c>
      <c r="I11" s="279">
        <f t="shared" si="3"/>
        <v>221</v>
      </c>
      <c r="J11" s="279">
        <f t="shared" si="3"/>
        <v>98</v>
      </c>
      <c r="K11" s="279">
        <f t="shared" si="3"/>
        <v>0</v>
      </c>
      <c r="L11" s="279">
        <f t="shared" si="3"/>
        <v>148</v>
      </c>
      <c r="M11" s="279">
        <f t="shared" si="3"/>
        <v>46</v>
      </c>
      <c r="N11" s="279">
        <f t="shared" si="3"/>
        <v>8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12</v>
      </c>
      <c r="X11" s="279">
        <f t="shared" si="8"/>
        <v>11</v>
      </c>
      <c r="Y11" s="279">
        <f t="shared" si="9"/>
        <v>1677</v>
      </c>
      <c r="Z11" s="279">
        <v>1537</v>
      </c>
      <c r="AA11" s="279">
        <v>4</v>
      </c>
      <c r="AB11" s="279">
        <v>116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8</v>
      </c>
      <c r="AJ11" s="280" t="s">
        <v>553</v>
      </c>
      <c r="AK11" s="280" t="s">
        <v>553</v>
      </c>
      <c r="AL11" s="280" t="s">
        <v>553</v>
      </c>
      <c r="AM11" s="280" t="s">
        <v>553</v>
      </c>
      <c r="AN11" s="280" t="s">
        <v>553</v>
      </c>
      <c r="AO11" s="280" t="s">
        <v>553</v>
      </c>
      <c r="AP11" s="280" t="s">
        <v>553</v>
      </c>
      <c r="AQ11" s="280" t="s">
        <v>553</v>
      </c>
      <c r="AR11" s="279">
        <v>12</v>
      </c>
      <c r="AS11" s="279">
        <v>0</v>
      </c>
      <c r="AT11" s="279">
        <f>'施設資源化量内訳'!D11</f>
        <v>1138</v>
      </c>
      <c r="AU11" s="279">
        <f>'施設資源化量内訳'!E11</f>
        <v>299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325</v>
      </c>
      <c r="AY11" s="279">
        <f>'施設資源化量内訳'!I11</f>
        <v>221</v>
      </c>
      <c r="AZ11" s="279">
        <f>'施設資源化量内訳'!J11</f>
        <v>88</v>
      </c>
      <c r="BA11" s="279">
        <f>'施設資源化量内訳'!K11</f>
        <v>0</v>
      </c>
      <c r="BB11" s="279">
        <f>'施設資源化量内訳'!L11</f>
        <v>148</v>
      </c>
      <c r="BC11" s="279">
        <f>'施設資源化量内訳'!M11</f>
        <v>46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11</v>
      </c>
      <c r="BO11" s="279">
        <f t="shared" si="10"/>
        <v>107</v>
      </c>
      <c r="BP11" s="279">
        <v>97</v>
      </c>
      <c r="BQ11" s="279">
        <v>0</v>
      </c>
      <c r="BR11" s="279">
        <v>0</v>
      </c>
      <c r="BS11" s="279">
        <v>0</v>
      </c>
      <c r="BT11" s="279">
        <v>0</v>
      </c>
      <c r="BU11" s="279">
        <v>10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553</v>
      </c>
      <c r="CA11" s="280" t="s">
        <v>553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556</v>
      </c>
      <c r="B12" s="278" t="s">
        <v>566</v>
      </c>
      <c r="C12" s="277" t="s">
        <v>567</v>
      </c>
      <c r="D12" s="310">
        <f t="shared" si="3"/>
        <v>8809</v>
      </c>
      <c r="E12" s="310">
        <f t="shared" si="3"/>
        <v>4463</v>
      </c>
      <c r="F12" s="310">
        <f t="shared" si="3"/>
        <v>6</v>
      </c>
      <c r="G12" s="310">
        <f t="shared" si="3"/>
        <v>0</v>
      </c>
      <c r="H12" s="310">
        <f t="shared" si="3"/>
        <v>1017</v>
      </c>
      <c r="I12" s="310">
        <f t="shared" si="3"/>
        <v>1007</v>
      </c>
      <c r="J12" s="310">
        <f t="shared" si="3"/>
        <v>193</v>
      </c>
      <c r="K12" s="310">
        <f t="shared" si="3"/>
        <v>0</v>
      </c>
      <c r="L12" s="310">
        <f t="shared" si="3"/>
        <v>856</v>
      </c>
      <c r="M12" s="310">
        <f t="shared" si="3"/>
        <v>0</v>
      </c>
      <c r="N12" s="310">
        <f t="shared" si="3"/>
        <v>23</v>
      </c>
      <c r="O12" s="310">
        <f t="shared" si="3"/>
        <v>0</v>
      </c>
      <c r="P12" s="310">
        <f t="shared" si="3"/>
        <v>0</v>
      </c>
      <c r="Q12" s="310">
        <f t="shared" si="3"/>
        <v>1198</v>
      </c>
      <c r="R12" s="310">
        <f t="shared" si="3"/>
        <v>0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0</v>
      </c>
      <c r="X12" s="310">
        <f t="shared" si="8"/>
        <v>46</v>
      </c>
      <c r="Y12" s="310">
        <f t="shared" si="9"/>
        <v>2443</v>
      </c>
      <c r="Z12" s="310">
        <v>2437</v>
      </c>
      <c r="AA12" s="310">
        <v>6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553</v>
      </c>
      <c r="AK12" s="310" t="s">
        <v>553</v>
      </c>
      <c r="AL12" s="310" t="s">
        <v>553</v>
      </c>
      <c r="AM12" s="310" t="s">
        <v>553</v>
      </c>
      <c r="AN12" s="310" t="s">
        <v>553</v>
      </c>
      <c r="AO12" s="310" t="s">
        <v>553</v>
      </c>
      <c r="AP12" s="310" t="s">
        <v>553</v>
      </c>
      <c r="AQ12" s="310" t="s">
        <v>553</v>
      </c>
      <c r="AR12" s="310">
        <v>0</v>
      </c>
      <c r="AS12" s="310">
        <v>0</v>
      </c>
      <c r="AT12" s="310">
        <f>'施設資源化量内訳'!D12</f>
        <v>4415</v>
      </c>
      <c r="AU12" s="310">
        <f>'施設資源化量内訳'!E12</f>
        <v>159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956</v>
      </c>
      <c r="AY12" s="310">
        <f>'施設資源化量内訳'!I12</f>
        <v>1007</v>
      </c>
      <c r="AZ12" s="310">
        <f>'施設資源化量内訳'!J12</f>
        <v>193</v>
      </c>
      <c r="BA12" s="310">
        <f>'施設資源化量内訳'!K12</f>
        <v>0</v>
      </c>
      <c r="BB12" s="310">
        <f>'施設資源化量内訳'!L12</f>
        <v>856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1198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46</v>
      </c>
      <c r="BO12" s="310">
        <f t="shared" si="10"/>
        <v>1951</v>
      </c>
      <c r="BP12" s="310">
        <v>1867</v>
      </c>
      <c r="BQ12" s="310">
        <v>0</v>
      </c>
      <c r="BR12" s="310">
        <v>0</v>
      </c>
      <c r="BS12" s="310">
        <v>61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23</v>
      </c>
      <c r="BZ12" s="310" t="s">
        <v>553</v>
      </c>
      <c r="CA12" s="310" t="s">
        <v>553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>
        <v>0</v>
      </c>
      <c r="CI12" s="310">
        <v>0</v>
      </c>
      <c r="CJ12" s="314" t="s">
        <v>554</v>
      </c>
    </row>
    <row r="13" spans="1:88" s="282" customFormat="1" ht="12" customHeight="1">
      <c r="A13" s="277" t="s">
        <v>556</v>
      </c>
      <c r="B13" s="278" t="s">
        <v>568</v>
      </c>
      <c r="C13" s="277" t="s">
        <v>569</v>
      </c>
      <c r="D13" s="310">
        <f t="shared" si="3"/>
        <v>4504</v>
      </c>
      <c r="E13" s="310">
        <f t="shared" si="3"/>
        <v>2799</v>
      </c>
      <c r="F13" s="310">
        <f t="shared" si="3"/>
        <v>2</v>
      </c>
      <c r="G13" s="310">
        <f t="shared" si="3"/>
        <v>0</v>
      </c>
      <c r="H13" s="310">
        <f t="shared" si="3"/>
        <v>1261</v>
      </c>
      <c r="I13" s="310">
        <f t="shared" si="3"/>
        <v>304</v>
      </c>
      <c r="J13" s="310">
        <f t="shared" si="3"/>
        <v>104</v>
      </c>
      <c r="K13" s="310">
        <f t="shared" si="3"/>
        <v>0</v>
      </c>
      <c r="L13" s="310">
        <f t="shared" si="3"/>
        <v>0</v>
      </c>
      <c r="M13" s="310">
        <f t="shared" si="3"/>
        <v>0</v>
      </c>
      <c r="N13" s="310">
        <f t="shared" si="3"/>
        <v>0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0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0</v>
      </c>
      <c r="X13" s="310">
        <f t="shared" si="8"/>
        <v>34</v>
      </c>
      <c r="Y13" s="310">
        <f t="shared" si="9"/>
        <v>1769</v>
      </c>
      <c r="Z13" s="310">
        <v>1431</v>
      </c>
      <c r="AA13" s="310">
        <v>0</v>
      </c>
      <c r="AB13" s="310">
        <v>0</v>
      </c>
      <c r="AC13" s="310">
        <v>0</v>
      </c>
      <c r="AD13" s="310">
        <v>304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 t="s">
        <v>553</v>
      </c>
      <c r="AM13" s="310" t="s">
        <v>553</v>
      </c>
      <c r="AN13" s="310" t="s">
        <v>553</v>
      </c>
      <c r="AO13" s="310" t="s">
        <v>553</v>
      </c>
      <c r="AP13" s="310" t="s">
        <v>553</v>
      </c>
      <c r="AQ13" s="310" t="s">
        <v>553</v>
      </c>
      <c r="AR13" s="310">
        <v>0</v>
      </c>
      <c r="AS13" s="310">
        <v>34</v>
      </c>
      <c r="AT13" s="310">
        <f>'施設資源化量内訳'!D13</f>
        <v>1341</v>
      </c>
      <c r="AU13" s="310">
        <f>'施設資源化量内訳'!E13</f>
        <v>0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1237</v>
      </c>
      <c r="AY13" s="310">
        <f>'施設資源化量内訳'!I13</f>
        <v>0</v>
      </c>
      <c r="AZ13" s="310">
        <f>'施設資源化量内訳'!J13</f>
        <v>104</v>
      </c>
      <c r="BA13" s="310">
        <f>'施設資源化量内訳'!K13</f>
        <v>0</v>
      </c>
      <c r="BB13" s="310">
        <f>'施設資源化量内訳'!L13</f>
        <v>0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0</v>
      </c>
      <c r="BO13" s="310">
        <f t="shared" si="10"/>
        <v>1394</v>
      </c>
      <c r="BP13" s="310">
        <v>1368</v>
      </c>
      <c r="BQ13" s="310">
        <v>2</v>
      </c>
      <c r="BR13" s="310">
        <v>0</v>
      </c>
      <c r="BS13" s="310">
        <v>24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553</v>
      </c>
      <c r="CA13" s="310" t="s">
        <v>553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>
        <v>0</v>
      </c>
      <c r="CI13" s="310">
        <v>0</v>
      </c>
      <c r="CJ13" s="314" t="s">
        <v>554</v>
      </c>
    </row>
    <row r="14" spans="1:88" s="282" customFormat="1" ht="12" customHeight="1">
      <c r="A14" s="277" t="s">
        <v>556</v>
      </c>
      <c r="B14" s="278" t="s">
        <v>570</v>
      </c>
      <c r="C14" s="277" t="s">
        <v>571</v>
      </c>
      <c r="D14" s="310">
        <f t="shared" si="3"/>
        <v>1373</v>
      </c>
      <c r="E14" s="310">
        <f t="shared" si="3"/>
        <v>705</v>
      </c>
      <c r="F14" s="310">
        <f t="shared" si="3"/>
        <v>2</v>
      </c>
      <c r="G14" s="310">
        <f t="shared" si="3"/>
        <v>121</v>
      </c>
      <c r="H14" s="310">
        <f t="shared" si="3"/>
        <v>138</v>
      </c>
      <c r="I14" s="310">
        <f t="shared" si="3"/>
        <v>289</v>
      </c>
      <c r="J14" s="310">
        <f t="shared" si="3"/>
        <v>56</v>
      </c>
      <c r="K14" s="310">
        <f t="shared" si="3"/>
        <v>4</v>
      </c>
      <c r="L14" s="310">
        <f t="shared" si="3"/>
        <v>0</v>
      </c>
      <c r="M14" s="310">
        <f t="shared" si="3"/>
        <v>0</v>
      </c>
      <c r="N14" s="310">
        <f t="shared" si="3"/>
        <v>46</v>
      </c>
      <c r="O14" s="310">
        <f t="shared" si="3"/>
        <v>0</v>
      </c>
      <c r="P14" s="310">
        <f t="shared" si="3"/>
        <v>0</v>
      </c>
      <c r="Q14" s="310">
        <f t="shared" si="3"/>
        <v>0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0</v>
      </c>
      <c r="X14" s="310">
        <f t="shared" si="8"/>
        <v>12</v>
      </c>
      <c r="Y14" s="310">
        <f t="shared" si="9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553</v>
      </c>
      <c r="AK14" s="310" t="s">
        <v>553</v>
      </c>
      <c r="AL14" s="310" t="s">
        <v>553</v>
      </c>
      <c r="AM14" s="310" t="s">
        <v>553</v>
      </c>
      <c r="AN14" s="310" t="s">
        <v>553</v>
      </c>
      <c r="AO14" s="310" t="s">
        <v>553</v>
      </c>
      <c r="AP14" s="310" t="s">
        <v>553</v>
      </c>
      <c r="AQ14" s="310" t="s">
        <v>553</v>
      </c>
      <c r="AR14" s="310">
        <v>0</v>
      </c>
      <c r="AS14" s="310">
        <v>0</v>
      </c>
      <c r="AT14" s="310">
        <f>'施設資源化量内訳'!D14</f>
        <v>1373</v>
      </c>
      <c r="AU14" s="310">
        <f>'施設資源化量内訳'!E14</f>
        <v>705</v>
      </c>
      <c r="AV14" s="310">
        <f>'施設資源化量内訳'!F14</f>
        <v>2</v>
      </c>
      <c r="AW14" s="310">
        <f>'施設資源化量内訳'!G14</f>
        <v>121</v>
      </c>
      <c r="AX14" s="310">
        <f>'施設資源化量内訳'!H14</f>
        <v>138</v>
      </c>
      <c r="AY14" s="310">
        <f>'施設資源化量内訳'!I14</f>
        <v>289</v>
      </c>
      <c r="AZ14" s="310">
        <f>'施設資源化量内訳'!J14</f>
        <v>56</v>
      </c>
      <c r="BA14" s="310">
        <f>'施設資源化量内訳'!K14</f>
        <v>4</v>
      </c>
      <c r="BB14" s="310">
        <f>'施設資源化量内訳'!L14</f>
        <v>0</v>
      </c>
      <c r="BC14" s="310">
        <f>'施設資源化量内訳'!M14</f>
        <v>0</v>
      </c>
      <c r="BD14" s="310">
        <f>'施設資源化量内訳'!N14</f>
        <v>46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12</v>
      </c>
      <c r="BO14" s="310">
        <f t="shared" si="10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553</v>
      </c>
      <c r="CA14" s="310" t="s">
        <v>553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>
        <v>0</v>
      </c>
      <c r="CI14" s="310">
        <v>0</v>
      </c>
      <c r="CJ14" s="314" t="s">
        <v>554</v>
      </c>
    </row>
    <row r="15" spans="1:88" s="282" customFormat="1" ht="12" customHeight="1">
      <c r="A15" s="277" t="s">
        <v>556</v>
      </c>
      <c r="B15" s="278" t="s">
        <v>572</v>
      </c>
      <c r="C15" s="277" t="s">
        <v>573</v>
      </c>
      <c r="D15" s="310">
        <f t="shared" si="3"/>
        <v>2182</v>
      </c>
      <c r="E15" s="310">
        <f t="shared" si="3"/>
        <v>1211</v>
      </c>
      <c r="F15" s="310">
        <f t="shared" si="3"/>
        <v>5</v>
      </c>
      <c r="G15" s="310">
        <f t="shared" si="3"/>
        <v>0</v>
      </c>
      <c r="H15" s="310">
        <f t="shared" si="3"/>
        <v>247</v>
      </c>
      <c r="I15" s="310">
        <f t="shared" si="3"/>
        <v>250</v>
      </c>
      <c r="J15" s="310">
        <f t="shared" si="3"/>
        <v>79</v>
      </c>
      <c r="K15" s="310">
        <f t="shared" si="3"/>
        <v>0</v>
      </c>
      <c r="L15" s="310">
        <f t="shared" si="3"/>
        <v>303</v>
      </c>
      <c r="M15" s="310">
        <f t="shared" si="3"/>
        <v>0</v>
      </c>
      <c r="N15" s="310">
        <f t="shared" si="3"/>
        <v>75</v>
      </c>
      <c r="O15" s="310">
        <f t="shared" si="3"/>
        <v>0</v>
      </c>
      <c r="P15" s="310">
        <f t="shared" si="3"/>
        <v>0</v>
      </c>
      <c r="Q15" s="310">
        <f t="shared" si="3"/>
        <v>0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12</v>
      </c>
      <c r="Y15" s="310">
        <f t="shared" si="9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 t="s">
        <v>553</v>
      </c>
      <c r="AM15" s="310" t="s">
        <v>553</v>
      </c>
      <c r="AN15" s="310" t="s">
        <v>553</v>
      </c>
      <c r="AO15" s="310" t="s">
        <v>553</v>
      </c>
      <c r="AP15" s="310" t="s">
        <v>553</v>
      </c>
      <c r="AQ15" s="310" t="s">
        <v>553</v>
      </c>
      <c r="AR15" s="310">
        <v>0</v>
      </c>
      <c r="AS15" s="310">
        <v>0</v>
      </c>
      <c r="AT15" s="310">
        <f>'施設資源化量内訳'!D15</f>
        <v>1620</v>
      </c>
      <c r="AU15" s="310">
        <f>'施設資源化量内訳'!E15</f>
        <v>653</v>
      </c>
      <c r="AV15" s="310">
        <f>'施設資源化量内訳'!F15</f>
        <v>1</v>
      </c>
      <c r="AW15" s="310">
        <f>'施設資源化量内訳'!G15</f>
        <v>0</v>
      </c>
      <c r="AX15" s="310">
        <f>'施設資源化量内訳'!H15</f>
        <v>247</v>
      </c>
      <c r="AY15" s="310">
        <f>'施設資源化量内訳'!I15</f>
        <v>250</v>
      </c>
      <c r="AZ15" s="310">
        <f>'施設資源化量内訳'!J15</f>
        <v>79</v>
      </c>
      <c r="BA15" s="310">
        <f>'施設資源化量内訳'!K15</f>
        <v>0</v>
      </c>
      <c r="BB15" s="310">
        <f>'施設資源化量内訳'!L15</f>
        <v>303</v>
      </c>
      <c r="BC15" s="310">
        <f>'施設資源化量内訳'!M15</f>
        <v>0</v>
      </c>
      <c r="BD15" s="310">
        <f>'施設資源化量内訳'!N15</f>
        <v>75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12</v>
      </c>
      <c r="BO15" s="310">
        <f t="shared" si="10"/>
        <v>562</v>
      </c>
      <c r="BP15" s="310">
        <v>558</v>
      </c>
      <c r="BQ15" s="310">
        <v>4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553</v>
      </c>
      <c r="CA15" s="310" t="s">
        <v>553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>
        <v>0</v>
      </c>
      <c r="CI15" s="310">
        <v>0</v>
      </c>
      <c r="CJ15" s="314" t="s">
        <v>555</v>
      </c>
    </row>
    <row r="16" spans="1:88" s="282" customFormat="1" ht="12" customHeight="1">
      <c r="A16" s="277" t="s">
        <v>556</v>
      </c>
      <c r="B16" s="278" t="s">
        <v>574</v>
      </c>
      <c r="C16" s="277" t="s">
        <v>575</v>
      </c>
      <c r="D16" s="310">
        <f t="shared" si="3"/>
        <v>4922</v>
      </c>
      <c r="E16" s="310">
        <f t="shared" si="3"/>
        <v>3045</v>
      </c>
      <c r="F16" s="310">
        <f t="shared" si="3"/>
        <v>0</v>
      </c>
      <c r="G16" s="310">
        <f t="shared" si="3"/>
        <v>0</v>
      </c>
      <c r="H16" s="310">
        <f t="shared" si="3"/>
        <v>848</v>
      </c>
      <c r="I16" s="310">
        <f t="shared" si="3"/>
        <v>299</v>
      </c>
      <c r="J16" s="310">
        <f t="shared" si="3"/>
        <v>136</v>
      </c>
      <c r="K16" s="310">
        <f t="shared" si="3"/>
        <v>0</v>
      </c>
      <c r="L16" s="310">
        <f t="shared" si="3"/>
        <v>0</v>
      </c>
      <c r="M16" s="310">
        <f t="shared" si="3"/>
        <v>0</v>
      </c>
      <c r="N16" s="310">
        <f t="shared" si="3"/>
        <v>0</v>
      </c>
      <c r="O16" s="310">
        <f t="shared" si="3"/>
        <v>0</v>
      </c>
      <c r="P16" s="310">
        <f t="shared" si="3"/>
        <v>0</v>
      </c>
      <c r="Q16" s="310">
        <f t="shared" si="3"/>
        <v>594</v>
      </c>
      <c r="R16" s="310">
        <f t="shared" si="3"/>
        <v>0</v>
      </c>
      <c r="S16" s="310">
        <f t="shared" si="3"/>
        <v>0</v>
      </c>
      <c r="T16" s="310">
        <f t="shared" si="4"/>
        <v>0</v>
      </c>
      <c r="U16" s="310">
        <f t="shared" si="5"/>
        <v>0</v>
      </c>
      <c r="V16" s="310">
        <f t="shared" si="6"/>
        <v>0</v>
      </c>
      <c r="W16" s="310">
        <f t="shared" si="7"/>
        <v>0</v>
      </c>
      <c r="X16" s="310">
        <f t="shared" si="8"/>
        <v>0</v>
      </c>
      <c r="Y16" s="310">
        <f t="shared" si="9"/>
        <v>1061</v>
      </c>
      <c r="Z16" s="310">
        <v>1061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553</v>
      </c>
      <c r="AK16" s="310" t="s">
        <v>553</v>
      </c>
      <c r="AL16" s="310" t="s">
        <v>553</v>
      </c>
      <c r="AM16" s="310" t="s">
        <v>553</v>
      </c>
      <c r="AN16" s="310" t="s">
        <v>553</v>
      </c>
      <c r="AO16" s="310" t="s">
        <v>553</v>
      </c>
      <c r="AP16" s="310" t="s">
        <v>553</v>
      </c>
      <c r="AQ16" s="310" t="s">
        <v>553</v>
      </c>
      <c r="AR16" s="310">
        <v>0</v>
      </c>
      <c r="AS16" s="310">
        <v>0</v>
      </c>
      <c r="AT16" s="310">
        <f>'施設資源化量内訳'!D16</f>
        <v>2029</v>
      </c>
      <c r="AU16" s="310">
        <f>'施設資源化量内訳'!E16</f>
        <v>152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848</v>
      </c>
      <c r="AY16" s="310">
        <f>'施設資源化量内訳'!I16</f>
        <v>299</v>
      </c>
      <c r="AZ16" s="310">
        <f>'施設資源化量内訳'!J16</f>
        <v>136</v>
      </c>
      <c r="BA16" s="310">
        <f>'施設資源化量内訳'!K16</f>
        <v>0</v>
      </c>
      <c r="BB16" s="310">
        <f>'施設資源化量内訳'!L16</f>
        <v>0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594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0</v>
      </c>
      <c r="BO16" s="310">
        <f t="shared" si="10"/>
        <v>1832</v>
      </c>
      <c r="BP16" s="310">
        <v>1832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 t="s">
        <v>553</v>
      </c>
      <c r="CA16" s="310" t="s">
        <v>553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>
        <v>0</v>
      </c>
      <c r="CI16" s="310">
        <v>0</v>
      </c>
      <c r="CJ16" s="314" t="s">
        <v>555</v>
      </c>
    </row>
    <row r="17" spans="1:88" s="282" customFormat="1" ht="12" customHeight="1">
      <c r="A17" s="277" t="s">
        <v>556</v>
      </c>
      <c r="B17" s="278" t="s">
        <v>576</v>
      </c>
      <c r="C17" s="277" t="s">
        <v>577</v>
      </c>
      <c r="D17" s="310">
        <f t="shared" si="3"/>
        <v>2898</v>
      </c>
      <c r="E17" s="310">
        <f t="shared" si="3"/>
        <v>1667</v>
      </c>
      <c r="F17" s="310">
        <f t="shared" si="3"/>
        <v>3</v>
      </c>
      <c r="G17" s="310">
        <f t="shared" si="3"/>
        <v>0</v>
      </c>
      <c r="H17" s="310">
        <f t="shared" si="3"/>
        <v>225</v>
      </c>
      <c r="I17" s="310">
        <f t="shared" si="3"/>
        <v>338</v>
      </c>
      <c r="J17" s="310">
        <f t="shared" si="3"/>
        <v>74</v>
      </c>
      <c r="K17" s="310">
        <f t="shared" si="3"/>
        <v>0</v>
      </c>
      <c r="L17" s="310">
        <f t="shared" si="3"/>
        <v>220</v>
      </c>
      <c r="M17" s="310">
        <f t="shared" si="3"/>
        <v>86</v>
      </c>
      <c r="N17" s="310">
        <f t="shared" si="3"/>
        <v>123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162</v>
      </c>
      <c r="Y17" s="310">
        <f t="shared" si="9"/>
        <v>1438</v>
      </c>
      <c r="Z17" s="310">
        <v>925</v>
      </c>
      <c r="AA17" s="310">
        <v>3</v>
      </c>
      <c r="AB17" s="310">
        <v>0</v>
      </c>
      <c r="AC17" s="310">
        <v>225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123</v>
      </c>
      <c r="AJ17" s="310" t="s">
        <v>553</v>
      </c>
      <c r="AK17" s="310" t="s">
        <v>553</v>
      </c>
      <c r="AL17" s="310" t="s">
        <v>553</v>
      </c>
      <c r="AM17" s="310" t="s">
        <v>553</v>
      </c>
      <c r="AN17" s="310" t="s">
        <v>553</v>
      </c>
      <c r="AO17" s="310" t="s">
        <v>553</v>
      </c>
      <c r="AP17" s="310" t="s">
        <v>553</v>
      </c>
      <c r="AQ17" s="310" t="s">
        <v>553</v>
      </c>
      <c r="AR17" s="310">
        <v>0</v>
      </c>
      <c r="AS17" s="310">
        <v>162</v>
      </c>
      <c r="AT17" s="310">
        <f>'施設資源化量内訳'!D17</f>
        <v>718</v>
      </c>
      <c r="AU17" s="310">
        <f>'施設資源化量内訳'!E17</f>
        <v>0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0</v>
      </c>
      <c r="AY17" s="310">
        <f>'施設資源化量内訳'!I17</f>
        <v>338</v>
      </c>
      <c r="AZ17" s="310">
        <f>'施設資源化量内訳'!J17</f>
        <v>74</v>
      </c>
      <c r="BA17" s="310">
        <f>'施設資源化量内訳'!K17</f>
        <v>0</v>
      </c>
      <c r="BB17" s="310">
        <f>'施設資源化量内訳'!L17</f>
        <v>220</v>
      </c>
      <c r="BC17" s="310">
        <f>'施設資源化量内訳'!M17</f>
        <v>86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0</v>
      </c>
      <c r="BO17" s="310">
        <f t="shared" si="10"/>
        <v>742</v>
      </c>
      <c r="BP17" s="310">
        <v>742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553</v>
      </c>
      <c r="CA17" s="310" t="s">
        <v>553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>
        <v>0</v>
      </c>
      <c r="CI17" s="310">
        <v>0</v>
      </c>
      <c r="CJ17" s="314" t="s">
        <v>554</v>
      </c>
    </row>
    <row r="18" spans="1:88" s="282" customFormat="1" ht="12" customHeight="1">
      <c r="A18" s="277" t="s">
        <v>556</v>
      </c>
      <c r="B18" s="278" t="s">
        <v>578</v>
      </c>
      <c r="C18" s="277" t="s">
        <v>579</v>
      </c>
      <c r="D18" s="310">
        <f t="shared" si="3"/>
        <v>1419</v>
      </c>
      <c r="E18" s="310">
        <f t="shared" si="3"/>
        <v>652</v>
      </c>
      <c r="F18" s="310">
        <f t="shared" si="3"/>
        <v>1</v>
      </c>
      <c r="G18" s="310">
        <f t="shared" si="3"/>
        <v>0</v>
      </c>
      <c r="H18" s="310">
        <f t="shared" si="3"/>
        <v>201</v>
      </c>
      <c r="I18" s="310">
        <f t="shared" si="3"/>
        <v>261</v>
      </c>
      <c r="J18" s="310">
        <f t="shared" si="3"/>
        <v>71</v>
      </c>
      <c r="K18" s="310">
        <f t="shared" si="3"/>
        <v>0</v>
      </c>
      <c r="L18" s="310">
        <f t="shared" si="3"/>
        <v>223</v>
      </c>
      <c r="M18" s="310">
        <f t="shared" si="3"/>
        <v>0</v>
      </c>
      <c r="N18" s="310">
        <f t="shared" si="3"/>
        <v>0</v>
      </c>
      <c r="O18" s="310">
        <f t="shared" si="3"/>
        <v>0</v>
      </c>
      <c r="P18" s="310">
        <f t="shared" si="3"/>
        <v>0</v>
      </c>
      <c r="Q18" s="310">
        <f t="shared" si="3"/>
        <v>0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0</v>
      </c>
      <c r="X18" s="310">
        <f t="shared" si="8"/>
        <v>10</v>
      </c>
      <c r="Y18" s="310">
        <f t="shared" si="9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 t="s">
        <v>553</v>
      </c>
      <c r="AM18" s="310" t="s">
        <v>553</v>
      </c>
      <c r="AN18" s="310" t="s">
        <v>553</v>
      </c>
      <c r="AO18" s="310" t="s">
        <v>553</v>
      </c>
      <c r="AP18" s="310" t="s">
        <v>553</v>
      </c>
      <c r="AQ18" s="310" t="s">
        <v>553</v>
      </c>
      <c r="AR18" s="310">
        <v>0</v>
      </c>
      <c r="AS18" s="310">
        <v>0</v>
      </c>
      <c r="AT18" s="310">
        <f>'施設資源化量内訳'!D18</f>
        <v>1419</v>
      </c>
      <c r="AU18" s="310">
        <f>'施設資源化量内訳'!E18</f>
        <v>652</v>
      </c>
      <c r="AV18" s="310">
        <f>'施設資源化量内訳'!F18</f>
        <v>1</v>
      </c>
      <c r="AW18" s="310">
        <f>'施設資源化量内訳'!G18</f>
        <v>0</v>
      </c>
      <c r="AX18" s="310">
        <f>'施設資源化量内訳'!H18</f>
        <v>201</v>
      </c>
      <c r="AY18" s="310">
        <f>'施設資源化量内訳'!I18</f>
        <v>261</v>
      </c>
      <c r="AZ18" s="310">
        <f>'施設資源化量内訳'!J18</f>
        <v>71</v>
      </c>
      <c r="BA18" s="310">
        <f>'施設資源化量内訳'!K18</f>
        <v>0</v>
      </c>
      <c r="BB18" s="310">
        <f>'施設資源化量内訳'!L18</f>
        <v>223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0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10</v>
      </c>
      <c r="BO18" s="310">
        <f t="shared" si="10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553</v>
      </c>
      <c r="CA18" s="310" t="s">
        <v>553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>
        <v>0</v>
      </c>
      <c r="CI18" s="310">
        <v>0</v>
      </c>
      <c r="CJ18" s="314" t="s">
        <v>555</v>
      </c>
    </row>
    <row r="19" spans="1:88" s="282" customFormat="1" ht="12" customHeight="1">
      <c r="A19" s="277" t="s">
        <v>556</v>
      </c>
      <c r="B19" s="278" t="s">
        <v>580</v>
      </c>
      <c r="C19" s="277" t="s">
        <v>581</v>
      </c>
      <c r="D19" s="310">
        <f t="shared" si="3"/>
        <v>454</v>
      </c>
      <c r="E19" s="310">
        <f t="shared" si="3"/>
        <v>220</v>
      </c>
      <c r="F19" s="310">
        <f t="shared" si="3"/>
        <v>0</v>
      </c>
      <c r="G19" s="310">
        <f t="shared" si="3"/>
        <v>98</v>
      </c>
      <c r="H19" s="310">
        <f t="shared" si="3"/>
        <v>49</v>
      </c>
      <c r="I19" s="310">
        <f t="shared" si="3"/>
        <v>0</v>
      </c>
      <c r="J19" s="310">
        <f t="shared" si="3"/>
        <v>0</v>
      </c>
      <c r="K19" s="310">
        <f t="shared" si="3"/>
        <v>0</v>
      </c>
      <c r="L19" s="310">
        <f t="shared" si="3"/>
        <v>0</v>
      </c>
      <c r="M19" s="310">
        <f t="shared" si="3"/>
        <v>0</v>
      </c>
      <c r="N19" s="310">
        <f t="shared" si="3"/>
        <v>0</v>
      </c>
      <c r="O19" s="310">
        <f t="shared" si="3"/>
        <v>0</v>
      </c>
      <c r="P19" s="310">
        <f t="shared" si="3"/>
        <v>0</v>
      </c>
      <c r="Q19" s="310">
        <f t="shared" si="3"/>
        <v>57</v>
      </c>
      <c r="R19" s="310">
        <f t="shared" si="3"/>
        <v>0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0</v>
      </c>
      <c r="X19" s="310">
        <f t="shared" si="8"/>
        <v>30</v>
      </c>
      <c r="Y19" s="310">
        <f t="shared" si="9"/>
        <v>324</v>
      </c>
      <c r="Z19" s="310">
        <v>220</v>
      </c>
      <c r="AA19" s="310">
        <v>0</v>
      </c>
      <c r="AB19" s="310">
        <v>98</v>
      </c>
      <c r="AC19" s="310">
        <v>6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553</v>
      </c>
      <c r="AK19" s="310" t="s">
        <v>553</v>
      </c>
      <c r="AL19" s="310" t="s">
        <v>553</v>
      </c>
      <c r="AM19" s="310" t="s">
        <v>553</v>
      </c>
      <c r="AN19" s="310" t="s">
        <v>553</v>
      </c>
      <c r="AO19" s="310" t="s">
        <v>553</v>
      </c>
      <c r="AP19" s="310" t="s">
        <v>553</v>
      </c>
      <c r="AQ19" s="310" t="s">
        <v>553</v>
      </c>
      <c r="AR19" s="310">
        <v>0</v>
      </c>
      <c r="AS19" s="310">
        <v>0</v>
      </c>
      <c r="AT19" s="310">
        <f>'施設資源化量内訳'!D19</f>
        <v>130</v>
      </c>
      <c r="AU19" s="310">
        <f>'施設資源化量内訳'!E19</f>
        <v>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43</v>
      </c>
      <c r="AY19" s="310">
        <f>'施設資源化量内訳'!I19</f>
        <v>0</v>
      </c>
      <c r="AZ19" s="310">
        <f>'施設資源化量内訳'!J19</f>
        <v>0</v>
      </c>
      <c r="BA19" s="310">
        <f>'施設資源化量内訳'!K19</f>
        <v>0</v>
      </c>
      <c r="BB19" s="310">
        <f>'施設資源化量内訳'!L19</f>
        <v>0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57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30</v>
      </c>
      <c r="BO19" s="310">
        <f t="shared" si="10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553</v>
      </c>
      <c r="CA19" s="310" t="s">
        <v>553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>
        <v>0</v>
      </c>
      <c r="CI19" s="310">
        <v>0</v>
      </c>
      <c r="CJ19" s="314" t="s">
        <v>554</v>
      </c>
    </row>
    <row r="20" spans="1:88" s="282" customFormat="1" ht="12" customHeight="1">
      <c r="A20" s="277" t="s">
        <v>556</v>
      </c>
      <c r="B20" s="278" t="s">
        <v>582</v>
      </c>
      <c r="C20" s="277" t="s">
        <v>583</v>
      </c>
      <c r="D20" s="310">
        <f t="shared" si="3"/>
        <v>619</v>
      </c>
      <c r="E20" s="310">
        <f t="shared" si="3"/>
        <v>372</v>
      </c>
      <c r="F20" s="310">
        <f t="shared" si="3"/>
        <v>1</v>
      </c>
      <c r="G20" s="310">
        <f t="shared" si="3"/>
        <v>0</v>
      </c>
      <c r="H20" s="310">
        <f t="shared" si="3"/>
        <v>86</v>
      </c>
      <c r="I20" s="310">
        <f t="shared" si="3"/>
        <v>67</v>
      </c>
      <c r="J20" s="310">
        <f t="shared" si="3"/>
        <v>20</v>
      </c>
      <c r="K20" s="310">
        <f t="shared" si="3"/>
        <v>1</v>
      </c>
      <c r="L20" s="310">
        <f t="shared" si="3"/>
        <v>0</v>
      </c>
      <c r="M20" s="310">
        <f t="shared" si="3"/>
        <v>0</v>
      </c>
      <c r="N20" s="310">
        <f t="shared" si="3"/>
        <v>17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1</v>
      </c>
      <c r="X20" s="310">
        <f t="shared" si="8"/>
        <v>54</v>
      </c>
      <c r="Y20" s="310">
        <f t="shared" si="9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553</v>
      </c>
      <c r="AK20" s="310" t="s">
        <v>553</v>
      </c>
      <c r="AL20" s="310" t="s">
        <v>553</v>
      </c>
      <c r="AM20" s="310" t="s">
        <v>553</v>
      </c>
      <c r="AN20" s="310" t="s">
        <v>553</v>
      </c>
      <c r="AO20" s="310" t="s">
        <v>553</v>
      </c>
      <c r="AP20" s="310" t="s">
        <v>553</v>
      </c>
      <c r="AQ20" s="310" t="s">
        <v>553</v>
      </c>
      <c r="AR20" s="310">
        <v>0</v>
      </c>
      <c r="AS20" s="310">
        <v>0</v>
      </c>
      <c r="AT20" s="310">
        <f>'施設資源化量内訳'!D20</f>
        <v>619</v>
      </c>
      <c r="AU20" s="310">
        <f>'施設資源化量内訳'!E20</f>
        <v>372</v>
      </c>
      <c r="AV20" s="310">
        <f>'施設資源化量内訳'!F20</f>
        <v>1</v>
      </c>
      <c r="AW20" s="310">
        <f>'施設資源化量内訳'!G20</f>
        <v>0</v>
      </c>
      <c r="AX20" s="310">
        <f>'施設資源化量内訳'!H20</f>
        <v>86</v>
      </c>
      <c r="AY20" s="310">
        <f>'施設資源化量内訳'!I20</f>
        <v>67</v>
      </c>
      <c r="AZ20" s="310">
        <f>'施設資源化量内訳'!J20</f>
        <v>20</v>
      </c>
      <c r="BA20" s="310">
        <f>'施設資源化量内訳'!K20</f>
        <v>1</v>
      </c>
      <c r="BB20" s="310">
        <f>'施設資源化量内訳'!L20</f>
        <v>0</v>
      </c>
      <c r="BC20" s="310">
        <f>'施設資源化量内訳'!M20</f>
        <v>0</v>
      </c>
      <c r="BD20" s="310">
        <f>'施設資源化量内訳'!N20</f>
        <v>17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1</v>
      </c>
      <c r="BN20" s="310">
        <f>'施設資源化量内訳'!X20</f>
        <v>54</v>
      </c>
      <c r="BO20" s="310">
        <f t="shared" si="10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553</v>
      </c>
      <c r="CA20" s="310" t="s">
        <v>553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>
        <v>0</v>
      </c>
      <c r="CI20" s="310">
        <v>0</v>
      </c>
      <c r="CJ20" s="314" t="s">
        <v>555</v>
      </c>
    </row>
    <row r="21" spans="1:88" s="282" customFormat="1" ht="12" customHeight="1">
      <c r="A21" s="277" t="s">
        <v>556</v>
      </c>
      <c r="B21" s="278" t="s">
        <v>584</v>
      </c>
      <c r="C21" s="277" t="s">
        <v>552</v>
      </c>
      <c r="D21" s="310">
        <f t="shared" si="3"/>
        <v>2989</v>
      </c>
      <c r="E21" s="310">
        <f t="shared" si="3"/>
        <v>1281</v>
      </c>
      <c r="F21" s="310">
        <f t="shared" si="3"/>
        <v>3</v>
      </c>
      <c r="G21" s="310">
        <f t="shared" si="3"/>
        <v>0</v>
      </c>
      <c r="H21" s="310">
        <f t="shared" si="3"/>
        <v>200</v>
      </c>
      <c r="I21" s="310">
        <f t="shared" si="3"/>
        <v>235</v>
      </c>
      <c r="J21" s="310">
        <f t="shared" si="3"/>
        <v>68</v>
      </c>
      <c r="K21" s="310">
        <f t="shared" si="3"/>
        <v>0</v>
      </c>
      <c r="L21" s="310">
        <f t="shared" si="3"/>
        <v>231</v>
      </c>
      <c r="M21" s="310">
        <f t="shared" si="3"/>
        <v>4</v>
      </c>
      <c r="N21" s="310">
        <f t="shared" si="3"/>
        <v>100</v>
      </c>
      <c r="O21" s="310">
        <f t="shared" si="3"/>
        <v>0</v>
      </c>
      <c r="P21" s="310">
        <f t="shared" si="3"/>
        <v>0</v>
      </c>
      <c r="Q21" s="310">
        <f t="shared" si="3"/>
        <v>0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9</v>
      </c>
      <c r="X21" s="310">
        <f t="shared" si="8"/>
        <v>858</v>
      </c>
      <c r="Y21" s="310">
        <f t="shared" si="9"/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553</v>
      </c>
      <c r="AK21" s="310" t="s">
        <v>553</v>
      </c>
      <c r="AL21" s="310" t="s">
        <v>553</v>
      </c>
      <c r="AM21" s="310" t="s">
        <v>553</v>
      </c>
      <c r="AN21" s="310" t="s">
        <v>553</v>
      </c>
      <c r="AO21" s="310" t="s">
        <v>553</v>
      </c>
      <c r="AP21" s="310" t="s">
        <v>553</v>
      </c>
      <c r="AQ21" s="310" t="s">
        <v>553</v>
      </c>
      <c r="AR21" s="310">
        <v>0</v>
      </c>
      <c r="AS21" s="310">
        <v>0</v>
      </c>
      <c r="AT21" s="310">
        <f>'施設資源化量内訳'!D21</f>
        <v>2447</v>
      </c>
      <c r="AU21" s="310">
        <f>'施設資源化量内訳'!E21</f>
        <v>766</v>
      </c>
      <c r="AV21" s="310">
        <f>'施設資源化量内訳'!F21</f>
        <v>1</v>
      </c>
      <c r="AW21" s="310">
        <f>'施設資源化量内訳'!G21</f>
        <v>0</v>
      </c>
      <c r="AX21" s="310">
        <f>'施設資源化量内訳'!H21</f>
        <v>187</v>
      </c>
      <c r="AY21" s="310">
        <f>'施設資源化量内訳'!I21</f>
        <v>231</v>
      </c>
      <c r="AZ21" s="310">
        <f>'施設資源化量内訳'!J21</f>
        <v>67</v>
      </c>
      <c r="BA21" s="310">
        <f>'施設資源化量内訳'!K21</f>
        <v>0</v>
      </c>
      <c r="BB21" s="310">
        <f>'施設資源化量内訳'!L21</f>
        <v>231</v>
      </c>
      <c r="BC21" s="310">
        <f>'施設資源化量内訳'!M21</f>
        <v>0</v>
      </c>
      <c r="BD21" s="310">
        <f>'施設資源化量内訳'!N21</f>
        <v>97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0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9</v>
      </c>
      <c r="BN21" s="310">
        <f>'施設資源化量内訳'!X21</f>
        <v>858</v>
      </c>
      <c r="BO21" s="310">
        <f t="shared" si="10"/>
        <v>542</v>
      </c>
      <c r="BP21" s="310">
        <v>515</v>
      </c>
      <c r="BQ21" s="310">
        <v>2</v>
      </c>
      <c r="BR21" s="310">
        <v>0</v>
      </c>
      <c r="BS21" s="310">
        <v>13</v>
      </c>
      <c r="BT21" s="310">
        <v>4</v>
      </c>
      <c r="BU21" s="310">
        <v>1</v>
      </c>
      <c r="BV21" s="310">
        <v>0</v>
      </c>
      <c r="BW21" s="310">
        <v>0</v>
      </c>
      <c r="BX21" s="310">
        <v>4</v>
      </c>
      <c r="BY21" s="310">
        <v>3</v>
      </c>
      <c r="BZ21" s="310" t="s">
        <v>553</v>
      </c>
      <c r="CA21" s="310" t="s">
        <v>553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>
        <v>0</v>
      </c>
      <c r="CI21" s="310">
        <v>0</v>
      </c>
      <c r="CJ21" s="314" t="s">
        <v>555</v>
      </c>
    </row>
    <row r="22" spans="1:88" s="282" customFormat="1" ht="12" customHeight="1">
      <c r="A22" s="277" t="s">
        <v>556</v>
      </c>
      <c r="B22" s="278" t="s">
        <v>585</v>
      </c>
      <c r="C22" s="277" t="s">
        <v>586</v>
      </c>
      <c r="D22" s="310">
        <f t="shared" si="3"/>
        <v>3784</v>
      </c>
      <c r="E22" s="310">
        <f t="shared" si="3"/>
        <v>749</v>
      </c>
      <c r="F22" s="310">
        <f t="shared" si="3"/>
        <v>3</v>
      </c>
      <c r="G22" s="310">
        <f t="shared" si="3"/>
        <v>0</v>
      </c>
      <c r="H22" s="310">
        <f t="shared" si="3"/>
        <v>94</v>
      </c>
      <c r="I22" s="310">
        <f t="shared" si="3"/>
        <v>155</v>
      </c>
      <c r="J22" s="310">
        <f t="shared" si="3"/>
        <v>43</v>
      </c>
      <c r="K22" s="310">
        <f t="shared" si="3"/>
        <v>0</v>
      </c>
      <c r="L22" s="310">
        <f t="shared" si="3"/>
        <v>0</v>
      </c>
      <c r="M22" s="310">
        <f t="shared" si="3"/>
        <v>0</v>
      </c>
      <c r="N22" s="310">
        <f t="shared" si="3"/>
        <v>76</v>
      </c>
      <c r="O22" s="310">
        <f t="shared" si="3"/>
        <v>0</v>
      </c>
      <c r="P22" s="310">
        <f t="shared" si="3"/>
        <v>0</v>
      </c>
      <c r="Q22" s="310">
        <f t="shared" si="3"/>
        <v>0</v>
      </c>
      <c r="R22" s="310">
        <f t="shared" si="3"/>
        <v>2309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0</v>
      </c>
      <c r="X22" s="310">
        <f t="shared" si="8"/>
        <v>355</v>
      </c>
      <c r="Y22" s="310">
        <f t="shared" si="9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553</v>
      </c>
      <c r="AK22" s="310" t="s">
        <v>553</v>
      </c>
      <c r="AL22" s="310" t="s">
        <v>553</v>
      </c>
      <c r="AM22" s="310" t="s">
        <v>553</v>
      </c>
      <c r="AN22" s="310" t="s">
        <v>553</v>
      </c>
      <c r="AO22" s="310" t="s">
        <v>553</v>
      </c>
      <c r="AP22" s="310" t="s">
        <v>553</v>
      </c>
      <c r="AQ22" s="310" t="s">
        <v>553</v>
      </c>
      <c r="AR22" s="310">
        <v>0</v>
      </c>
      <c r="AS22" s="310">
        <v>0</v>
      </c>
      <c r="AT22" s="310">
        <f>'施設資源化量内訳'!D22</f>
        <v>3651</v>
      </c>
      <c r="AU22" s="310">
        <f>'施設資源化量内訳'!E22</f>
        <v>626</v>
      </c>
      <c r="AV22" s="310">
        <f>'施設資源化量内訳'!F22</f>
        <v>2</v>
      </c>
      <c r="AW22" s="310">
        <f>'施設資源化量内訳'!G22</f>
        <v>0</v>
      </c>
      <c r="AX22" s="310">
        <f>'施設資源化量内訳'!H22</f>
        <v>90</v>
      </c>
      <c r="AY22" s="310">
        <f>'施設資源化量内訳'!I22</f>
        <v>150</v>
      </c>
      <c r="AZ22" s="310">
        <f>'施設資源化量内訳'!J22</f>
        <v>43</v>
      </c>
      <c r="BA22" s="310">
        <f>'施設資源化量内訳'!K22</f>
        <v>0</v>
      </c>
      <c r="BB22" s="310">
        <f>'施設資源化量内訳'!L22</f>
        <v>0</v>
      </c>
      <c r="BC22" s="310">
        <f>'施設資源化量内訳'!M22</f>
        <v>0</v>
      </c>
      <c r="BD22" s="310">
        <f>'施設資源化量内訳'!N22</f>
        <v>76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2309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0</v>
      </c>
      <c r="BN22" s="310">
        <f>'施設資源化量内訳'!X22</f>
        <v>355</v>
      </c>
      <c r="BO22" s="310">
        <f t="shared" si="10"/>
        <v>133</v>
      </c>
      <c r="BP22" s="310">
        <v>123</v>
      </c>
      <c r="BQ22" s="310">
        <v>1</v>
      </c>
      <c r="BR22" s="310">
        <v>0</v>
      </c>
      <c r="BS22" s="310">
        <v>4</v>
      </c>
      <c r="BT22" s="310">
        <v>5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553</v>
      </c>
      <c r="CA22" s="310" t="s">
        <v>553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>
        <v>0</v>
      </c>
      <c r="CI22" s="310">
        <v>0</v>
      </c>
      <c r="CJ22" s="314" t="s">
        <v>554</v>
      </c>
    </row>
    <row r="23" spans="1:88" s="282" customFormat="1" ht="12" customHeight="1">
      <c r="A23" s="277" t="s">
        <v>556</v>
      </c>
      <c r="B23" s="278" t="s">
        <v>587</v>
      </c>
      <c r="C23" s="277" t="s">
        <v>588</v>
      </c>
      <c r="D23" s="310">
        <f t="shared" si="3"/>
        <v>816</v>
      </c>
      <c r="E23" s="310">
        <f t="shared" si="3"/>
        <v>284</v>
      </c>
      <c r="F23" s="310">
        <f t="shared" si="3"/>
        <v>0</v>
      </c>
      <c r="G23" s="310">
        <f t="shared" si="3"/>
        <v>0</v>
      </c>
      <c r="H23" s="310">
        <f t="shared" si="3"/>
        <v>125</v>
      </c>
      <c r="I23" s="310">
        <f t="shared" si="3"/>
        <v>135</v>
      </c>
      <c r="J23" s="310">
        <f t="shared" si="3"/>
        <v>19</v>
      </c>
      <c r="K23" s="310">
        <f t="shared" si="3"/>
        <v>1</v>
      </c>
      <c r="L23" s="310">
        <f t="shared" si="3"/>
        <v>0</v>
      </c>
      <c r="M23" s="310">
        <f t="shared" si="3"/>
        <v>0</v>
      </c>
      <c r="N23" s="310">
        <f t="shared" si="3"/>
        <v>1</v>
      </c>
      <c r="O23" s="310">
        <f t="shared" si="3"/>
        <v>251</v>
      </c>
      <c r="P23" s="310">
        <f t="shared" si="3"/>
        <v>0</v>
      </c>
      <c r="Q23" s="310">
        <f t="shared" si="3"/>
        <v>0</v>
      </c>
      <c r="R23" s="310">
        <f t="shared" si="3"/>
        <v>0</v>
      </c>
      <c r="S23" s="310">
        <f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0</v>
      </c>
      <c r="X23" s="310">
        <f t="shared" si="8"/>
        <v>0</v>
      </c>
      <c r="Y23" s="310">
        <f t="shared" si="9"/>
        <v>284</v>
      </c>
      <c r="Z23" s="310">
        <v>284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 t="s">
        <v>553</v>
      </c>
      <c r="AM23" s="310" t="s">
        <v>553</v>
      </c>
      <c r="AN23" s="310" t="s">
        <v>553</v>
      </c>
      <c r="AO23" s="310" t="s">
        <v>553</v>
      </c>
      <c r="AP23" s="310" t="s">
        <v>553</v>
      </c>
      <c r="AQ23" s="310" t="s">
        <v>553</v>
      </c>
      <c r="AR23" s="310">
        <v>0</v>
      </c>
      <c r="AS23" s="310">
        <v>0</v>
      </c>
      <c r="AT23" s="310">
        <f>'施設資源化量内訳'!D23</f>
        <v>532</v>
      </c>
      <c r="AU23" s="310">
        <f>'施設資源化量内訳'!E23</f>
        <v>0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125</v>
      </c>
      <c r="AY23" s="310">
        <f>'施設資源化量内訳'!I23</f>
        <v>135</v>
      </c>
      <c r="AZ23" s="310">
        <f>'施設資源化量内訳'!J23</f>
        <v>19</v>
      </c>
      <c r="BA23" s="310">
        <f>'施設資源化量内訳'!K23</f>
        <v>1</v>
      </c>
      <c r="BB23" s="310">
        <f>'施設資源化量内訳'!L23</f>
        <v>0</v>
      </c>
      <c r="BC23" s="310">
        <f>'施設資源化量内訳'!M23</f>
        <v>0</v>
      </c>
      <c r="BD23" s="310">
        <f>'施設資源化量内訳'!N23</f>
        <v>1</v>
      </c>
      <c r="BE23" s="310">
        <f>'施設資源化量内訳'!O23</f>
        <v>251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553</v>
      </c>
      <c r="CA23" s="310" t="s">
        <v>553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>
        <v>0</v>
      </c>
      <c r="CI23" s="310">
        <v>0</v>
      </c>
      <c r="CJ23" s="314" t="s">
        <v>555</v>
      </c>
    </row>
    <row r="24" spans="1:88" s="282" customFormat="1" ht="12" customHeight="1">
      <c r="A24" s="277" t="s">
        <v>556</v>
      </c>
      <c r="B24" s="278" t="s">
        <v>589</v>
      </c>
      <c r="C24" s="277" t="s">
        <v>590</v>
      </c>
      <c r="D24" s="310">
        <f aca="true" t="shared" si="11" ref="D24:R27">SUM(Y24,AT24,BO24)</f>
        <v>446</v>
      </c>
      <c r="E24" s="310">
        <f t="shared" si="11"/>
        <v>285</v>
      </c>
      <c r="F24" s="310">
        <f t="shared" si="11"/>
        <v>0</v>
      </c>
      <c r="G24" s="310">
        <f t="shared" si="11"/>
        <v>0</v>
      </c>
      <c r="H24" s="310">
        <f t="shared" si="11"/>
        <v>23</v>
      </c>
      <c r="I24" s="310">
        <f t="shared" si="11"/>
        <v>73</v>
      </c>
      <c r="J24" s="310">
        <f t="shared" si="11"/>
        <v>24</v>
      </c>
      <c r="K24" s="310">
        <f t="shared" si="11"/>
        <v>6</v>
      </c>
      <c r="L24" s="310">
        <f t="shared" si="11"/>
        <v>26</v>
      </c>
      <c r="M24" s="310">
        <f t="shared" si="11"/>
        <v>0</v>
      </c>
      <c r="N24" s="310">
        <f t="shared" si="11"/>
        <v>4</v>
      </c>
      <c r="O24" s="310">
        <f t="shared" si="11"/>
        <v>0</v>
      </c>
      <c r="P24" s="310">
        <f t="shared" si="11"/>
        <v>0</v>
      </c>
      <c r="Q24" s="310">
        <f t="shared" si="11"/>
        <v>0</v>
      </c>
      <c r="R24" s="310">
        <f t="shared" si="11"/>
        <v>0</v>
      </c>
      <c r="S24" s="310">
        <f>SUM(AN24,BI24,CD24)</f>
        <v>0</v>
      </c>
      <c r="T24" s="310">
        <f t="shared" si="4"/>
        <v>0</v>
      </c>
      <c r="U24" s="310">
        <f t="shared" si="5"/>
        <v>0</v>
      </c>
      <c r="V24" s="310">
        <f t="shared" si="6"/>
        <v>0</v>
      </c>
      <c r="W24" s="310">
        <f t="shared" si="7"/>
        <v>0</v>
      </c>
      <c r="X24" s="310">
        <f t="shared" si="8"/>
        <v>5</v>
      </c>
      <c r="Y24" s="310">
        <f t="shared" si="9"/>
        <v>289</v>
      </c>
      <c r="Z24" s="310">
        <v>285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4</v>
      </c>
      <c r="AJ24" s="310" t="s">
        <v>553</v>
      </c>
      <c r="AK24" s="310" t="s">
        <v>553</v>
      </c>
      <c r="AL24" s="310" t="s">
        <v>553</v>
      </c>
      <c r="AM24" s="310" t="s">
        <v>553</v>
      </c>
      <c r="AN24" s="310" t="s">
        <v>553</v>
      </c>
      <c r="AO24" s="310" t="s">
        <v>553</v>
      </c>
      <c r="AP24" s="310" t="s">
        <v>553</v>
      </c>
      <c r="AQ24" s="310" t="s">
        <v>553</v>
      </c>
      <c r="AR24" s="310">
        <v>0</v>
      </c>
      <c r="AS24" s="310">
        <v>0</v>
      </c>
      <c r="AT24" s="310">
        <f>'施設資源化量内訳'!D24</f>
        <v>157</v>
      </c>
      <c r="AU24" s="310">
        <f>'施設資源化量内訳'!E24</f>
        <v>0</v>
      </c>
      <c r="AV24" s="310">
        <f>'施設資源化量内訳'!F24</f>
        <v>0</v>
      </c>
      <c r="AW24" s="310">
        <f>'施設資源化量内訳'!G24</f>
        <v>0</v>
      </c>
      <c r="AX24" s="310">
        <f>'施設資源化量内訳'!H24</f>
        <v>23</v>
      </c>
      <c r="AY24" s="310">
        <f>'施設資源化量内訳'!I24</f>
        <v>73</v>
      </c>
      <c r="AZ24" s="310">
        <f>'施設資源化量内訳'!J24</f>
        <v>24</v>
      </c>
      <c r="BA24" s="310">
        <f>'施設資源化量内訳'!K24</f>
        <v>6</v>
      </c>
      <c r="BB24" s="310">
        <f>'施設資源化量内訳'!L24</f>
        <v>26</v>
      </c>
      <c r="BC24" s="310">
        <f>'施設資源化量内訳'!M24</f>
        <v>0</v>
      </c>
      <c r="BD24" s="310">
        <f>'施設資源化量内訳'!N24</f>
        <v>0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0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5</v>
      </c>
      <c r="BO24" s="310">
        <f t="shared" si="10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553</v>
      </c>
      <c r="CA24" s="310" t="s">
        <v>553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>
        <v>0</v>
      </c>
      <c r="CI24" s="310">
        <v>0</v>
      </c>
      <c r="CJ24" s="314" t="s">
        <v>554</v>
      </c>
    </row>
    <row r="25" spans="1:88" s="282" customFormat="1" ht="12" customHeight="1">
      <c r="A25" s="277" t="s">
        <v>556</v>
      </c>
      <c r="B25" s="278" t="s">
        <v>591</v>
      </c>
      <c r="C25" s="277" t="s">
        <v>592</v>
      </c>
      <c r="D25" s="310">
        <f t="shared" si="11"/>
        <v>153</v>
      </c>
      <c r="E25" s="310">
        <f t="shared" si="11"/>
        <v>126</v>
      </c>
      <c r="F25" s="310">
        <f t="shared" si="11"/>
        <v>0</v>
      </c>
      <c r="G25" s="310">
        <f t="shared" si="11"/>
        <v>0</v>
      </c>
      <c r="H25" s="310">
        <f t="shared" si="11"/>
        <v>17</v>
      </c>
      <c r="I25" s="310">
        <f t="shared" si="11"/>
        <v>4</v>
      </c>
      <c r="J25" s="310">
        <f t="shared" si="11"/>
        <v>6</v>
      </c>
      <c r="K25" s="310">
        <f t="shared" si="11"/>
        <v>0</v>
      </c>
      <c r="L25" s="310">
        <f t="shared" si="11"/>
        <v>0</v>
      </c>
      <c r="M25" s="310">
        <f t="shared" si="11"/>
        <v>0</v>
      </c>
      <c r="N25" s="310">
        <f t="shared" si="11"/>
        <v>0</v>
      </c>
      <c r="O25" s="310">
        <f t="shared" si="11"/>
        <v>0</v>
      </c>
      <c r="P25" s="310">
        <f t="shared" si="11"/>
        <v>0</v>
      </c>
      <c r="Q25" s="310">
        <f t="shared" si="11"/>
        <v>0</v>
      </c>
      <c r="R25" s="310">
        <f t="shared" si="11"/>
        <v>0</v>
      </c>
      <c r="S25" s="310">
        <f>SUM(AN25,BI25,CD25)</f>
        <v>0</v>
      </c>
      <c r="T25" s="310">
        <f t="shared" si="4"/>
        <v>0</v>
      </c>
      <c r="U25" s="310">
        <f t="shared" si="5"/>
        <v>0</v>
      </c>
      <c r="V25" s="310">
        <f t="shared" si="6"/>
        <v>0</v>
      </c>
      <c r="W25" s="310">
        <f t="shared" si="7"/>
        <v>0</v>
      </c>
      <c r="X25" s="310">
        <f t="shared" si="8"/>
        <v>0</v>
      </c>
      <c r="Y25" s="310">
        <f t="shared" si="9"/>
        <v>132</v>
      </c>
      <c r="Z25" s="310">
        <v>126</v>
      </c>
      <c r="AA25" s="310">
        <v>0</v>
      </c>
      <c r="AB25" s="310">
        <v>0</v>
      </c>
      <c r="AC25" s="310">
        <v>6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553</v>
      </c>
      <c r="AK25" s="310" t="s">
        <v>553</v>
      </c>
      <c r="AL25" s="310" t="s">
        <v>553</v>
      </c>
      <c r="AM25" s="310" t="s">
        <v>553</v>
      </c>
      <c r="AN25" s="310" t="s">
        <v>553</v>
      </c>
      <c r="AO25" s="310" t="s">
        <v>553</v>
      </c>
      <c r="AP25" s="310" t="s">
        <v>553</v>
      </c>
      <c r="AQ25" s="310" t="s">
        <v>553</v>
      </c>
      <c r="AR25" s="310">
        <v>0</v>
      </c>
      <c r="AS25" s="310">
        <v>0</v>
      </c>
      <c r="AT25" s="310">
        <f>'施設資源化量内訳'!D25</f>
        <v>21</v>
      </c>
      <c r="AU25" s="310">
        <f>'施設資源化量内訳'!E25</f>
        <v>0</v>
      </c>
      <c r="AV25" s="310">
        <f>'施設資源化量内訳'!F25</f>
        <v>0</v>
      </c>
      <c r="AW25" s="310">
        <f>'施設資源化量内訳'!G25</f>
        <v>0</v>
      </c>
      <c r="AX25" s="310">
        <f>'施設資源化量内訳'!H25</f>
        <v>11</v>
      </c>
      <c r="AY25" s="310">
        <f>'施設資源化量内訳'!I25</f>
        <v>4</v>
      </c>
      <c r="AZ25" s="310">
        <f>'施設資源化量内訳'!J25</f>
        <v>6</v>
      </c>
      <c r="BA25" s="310">
        <f>'施設資源化量内訳'!K25</f>
        <v>0</v>
      </c>
      <c r="BB25" s="310">
        <f>'施設資源化量内訳'!L25</f>
        <v>0</v>
      </c>
      <c r="BC25" s="310">
        <f>'施設資源化量内訳'!M25</f>
        <v>0</v>
      </c>
      <c r="BD25" s="310">
        <f>'施設資源化量内訳'!N25</f>
        <v>0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0</v>
      </c>
      <c r="BM25" s="310">
        <f>'施設資源化量内訳'!W25</f>
        <v>0</v>
      </c>
      <c r="BN25" s="310">
        <f>'施設資源化量内訳'!X25</f>
        <v>0</v>
      </c>
      <c r="BO25" s="310">
        <f t="shared" si="10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553</v>
      </c>
      <c r="CA25" s="310" t="s">
        <v>553</v>
      </c>
      <c r="CB25" s="310" t="s">
        <v>553</v>
      </c>
      <c r="CC25" s="310" t="s">
        <v>553</v>
      </c>
      <c r="CD25" s="310" t="s">
        <v>553</v>
      </c>
      <c r="CE25" s="310" t="s">
        <v>553</v>
      </c>
      <c r="CF25" s="310" t="s">
        <v>553</v>
      </c>
      <c r="CG25" s="310" t="s">
        <v>553</v>
      </c>
      <c r="CH25" s="310">
        <v>0</v>
      </c>
      <c r="CI25" s="310">
        <v>0</v>
      </c>
      <c r="CJ25" s="314" t="s">
        <v>554</v>
      </c>
    </row>
    <row r="26" spans="1:88" s="282" customFormat="1" ht="12" customHeight="1">
      <c r="A26" s="277" t="s">
        <v>556</v>
      </c>
      <c r="B26" s="278" t="s">
        <v>593</v>
      </c>
      <c r="C26" s="277" t="s">
        <v>594</v>
      </c>
      <c r="D26" s="310">
        <f t="shared" si="11"/>
        <v>263</v>
      </c>
      <c r="E26" s="310">
        <f t="shared" si="11"/>
        <v>180</v>
      </c>
      <c r="F26" s="310">
        <f t="shared" si="11"/>
        <v>0</v>
      </c>
      <c r="G26" s="310">
        <f t="shared" si="11"/>
        <v>33</v>
      </c>
      <c r="H26" s="310">
        <f t="shared" si="11"/>
        <v>14</v>
      </c>
      <c r="I26" s="310">
        <f t="shared" si="11"/>
        <v>2</v>
      </c>
      <c r="J26" s="310">
        <f t="shared" si="11"/>
        <v>16</v>
      </c>
      <c r="K26" s="310">
        <f t="shared" si="11"/>
        <v>1</v>
      </c>
      <c r="L26" s="310">
        <f t="shared" si="11"/>
        <v>1</v>
      </c>
      <c r="M26" s="310">
        <f t="shared" si="11"/>
        <v>0</v>
      </c>
      <c r="N26" s="310">
        <f t="shared" si="11"/>
        <v>2</v>
      </c>
      <c r="O26" s="310">
        <f t="shared" si="11"/>
        <v>0</v>
      </c>
      <c r="P26" s="310">
        <f t="shared" si="11"/>
        <v>0</v>
      </c>
      <c r="Q26" s="310">
        <f t="shared" si="11"/>
        <v>0</v>
      </c>
      <c r="R26" s="310">
        <f t="shared" si="11"/>
        <v>0</v>
      </c>
      <c r="S26" s="310">
        <f>SUM(AN26,BI26,CD26)</f>
        <v>0</v>
      </c>
      <c r="T26" s="310">
        <f t="shared" si="4"/>
        <v>0</v>
      </c>
      <c r="U26" s="310">
        <f t="shared" si="5"/>
        <v>0</v>
      </c>
      <c r="V26" s="310">
        <f t="shared" si="6"/>
        <v>0</v>
      </c>
      <c r="W26" s="310">
        <f t="shared" si="7"/>
        <v>1</v>
      </c>
      <c r="X26" s="310">
        <f t="shared" si="8"/>
        <v>13</v>
      </c>
      <c r="Y26" s="310">
        <f t="shared" si="9"/>
        <v>216</v>
      </c>
      <c r="Z26" s="310">
        <v>180</v>
      </c>
      <c r="AA26" s="310">
        <v>0</v>
      </c>
      <c r="AB26" s="310">
        <v>33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2</v>
      </c>
      <c r="AJ26" s="310" t="s">
        <v>553</v>
      </c>
      <c r="AK26" s="310" t="s">
        <v>553</v>
      </c>
      <c r="AL26" s="310" t="s">
        <v>553</v>
      </c>
      <c r="AM26" s="310" t="s">
        <v>553</v>
      </c>
      <c r="AN26" s="310" t="s">
        <v>553</v>
      </c>
      <c r="AO26" s="310" t="s">
        <v>553</v>
      </c>
      <c r="AP26" s="310" t="s">
        <v>553</v>
      </c>
      <c r="AQ26" s="310" t="s">
        <v>553</v>
      </c>
      <c r="AR26" s="310">
        <v>1</v>
      </c>
      <c r="AS26" s="310">
        <v>0</v>
      </c>
      <c r="AT26" s="310">
        <f>'施設資源化量内訳'!D26</f>
        <v>47</v>
      </c>
      <c r="AU26" s="310">
        <f>'施設資源化量内訳'!E26</f>
        <v>0</v>
      </c>
      <c r="AV26" s="310">
        <f>'施設資源化量内訳'!F26</f>
        <v>0</v>
      </c>
      <c r="AW26" s="310">
        <f>'施設資源化量内訳'!G26</f>
        <v>0</v>
      </c>
      <c r="AX26" s="310">
        <f>'施設資源化量内訳'!H26</f>
        <v>14</v>
      </c>
      <c r="AY26" s="310">
        <f>'施設資源化量内訳'!I26</f>
        <v>2</v>
      </c>
      <c r="AZ26" s="310">
        <f>'施設資源化量内訳'!J26</f>
        <v>16</v>
      </c>
      <c r="BA26" s="310">
        <f>'施設資源化量内訳'!K26</f>
        <v>1</v>
      </c>
      <c r="BB26" s="310">
        <f>'施設資源化量内訳'!L26</f>
        <v>1</v>
      </c>
      <c r="BC26" s="310">
        <f>'施設資源化量内訳'!M26</f>
        <v>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0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0</v>
      </c>
      <c r="BM26" s="310">
        <f>'施設資源化量内訳'!W26</f>
        <v>0</v>
      </c>
      <c r="BN26" s="310">
        <f>'施設資源化量内訳'!X26</f>
        <v>13</v>
      </c>
      <c r="BO26" s="310">
        <f t="shared" si="10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553</v>
      </c>
      <c r="CA26" s="310" t="s">
        <v>553</v>
      </c>
      <c r="CB26" s="310" t="s">
        <v>553</v>
      </c>
      <c r="CC26" s="310" t="s">
        <v>553</v>
      </c>
      <c r="CD26" s="310" t="s">
        <v>553</v>
      </c>
      <c r="CE26" s="310" t="s">
        <v>553</v>
      </c>
      <c r="CF26" s="310" t="s">
        <v>553</v>
      </c>
      <c r="CG26" s="310" t="s">
        <v>553</v>
      </c>
      <c r="CH26" s="310">
        <v>0</v>
      </c>
      <c r="CI26" s="310">
        <v>0</v>
      </c>
      <c r="CJ26" s="314" t="s">
        <v>554</v>
      </c>
    </row>
    <row r="27" spans="1:88" s="282" customFormat="1" ht="12" customHeight="1">
      <c r="A27" s="277" t="s">
        <v>556</v>
      </c>
      <c r="B27" s="278" t="s">
        <v>595</v>
      </c>
      <c r="C27" s="277" t="s">
        <v>596</v>
      </c>
      <c r="D27" s="310">
        <f t="shared" si="11"/>
        <v>1699</v>
      </c>
      <c r="E27" s="310">
        <f t="shared" si="11"/>
        <v>1028</v>
      </c>
      <c r="F27" s="310">
        <f t="shared" si="11"/>
        <v>9</v>
      </c>
      <c r="G27" s="310">
        <f t="shared" si="11"/>
        <v>0</v>
      </c>
      <c r="H27" s="310">
        <f t="shared" si="11"/>
        <v>169</v>
      </c>
      <c r="I27" s="310">
        <f t="shared" si="11"/>
        <v>65</v>
      </c>
      <c r="J27" s="310">
        <f t="shared" si="11"/>
        <v>27</v>
      </c>
      <c r="K27" s="310">
        <f t="shared" si="11"/>
        <v>5</v>
      </c>
      <c r="L27" s="310">
        <f t="shared" si="11"/>
        <v>0</v>
      </c>
      <c r="M27" s="310">
        <f t="shared" si="11"/>
        <v>24</v>
      </c>
      <c r="N27" s="310">
        <f t="shared" si="11"/>
        <v>0</v>
      </c>
      <c r="O27" s="310">
        <f t="shared" si="11"/>
        <v>0</v>
      </c>
      <c r="P27" s="310">
        <f t="shared" si="11"/>
        <v>0</v>
      </c>
      <c r="Q27" s="310">
        <f t="shared" si="11"/>
        <v>0</v>
      </c>
      <c r="R27" s="310">
        <f t="shared" si="11"/>
        <v>0</v>
      </c>
      <c r="S27" s="310">
        <f>SUM(AN27,BI27,CD27)</f>
        <v>0</v>
      </c>
      <c r="T27" s="310">
        <f t="shared" si="4"/>
        <v>0</v>
      </c>
      <c r="U27" s="310">
        <f t="shared" si="5"/>
        <v>0</v>
      </c>
      <c r="V27" s="310">
        <f t="shared" si="6"/>
        <v>0</v>
      </c>
      <c r="W27" s="310">
        <f t="shared" si="7"/>
        <v>0</v>
      </c>
      <c r="X27" s="310">
        <f t="shared" si="8"/>
        <v>372</v>
      </c>
      <c r="Y27" s="310">
        <f t="shared" si="9"/>
        <v>472</v>
      </c>
      <c r="Z27" s="310">
        <v>460</v>
      </c>
      <c r="AA27" s="310">
        <v>1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553</v>
      </c>
      <c r="AK27" s="310" t="s">
        <v>553</v>
      </c>
      <c r="AL27" s="310" t="s">
        <v>553</v>
      </c>
      <c r="AM27" s="310" t="s">
        <v>553</v>
      </c>
      <c r="AN27" s="310" t="s">
        <v>553</v>
      </c>
      <c r="AO27" s="310" t="s">
        <v>553</v>
      </c>
      <c r="AP27" s="310" t="s">
        <v>553</v>
      </c>
      <c r="AQ27" s="310" t="s">
        <v>553</v>
      </c>
      <c r="AR27" s="310">
        <v>0</v>
      </c>
      <c r="AS27" s="310">
        <v>11</v>
      </c>
      <c r="AT27" s="310">
        <f>'施設資源化量内訳'!D27</f>
        <v>1207</v>
      </c>
      <c r="AU27" s="310">
        <f>'施設資源化量内訳'!E27</f>
        <v>568</v>
      </c>
      <c r="AV27" s="310">
        <f>'施設資源化量内訳'!F27</f>
        <v>8</v>
      </c>
      <c r="AW27" s="310">
        <f>'施設資源化量内訳'!G27</f>
        <v>0</v>
      </c>
      <c r="AX27" s="310">
        <f>'施設資源化量内訳'!H27</f>
        <v>166</v>
      </c>
      <c r="AY27" s="310">
        <f>'施設資源化量内訳'!I27</f>
        <v>59</v>
      </c>
      <c r="AZ27" s="310">
        <f>'施設資源化量内訳'!J27</f>
        <v>27</v>
      </c>
      <c r="BA27" s="310">
        <f>'施設資源化量内訳'!K27</f>
        <v>5</v>
      </c>
      <c r="BB27" s="310">
        <f>'施設資源化量内訳'!L27</f>
        <v>0</v>
      </c>
      <c r="BC27" s="310">
        <f>'施設資源化量内訳'!M27</f>
        <v>24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350</v>
      </c>
      <c r="BO27" s="310">
        <f t="shared" si="10"/>
        <v>20</v>
      </c>
      <c r="BP27" s="310">
        <v>0</v>
      </c>
      <c r="BQ27" s="310">
        <v>0</v>
      </c>
      <c r="BR27" s="310">
        <v>0</v>
      </c>
      <c r="BS27" s="310">
        <v>3</v>
      </c>
      <c r="BT27" s="310">
        <v>6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553</v>
      </c>
      <c r="CA27" s="310" t="s">
        <v>553</v>
      </c>
      <c r="CB27" s="310" t="s">
        <v>553</v>
      </c>
      <c r="CC27" s="310" t="s">
        <v>553</v>
      </c>
      <c r="CD27" s="310" t="s">
        <v>553</v>
      </c>
      <c r="CE27" s="310" t="s">
        <v>553</v>
      </c>
      <c r="CF27" s="310" t="s">
        <v>553</v>
      </c>
      <c r="CG27" s="310" t="s">
        <v>553</v>
      </c>
      <c r="CH27" s="310">
        <v>0</v>
      </c>
      <c r="CI27" s="310">
        <v>11</v>
      </c>
      <c r="CJ27" s="314" t="s">
        <v>554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602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6" t="s">
        <v>278</v>
      </c>
      <c r="B2" s="336" t="s">
        <v>279</v>
      </c>
      <c r="C2" s="336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7"/>
      <c r="B3" s="337"/>
      <c r="C3" s="339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7"/>
      <c r="B4" s="337"/>
      <c r="C4" s="339"/>
      <c r="D4" s="358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18"/>
      <c r="S4" s="318"/>
      <c r="T4" s="359"/>
      <c r="U4" s="357"/>
      <c r="V4" s="357"/>
      <c r="W4" s="357"/>
      <c r="X4" s="357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37"/>
      <c r="B5" s="337"/>
      <c r="C5" s="339"/>
      <c r="D5" s="358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18"/>
      <c r="S5" s="318"/>
      <c r="T5" s="359"/>
      <c r="U5" s="357"/>
      <c r="V5" s="357"/>
      <c r="W5" s="357"/>
      <c r="X5" s="357"/>
      <c r="Y5" s="358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7"/>
      <c r="AR5" s="357"/>
      <c r="AS5" s="357"/>
      <c r="AT5" s="358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7"/>
      <c r="BM5" s="357"/>
      <c r="BN5" s="357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7"/>
      <c r="CH5" s="357"/>
      <c r="CI5" s="357"/>
      <c r="CJ5" s="358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7"/>
      <c r="DC5" s="357"/>
      <c r="DD5" s="357"/>
      <c r="DE5" s="358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7"/>
      <c r="DX5" s="357"/>
      <c r="DY5" s="357"/>
      <c r="DZ5" s="358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7"/>
      <c r="ES5" s="357"/>
      <c r="ET5" s="357"/>
      <c r="EU5" s="358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7"/>
      <c r="FN5" s="357"/>
      <c r="FO5" s="357"/>
    </row>
    <row r="6" spans="1:171" s="183" customFormat="1" ht="13.5">
      <c r="A6" s="338"/>
      <c r="B6" s="338"/>
      <c r="C6" s="339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AI7">SUM(D8:D27)</f>
        <v>57248</v>
      </c>
      <c r="E7" s="274">
        <f t="shared" si="0"/>
        <v>17674</v>
      </c>
      <c r="F7" s="274">
        <f t="shared" si="0"/>
        <v>67</v>
      </c>
      <c r="G7" s="274">
        <f t="shared" si="0"/>
        <v>121</v>
      </c>
      <c r="H7" s="274">
        <f t="shared" si="0"/>
        <v>9058</v>
      </c>
      <c r="I7" s="274">
        <f t="shared" si="0"/>
        <v>8463</v>
      </c>
      <c r="J7" s="274">
        <f t="shared" si="0"/>
        <v>2390</v>
      </c>
      <c r="K7" s="274">
        <f t="shared" si="0"/>
        <v>18</v>
      </c>
      <c r="L7" s="274">
        <f t="shared" si="0"/>
        <v>6981</v>
      </c>
      <c r="M7" s="274">
        <f t="shared" si="0"/>
        <v>156</v>
      </c>
      <c r="N7" s="274">
        <f t="shared" si="0"/>
        <v>312</v>
      </c>
      <c r="O7" s="274">
        <f t="shared" si="0"/>
        <v>348</v>
      </c>
      <c r="P7" s="274">
        <f t="shared" si="0"/>
        <v>0</v>
      </c>
      <c r="Q7" s="274">
        <f t="shared" si="0"/>
        <v>5626</v>
      </c>
      <c r="R7" s="274">
        <f t="shared" si="0"/>
        <v>3354</v>
      </c>
      <c r="S7" s="274">
        <f t="shared" si="0"/>
        <v>0</v>
      </c>
      <c r="T7" s="274">
        <f t="shared" si="0"/>
        <v>620</v>
      </c>
      <c r="U7" s="274">
        <f t="shared" si="0"/>
        <v>0</v>
      </c>
      <c r="V7" s="274">
        <f t="shared" si="0"/>
        <v>94</v>
      </c>
      <c r="W7" s="274">
        <f t="shared" si="0"/>
        <v>40</v>
      </c>
      <c r="X7" s="274">
        <f t="shared" si="0"/>
        <v>1926</v>
      </c>
      <c r="Y7" s="274">
        <f t="shared" si="0"/>
        <v>6777</v>
      </c>
      <c r="Z7" s="274">
        <f t="shared" si="0"/>
        <v>152</v>
      </c>
      <c r="AA7" s="274">
        <f t="shared" si="0"/>
        <v>0</v>
      </c>
      <c r="AB7" s="274">
        <f t="shared" si="0"/>
        <v>0</v>
      </c>
      <c r="AC7" s="274">
        <f t="shared" si="0"/>
        <v>285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SUM(AJ8:AJ27)</f>
        <v>0</v>
      </c>
      <c r="AK7" s="274">
        <f t="shared" si="1"/>
        <v>0</v>
      </c>
      <c r="AL7" s="274">
        <f t="shared" si="1"/>
        <v>5626</v>
      </c>
      <c r="AM7" s="274">
        <f t="shared" si="1"/>
        <v>0</v>
      </c>
      <c r="AN7" s="274">
        <f t="shared" si="1"/>
        <v>0</v>
      </c>
      <c r="AO7" s="274">
        <f t="shared" si="1"/>
        <v>620</v>
      </c>
      <c r="AP7" s="274">
        <f t="shared" si="1"/>
        <v>0</v>
      </c>
      <c r="AQ7" s="274">
        <f t="shared" si="1"/>
        <v>94</v>
      </c>
      <c r="AR7" s="274">
        <f t="shared" si="1"/>
        <v>0</v>
      </c>
      <c r="AS7" s="274">
        <f t="shared" si="1"/>
        <v>0</v>
      </c>
      <c r="AT7" s="274">
        <f t="shared" si="1"/>
        <v>5548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4956</v>
      </c>
      <c r="AY7" s="274">
        <f t="shared" si="1"/>
        <v>546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46</v>
      </c>
      <c r="BO7" s="274">
        <f t="shared" si="1"/>
        <v>443</v>
      </c>
      <c r="BP7" s="274">
        <f aca="true" t="shared" si="2" ref="BP7:CU7">SUM(BP8:BP27)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348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95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SUM(CV8:CV27)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3384</v>
      </c>
      <c r="EA7" s="274">
        <f t="shared" si="3"/>
        <v>0</v>
      </c>
      <c r="EB7" s="274">
        <f aca="true" t="shared" si="4" ref="EB7:FG7">SUM(EB8:EB27)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3354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30</v>
      </c>
      <c r="ET7" s="274">
        <f t="shared" si="4"/>
        <v>0</v>
      </c>
      <c r="EU7" s="274">
        <f t="shared" si="4"/>
        <v>41096</v>
      </c>
      <c r="EV7" s="274">
        <f t="shared" si="4"/>
        <v>17522</v>
      </c>
      <c r="EW7" s="274">
        <f t="shared" si="4"/>
        <v>67</v>
      </c>
      <c r="EX7" s="274">
        <f t="shared" si="4"/>
        <v>121</v>
      </c>
      <c r="EY7" s="274">
        <f t="shared" si="4"/>
        <v>3817</v>
      </c>
      <c r="EZ7" s="274">
        <f t="shared" si="4"/>
        <v>7917</v>
      </c>
      <c r="FA7" s="274">
        <f t="shared" si="4"/>
        <v>2390</v>
      </c>
      <c r="FB7" s="274">
        <f t="shared" si="4"/>
        <v>18</v>
      </c>
      <c r="FC7" s="274">
        <f t="shared" si="4"/>
        <v>6981</v>
      </c>
      <c r="FD7" s="274">
        <f t="shared" si="4"/>
        <v>156</v>
      </c>
      <c r="FE7" s="274">
        <f t="shared" si="4"/>
        <v>312</v>
      </c>
      <c r="FF7" s="274">
        <f t="shared" si="4"/>
        <v>0</v>
      </c>
      <c r="FG7" s="274">
        <f t="shared" si="4"/>
        <v>0</v>
      </c>
      <c r="FH7" s="274">
        <f aca="true" t="shared" si="5" ref="FH7:FO7">SUM(FH8:FH27)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10</v>
      </c>
      <c r="FO7" s="274">
        <f t="shared" si="5"/>
        <v>1785</v>
      </c>
    </row>
    <row r="8" spans="1:171" s="282" customFormat="1" ht="12" customHeight="1">
      <c r="A8" s="277" t="s">
        <v>556</v>
      </c>
      <c r="B8" s="278" t="s">
        <v>558</v>
      </c>
      <c r="C8" s="277" t="s">
        <v>559</v>
      </c>
      <c r="D8" s="279">
        <f aca="true" t="shared" si="6" ref="D8:S23">SUM(Y8,AT8,BO8,CJ8,DE8,DZ8,EU8)</f>
        <v>29886</v>
      </c>
      <c r="E8" s="279">
        <f t="shared" si="6"/>
        <v>12722</v>
      </c>
      <c r="F8" s="279">
        <f t="shared" si="6"/>
        <v>51</v>
      </c>
      <c r="G8" s="279">
        <f t="shared" si="6"/>
        <v>0</v>
      </c>
      <c r="H8" s="279">
        <f t="shared" si="6"/>
        <v>3056</v>
      </c>
      <c r="I8" s="279">
        <f t="shared" si="6"/>
        <v>4531</v>
      </c>
      <c r="J8" s="279">
        <f t="shared" si="6"/>
        <v>1218</v>
      </c>
      <c r="K8" s="279">
        <f t="shared" si="6"/>
        <v>0</v>
      </c>
      <c r="L8" s="279">
        <f t="shared" si="6"/>
        <v>4973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0</v>
      </c>
      <c r="Q8" s="279">
        <f t="shared" si="6"/>
        <v>3071</v>
      </c>
      <c r="R8" s="279">
        <f t="shared" si="6"/>
        <v>0</v>
      </c>
      <c r="S8" s="279">
        <f t="shared" si="6"/>
        <v>0</v>
      </c>
      <c r="T8" s="279">
        <f aca="true" t="shared" si="7" ref="T8:T27">SUM(AO8,BJ8,CE8,CZ8,DU8,EP8,FK8)</f>
        <v>0</v>
      </c>
      <c r="U8" s="279">
        <f aca="true" t="shared" si="8" ref="U8:U27">SUM(AP8,BK8,CF8,DA8,DV8,EQ8,FL8)</f>
        <v>0</v>
      </c>
      <c r="V8" s="279">
        <f aca="true" t="shared" si="9" ref="V8:V27">SUM(AQ8,BL8,CG8,DB8,DW8,ER8,FM8)</f>
        <v>94</v>
      </c>
      <c r="W8" s="279">
        <f aca="true" t="shared" si="10" ref="W8:W27">SUM(AR8,BM8,CH8,DC8,DX8,ES8,FN8)</f>
        <v>0</v>
      </c>
      <c r="X8" s="279">
        <f aca="true" t="shared" si="11" ref="X8:X27">SUM(AS8,BN8,CI8,DD8,DY8,ET8,FO8)</f>
        <v>170</v>
      </c>
      <c r="Y8" s="279">
        <f aca="true" t="shared" si="12" ref="Y8:Y27">SUM(Z8:AS8)</f>
        <v>3342</v>
      </c>
      <c r="Z8" s="279">
        <v>0</v>
      </c>
      <c r="AA8" s="279">
        <v>0</v>
      </c>
      <c r="AB8" s="279">
        <v>0</v>
      </c>
      <c r="AC8" s="279">
        <v>177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553</v>
      </c>
      <c r="AK8" s="279" t="s">
        <v>553</v>
      </c>
      <c r="AL8" s="279">
        <v>3071</v>
      </c>
      <c r="AM8" s="280" t="s">
        <v>553</v>
      </c>
      <c r="AN8" s="280" t="s">
        <v>553</v>
      </c>
      <c r="AO8" s="279">
        <v>0</v>
      </c>
      <c r="AP8" s="279" t="s">
        <v>553</v>
      </c>
      <c r="AQ8" s="279">
        <v>94</v>
      </c>
      <c r="AR8" s="280" t="s">
        <v>553</v>
      </c>
      <c r="AS8" s="279">
        <v>0</v>
      </c>
      <c r="AT8" s="279">
        <f aca="true" t="shared" si="13" ref="AT8:AT27">SUM(AU8:BN8)</f>
        <v>1176</v>
      </c>
      <c r="AU8" s="279">
        <v>0</v>
      </c>
      <c r="AV8" s="279">
        <v>0</v>
      </c>
      <c r="AW8" s="279">
        <v>0</v>
      </c>
      <c r="AX8" s="279">
        <v>1165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553</v>
      </c>
      <c r="BF8" s="279" t="s">
        <v>553</v>
      </c>
      <c r="BG8" s="280" t="s">
        <v>553</v>
      </c>
      <c r="BH8" s="280" t="s">
        <v>553</v>
      </c>
      <c r="BI8" s="280" t="s">
        <v>553</v>
      </c>
      <c r="BJ8" s="280" t="s">
        <v>553</v>
      </c>
      <c r="BK8" s="280" t="s">
        <v>553</v>
      </c>
      <c r="BL8" s="280" t="s">
        <v>553</v>
      </c>
      <c r="BM8" s="280" t="s">
        <v>553</v>
      </c>
      <c r="BN8" s="279">
        <v>11</v>
      </c>
      <c r="BO8" s="279">
        <f aca="true" t="shared" si="14" ref="BO8:BO27">SUM(BP8:CI8)</f>
        <v>95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 t="s">
        <v>553</v>
      </c>
      <c r="CI8" s="279">
        <v>95</v>
      </c>
      <c r="CJ8" s="279">
        <f aca="true" t="shared" si="15" ref="CJ8:CJ27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553</v>
      </c>
      <c r="CX8" s="280" t="s">
        <v>553</v>
      </c>
      <c r="CY8" s="280" t="s">
        <v>553</v>
      </c>
      <c r="CZ8" s="280" t="s">
        <v>553</v>
      </c>
      <c r="DA8" s="280" t="s">
        <v>553</v>
      </c>
      <c r="DB8" s="280" t="s">
        <v>553</v>
      </c>
      <c r="DC8" s="280" t="s">
        <v>553</v>
      </c>
      <c r="DD8" s="279">
        <v>0</v>
      </c>
      <c r="DE8" s="279">
        <f aca="true" t="shared" si="16" ref="DE8:DE27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553</v>
      </c>
      <c r="DS8" s="280" t="s">
        <v>553</v>
      </c>
      <c r="DT8" s="279">
        <v>0</v>
      </c>
      <c r="DU8" s="280" t="s">
        <v>553</v>
      </c>
      <c r="DV8" s="280" t="s">
        <v>553</v>
      </c>
      <c r="DW8" s="280" t="s">
        <v>553</v>
      </c>
      <c r="DX8" s="280" t="s">
        <v>553</v>
      </c>
      <c r="DY8" s="279">
        <v>0</v>
      </c>
      <c r="DZ8" s="279">
        <f aca="true" t="shared" si="17" ref="DZ8:DZ27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553</v>
      </c>
      <c r="EL8" s="279" t="s">
        <v>553</v>
      </c>
      <c r="EM8" s="280" t="s">
        <v>553</v>
      </c>
      <c r="EN8" s="279">
        <v>0</v>
      </c>
      <c r="EO8" s="279">
        <v>0</v>
      </c>
      <c r="EP8" s="280" t="s">
        <v>553</v>
      </c>
      <c r="EQ8" s="280" t="s">
        <v>553</v>
      </c>
      <c r="ER8" s="280" t="s">
        <v>553</v>
      </c>
      <c r="ES8" s="279">
        <v>0</v>
      </c>
      <c r="ET8" s="279">
        <v>0</v>
      </c>
      <c r="EU8" s="279">
        <f aca="true" t="shared" si="18" ref="EU8:EU27">SUM(EV8:FO8)</f>
        <v>25273</v>
      </c>
      <c r="EV8" s="279">
        <v>12722</v>
      </c>
      <c r="EW8" s="279">
        <v>51</v>
      </c>
      <c r="EX8" s="279"/>
      <c r="EY8" s="279">
        <v>1714</v>
      </c>
      <c r="EZ8" s="279">
        <v>4531</v>
      </c>
      <c r="FA8" s="279">
        <v>1218</v>
      </c>
      <c r="FB8" s="279">
        <v>0</v>
      </c>
      <c r="FC8" s="279">
        <v>4973</v>
      </c>
      <c r="FD8" s="279">
        <v>0</v>
      </c>
      <c r="FE8" s="279">
        <v>0</v>
      </c>
      <c r="FF8" s="279">
        <v>0</v>
      </c>
      <c r="FG8" s="280">
        <v>0</v>
      </c>
      <c r="FH8" s="280" t="s">
        <v>553</v>
      </c>
      <c r="FI8" s="280" t="s">
        <v>553</v>
      </c>
      <c r="FJ8" s="279" t="s">
        <v>553</v>
      </c>
      <c r="FK8" s="279">
        <v>0</v>
      </c>
      <c r="FL8" s="279">
        <v>0</v>
      </c>
      <c r="FM8" s="279">
        <v>0</v>
      </c>
      <c r="FN8" s="279">
        <v>0</v>
      </c>
      <c r="FO8" s="279">
        <v>64</v>
      </c>
    </row>
    <row r="9" spans="1:171" s="282" customFormat="1" ht="12" customHeight="1">
      <c r="A9" s="277" t="s">
        <v>556</v>
      </c>
      <c r="B9" s="289" t="s">
        <v>560</v>
      </c>
      <c r="C9" s="277" t="s">
        <v>561</v>
      </c>
      <c r="D9" s="279">
        <f t="shared" si="6"/>
        <v>3348</v>
      </c>
      <c r="E9" s="279">
        <f t="shared" si="6"/>
        <v>0</v>
      </c>
      <c r="F9" s="279">
        <f t="shared" si="6"/>
        <v>0</v>
      </c>
      <c r="G9" s="279">
        <f t="shared" si="6"/>
        <v>0</v>
      </c>
      <c r="H9" s="279">
        <f t="shared" si="6"/>
        <v>880</v>
      </c>
      <c r="I9" s="279">
        <f t="shared" si="6"/>
        <v>0</v>
      </c>
      <c r="J9" s="279">
        <f t="shared" si="6"/>
        <v>0</v>
      </c>
      <c r="K9" s="279">
        <f t="shared" si="6"/>
        <v>0</v>
      </c>
      <c r="L9" s="279">
        <f t="shared" si="6"/>
        <v>0</v>
      </c>
      <c r="M9" s="279">
        <f t="shared" si="6"/>
        <v>0</v>
      </c>
      <c r="N9" s="279">
        <f t="shared" si="6"/>
        <v>0</v>
      </c>
      <c r="O9" s="279">
        <f t="shared" si="6"/>
        <v>97</v>
      </c>
      <c r="P9" s="279">
        <f t="shared" si="6"/>
        <v>0</v>
      </c>
      <c r="Q9" s="279">
        <f t="shared" si="6"/>
        <v>706</v>
      </c>
      <c r="R9" s="279">
        <f t="shared" si="6"/>
        <v>1045</v>
      </c>
      <c r="S9" s="279">
        <f t="shared" si="6"/>
        <v>0</v>
      </c>
      <c r="T9" s="279">
        <f t="shared" si="7"/>
        <v>620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1326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553</v>
      </c>
      <c r="AK9" s="279" t="s">
        <v>553</v>
      </c>
      <c r="AL9" s="279">
        <v>706</v>
      </c>
      <c r="AM9" s="280" t="s">
        <v>553</v>
      </c>
      <c r="AN9" s="280" t="s">
        <v>553</v>
      </c>
      <c r="AO9" s="279">
        <v>620</v>
      </c>
      <c r="AP9" s="279" t="s">
        <v>553</v>
      </c>
      <c r="AQ9" s="279">
        <v>0</v>
      </c>
      <c r="AR9" s="280" t="s">
        <v>553</v>
      </c>
      <c r="AS9" s="279">
        <v>0</v>
      </c>
      <c r="AT9" s="279">
        <f t="shared" si="13"/>
        <v>880</v>
      </c>
      <c r="AU9" s="279">
        <v>0</v>
      </c>
      <c r="AV9" s="279">
        <v>0</v>
      </c>
      <c r="AW9" s="279">
        <v>0</v>
      </c>
      <c r="AX9" s="279">
        <v>880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553</v>
      </c>
      <c r="BF9" s="279" t="s">
        <v>553</v>
      </c>
      <c r="BG9" s="280" t="s">
        <v>553</v>
      </c>
      <c r="BH9" s="280" t="s">
        <v>553</v>
      </c>
      <c r="BI9" s="280" t="s">
        <v>553</v>
      </c>
      <c r="BJ9" s="280" t="s">
        <v>553</v>
      </c>
      <c r="BK9" s="280" t="s">
        <v>553</v>
      </c>
      <c r="BL9" s="280" t="s">
        <v>553</v>
      </c>
      <c r="BM9" s="280" t="s">
        <v>553</v>
      </c>
      <c r="BN9" s="279">
        <v>0</v>
      </c>
      <c r="BO9" s="279">
        <f t="shared" si="14"/>
        <v>97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97</v>
      </c>
      <c r="CA9" s="279">
        <v>0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 t="s">
        <v>553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553</v>
      </c>
      <c r="CX9" s="280" t="s">
        <v>553</v>
      </c>
      <c r="CY9" s="280" t="s">
        <v>553</v>
      </c>
      <c r="CZ9" s="280" t="s">
        <v>553</v>
      </c>
      <c r="DA9" s="280" t="s">
        <v>553</v>
      </c>
      <c r="DB9" s="280" t="s">
        <v>553</v>
      </c>
      <c r="DC9" s="280" t="s">
        <v>553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553</v>
      </c>
      <c r="DS9" s="280" t="s">
        <v>553</v>
      </c>
      <c r="DT9" s="279">
        <v>0</v>
      </c>
      <c r="DU9" s="280" t="s">
        <v>553</v>
      </c>
      <c r="DV9" s="280" t="s">
        <v>553</v>
      </c>
      <c r="DW9" s="280" t="s">
        <v>553</v>
      </c>
      <c r="DX9" s="280" t="s">
        <v>553</v>
      </c>
      <c r="DY9" s="279">
        <v>0</v>
      </c>
      <c r="DZ9" s="279">
        <f t="shared" si="17"/>
        <v>1045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553</v>
      </c>
      <c r="EL9" s="279" t="s">
        <v>553</v>
      </c>
      <c r="EM9" s="280" t="s">
        <v>553</v>
      </c>
      <c r="EN9" s="279">
        <v>1045</v>
      </c>
      <c r="EO9" s="279">
        <v>0</v>
      </c>
      <c r="EP9" s="280" t="s">
        <v>553</v>
      </c>
      <c r="EQ9" s="280" t="s">
        <v>553</v>
      </c>
      <c r="ER9" s="280" t="s">
        <v>553</v>
      </c>
      <c r="ES9" s="279">
        <v>0</v>
      </c>
      <c r="ET9" s="279">
        <v>0</v>
      </c>
      <c r="EU9" s="279">
        <f t="shared" si="18"/>
        <v>0</v>
      </c>
      <c r="EV9" s="279">
        <v>0</v>
      </c>
      <c r="EW9" s="279">
        <v>0</v>
      </c>
      <c r="EX9" s="279">
        <v>0</v>
      </c>
      <c r="EY9" s="279">
        <v>0</v>
      </c>
      <c r="EZ9" s="279">
        <v>0</v>
      </c>
      <c r="FA9" s="279">
        <v>0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553</v>
      </c>
      <c r="FI9" s="280" t="s">
        <v>553</v>
      </c>
      <c r="FJ9" s="279" t="s">
        <v>553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556</v>
      </c>
      <c r="B10" s="289" t="s">
        <v>562</v>
      </c>
      <c r="C10" s="277" t="s">
        <v>563</v>
      </c>
      <c r="D10" s="279">
        <f t="shared" si="6"/>
        <v>1150</v>
      </c>
      <c r="E10" s="279">
        <f t="shared" si="6"/>
        <v>0</v>
      </c>
      <c r="F10" s="279">
        <f t="shared" si="6"/>
        <v>0</v>
      </c>
      <c r="G10" s="279">
        <f t="shared" si="6"/>
        <v>0</v>
      </c>
      <c r="H10" s="279">
        <f t="shared" si="6"/>
        <v>425</v>
      </c>
      <c r="I10" s="279">
        <f t="shared" si="6"/>
        <v>546</v>
      </c>
      <c r="J10" s="279">
        <f t="shared" si="6"/>
        <v>149</v>
      </c>
      <c r="K10" s="279">
        <f t="shared" si="6"/>
        <v>0</v>
      </c>
      <c r="L10" s="279">
        <f t="shared" si="6"/>
        <v>0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30</v>
      </c>
      <c r="X10" s="279">
        <f t="shared" si="11"/>
        <v>0</v>
      </c>
      <c r="Y10" s="279">
        <f t="shared" si="12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553</v>
      </c>
      <c r="AK10" s="279" t="s">
        <v>553</v>
      </c>
      <c r="AL10" s="279">
        <v>0</v>
      </c>
      <c r="AM10" s="280" t="s">
        <v>553</v>
      </c>
      <c r="AN10" s="280" t="s">
        <v>553</v>
      </c>
      <c r="AO10" s="279">
        <v>0</v>
      </c>
      <c r="AP10" s="279" t="s">
        <v>553</v>
      </c>
      <c r="AQ10" s="279">
        <v>0</v>
      </c>
      <c r="AR10" s="280" t="s">
        <v>553</v>
      </c>
      <c r="AS10" s="279">
        <v>0</v>
      </c>
      <c r="AT10" s="279">
        <f t="shared" si="13"/>
        <v>971</v>
      </c>
      <c r="AU10" s="279">
        <v>0</v>
      </c>
      <c r="AV10" s="279">
        <v>0</v>
      </c>
      <c r="AW10" s="279">
        <v>0</v>
      </c>
      <c r="AX10" s="279">
        <v>425</v>
      </c>
      <c r="AY10" s="279">
        <v>546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553</v>
      </c>
      <c r="BF10" s="279" t="s">
        <v>553</v>
      </c>
      <c r="BG10" s="280" t="s">
        <v>553</v>
      </c>
      <c r="BH10" s="280" t="s">
        <v>553</v>
      </c>
      <c r="BI10" s="280" t="s">
        <v>553</v>
      </c>
      <c r="BJ10" s="280" t="s">
        <v>553</v>
      </c>
      <c r="BK10" s="280" t="s">
        <v>553</v>
      </c>
      <c r="BL10" s="280" t="s">
        <v>553</v>
      </c>
      <c r="BM10" s="280" t="s">
        <v>553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 t="s">
        <v>553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553</v>
      </c>
      <c r="CX10" s="280" t="s">
        <v>553</v>
      </c>
      <c r="CY10" s="280" t="s">
        <v>553</v>
      </c>
      <c r="CZ10" s="280" t="s">
        <v>553</v>
      </c>
      <c r="DA10" s="280" t="s">
        <v>553</v>
      </c>
      <c r="DB10" s="280" t="s">
        <v>553</v>
      </c>
      <c r="DC10" s="280" t="s">
        <v>553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553</v>
      </c>
      <c r="DS10" s="280" t="s">
        <v>553</v>
      </c>
      <c r="DT10" s="279">
        <v>0</v>
      </c>
      <c r="DU10" s="280" t="s">
        <v>553</v>
      </c>
      <c r="DV10" s="280" t="s">
        <v>553</v>
      </c>
      <c r="DW10" s="280" t="s">
        <v>553</v>
      </c>
      <c r="DX10" s="280" t="s">
        <v>553</v>
      </c>
      <c r="DY10" s="279">
        <v>0</v>
      </c>
      <c r="DZ10" s="279">
        <f t="shared" si="17"/>
        <v>30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553</v>
      </c>
      <c r="EL10" s="279" t="s">
        <v>553</v>
      </c>
      <c r="EM10" s="280" t="s">
        <v>553</v>
      </c>
      <c r="EN10" s="279">
        <v>0</v>
      </c>
      <c r="EO10" s="279">
        <v>0</v>
      </c>
      <c r="EP10" s="280" t="s">
        <v>553</v>
      </c>
      <c r="EQ10" s="280" t="s">
        <v>553</v>
      </c>
      <c r="ER10" s="280" t="s">
        <v>553</v>
      </c>
      <c r="ES10" s="279">
        <v>30</v>
      </c>
      <c r="ET10" s="279">
        <v>0</v>
      </c>
      <c r="EU10" s="279">
        <f t="shared" si="18"/>
        <v>149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149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553</v>
      </c>
      <c r="FI10" s="280" t="s">
        <v>553</v>
      </c>
      <c r="FJ10" s="279" t="s">
        <v>553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556</v>
      </c>
      <c r="B11" s="289" t="s">
        <v>564</v>
      </c>
      <c r="C11" s="277" t="s">
        <v>565</v>
      </c>
      <c r="D11" s="279">
        <f t="shared" si="6"/>
        <v>1138</v>
      </c>
      <c r="E11" s="279">
        <f t="shared" si="6"/>
        <v>299</v>
      </c>
      <c r="F11" s="279">
        <f t="shared" si="6"/>
        <v>0</v>
      </c>
      <c r="G11" s="279">
        <f t="shared" si="6"/>
        <v>0</v>
      </c>
      <c r="H11" s="279">
        <f t="shared" si="6"/>
        <v>325</v>
      </c>
      <c r="I11" s="279">
        <f t="shared" si="6"/>
        <v>221</v>
      </c>
      <c r="J11" s="279">
        <f t="shared" si="6"/>
        <v>88</v>
      </c>
      <c r="K11" s="279">
        <f t="shared" si="6"/>
        <v>0</v>
      </c>
      <c r="L11" s="279">
        <f t="shared" si="6"/>
        <v>148</v>
      </c>
      <c r="M11" s="279">
        <f t="shared" si="6"/>
        <v>46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11</v>
      </c>
      <c r="Y11" s="279">
        <f t="shared" si="12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553</v>
      </c>
      <c r="AK11" s="279" t="s">
        <v>553</v>
      </c>
      <c r="AL11" s="279">
        <v>0</v>
      </c>
      <c r="AM11" s="280" t="s">
        <v>553</v>
      </c>
      <c r="AN11" s="280" t="s">
        <v>553</v>
      </c>
      <c r="AO11" s="279">
        <v>0</v>
      </c>
      <c r="AP11" s="279" t="s">
        <v>553</v>
      </c>
      <c r="AQ11" s="279">
        <v>0</v>
      </c>
      <c r="AR11" s="280" t="s">
        <v>553</v>
      </c>
      <c r="AS11" s="279">
        <v>0</v>
      </c>
      <c r="AT11" s="279">
        <f t="shared" si="13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553</v>
      </c>
      <c r="BF11" s="279" t="s">
        <v>553</v>
      </c>
      <c r="BG11" s="280" t="s">
        <v>553</v>
      </c>
      <c r="BH11" s="280" t="s">
        <v>553</v>
      </c>
      <c r="BI11" s="280" t="s">
        <v>553</v>
      </c>
      <c r="BJ11" s="280" t="s">
        <v>553</v>
      </c>
      <c r="BK11" s="280" t="s">
        <v>553</v>
      </c>
      <c r="BL11" s="280" t="s">
        <v>553</v>
      </c>
      <c r="BM11" s="280" t="s">
        <v>553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 t="s">
        <v>553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553</v>
      </c>
      <c r="CX11" s="280" t="s">
        <v>553</v>
      </c>
      <c r="CY11" s="280" t="s">
        <v>553</v>
      </c>
      <c r="CZ11" s="280" t="s">
        <v>553</v>
      </c>
      <c r="DA11" s="280" t="s">
        <v>553</v>
      </c>
      <c r="DB11" s="280" t="s">
        <v>553</v>
      </c>
      <c r="DC11" s="280" t="s">
        <v>553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553</v>
      </c>
      <c r="DS11" s="280" t="s">
        <v>553</v>
      </c>
      <c r="DT11" s="279">
        <v>0</v>
      </c>
      <c r="DU11" s="280" t="s">
        <v>553</v>
      </c>
      <c r="DV11" s="280" t="s">
        <v>553</v>
      </c>
      <c r="DW11" s="280" t="s">
        <v>553</v>
      </c>
      <c r="DX11" s="280" t="s">
        <v>553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553</v>
      </c>
      <c r="EL11" s="279" t="s">
        <v>553</v>
      </c>
      <c r="EM11" s="280" t="s">
        <v>553</v>
      </c>
      <c r="EN11" s="279">
        <v>0</v>
      </c>
      <c r="EO11" s="279">
        <v>0</v>
      </c>
      <c r="EP11" s="280" t="s">
        <v>553</v>
      </c>
      <c r="EQ11" s="280" t="s">
        <v>553</v>
      </c>
      <c r="ER11" s="280" t="s">
        <v>553</v>
      </c>
      <c r="ES11" s="279">
        <v>0</v>
      </c>
      <c r="ET11" s="279">
        <v>0</v>
      </c>
      <c r="EU11" s="279">
        <f t="shared" si="18"/>
        <v>1138</v>
      </c>
      <c r="EV11" s="279">
        <v>299</v>
      </c>
      <c r="EW11" s="279">
        <v>0</v>
      </c>
      <c r="EX11" s="279">
        <v>0</v>
      </c>
      <c r="EY11" s="279">
        <v>325</v>
      </c>
      <c r="EZ11" s="279">
        <v>221</v>
      </c>
      <c r="FA11" s="279">
        <v>88</v>
      </c>
      <c r="FB11" s="279">
        <v>0</v>
      </c>
      <c r="FC11" s="279">
        <v>148</v>
      </c>
      <c r="FD11" s="279">
        <v>46</v>
      </c>
      <c r="FE11" s="279">
        <v>0</v>
      </c>
      <c r="FF11" s="279">
        <v>0</v>
      </c>
      <c r="FG11" s="280">
        <v>0</v>
      </c>
      <c r="FH11" s="280" t="s">
        <v>553</v>
      </c>
      <c r="FI11" s="280" t="s">
        <v>553</v>
      </c>
      <c r="FJ11" s="279" t="s">
        <v>553</v>
      </c>
      <c r="FK11" s="279">
        <v>0</v>
      </c>
      <c r="FL11" s="279">
        <v>0</v>
      </c>
      <c r="FM11" s="279">
        <v>0</v>
      </c>
      <c r="FN11" s="279">
        <v>0</v>
      </c>
      <c r="FO11" s="279">
        <v>11</v>
      </c>
    </row>
    <row r="12" spans="1:171" s="282" customFormat="1" ht="12" customHeight="1">
      <c r="A12" s="277" t="s">
        <v>556</v>
      </c>
      <c r="B12" s="278" t="s">
        <v>566</v>
      </c>
      <c r="C12" s="277" t="s">
        <v>567</v>
      </c>
      <c r="D12" s="310">
        <f t="shared" si="6"/>
        <v>4415</v>
      </c>
      <c r="E12" s="310">
        <f t="shared" si="6"/>
        <v>159</v>
      </c>
      <c r="F12" s="310">
        <f t="shared" si="6"/>
        <v>0</v>
      </c>
      <c r="G12" s="310">
        <f t="shared" si="6"/>
        <v>0</v>
      </c>
      <c r="H12" s="310">
        <f t="shared" si="6"/>
        <v>956</v>
      </c>
      <c r="I12" s="310">
        <f t="shared" si="6"/>
        <v>1007</v>
      </c>
      <c r="J12" s="310">
        <f t="shared" si="6"/>
        <v>193</v>
      </c>
      <c r="K12" s="310">
        <f t="shared" si="6"/>
        <v>0</v>
      </c>
      <c r="L12" s="310">
        <f t="shared" si="6"/>
        <v>856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1198</v>
      </c>
      <c r="R12" s="310">
        <f t="shared" si="6"/>
        <v>0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46</v>
      </c>
      <c r="Y12" s="310">
        <f t="shared" si="12"/>
        <v>1198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553</v>
      </c>
      <c r="AK12" s="310" t="s">
        <v>553</v>
      </c>
      <c r="AL12" s="310">
        <v>1198</v>
      </c>
      <c r="AM12" s="310" t="s">
        <v>553</v>
      </c>
      <c r="AN12" s="310" t="s">
        <v>553</v>
      </c>
      <c r="AO12" s="310">
        <v>0</v>
      </c>
      <c r="AP12" s="310" t="s">
        <v>553</v>
      </c>
      <c r="AQ12" s="310">
        <v>0</v>
      </c>
      <c r="AR12" s="310" t="s">
        <v>553</v>
      </c>
      <c r="AS12" s="310">
        <v>0</v>
      </c>
      <c r="AT12" s="310">
        <f t="shared" si="13"/>
        <v>609</v>
      </c>
      <c r="AU12" s="310">
        <v>0</v>
      </c>
      <c r="AV12" s="310">
        <v>0</v>
      </c>
      <c r="AW12" s="310">
        <v>0</v>
      </c>
      <c r="AX12" s="310">
        <v>609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553</v>
      </c>
      <c r="BF12" s="310" t="s">
        <v>553</v>
      </c>
      <c r="BG12" s="310" t="s">
        <v>553</v>
      </c>
      <c r="BH12" s="310" t="s">
        <v>553</v>
      </c>
      <c r="BI12" s="310" t="s">
        <v>553</v>
      </c>
      <c r="BJ12" s="310" t="s">
        <v>553</v>
      </c>
      <c r="BK12" s="310" t="s">
        <v>553</v>
      </c>
      <c r="BL12" s="310" t="s">
        <v>553</v>
      </c>
      <c r="BM12" s="310" t="s">
        <v>553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 t="s">
        <v>553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553</v>
      </c>
      <c r="CX12" s="310" t="s">
        <v>553</v>
      </c>
      <c r="CY12" s="310" t="s">
        <v>553</v>
      </c>
      <c r="CZ12" s="310" t="s">
        <v>553</v>
      </c>
      <c r="DA12" s="310" t="s">
        <v>553</v>
      </c>
      <c r="DB12" s="310" t="s">
        <v>553</v>
      </c>
      <c r="DC12" s="310" t="s">
        <v>553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553</v>
      </c>
      <c r="DS12" s="310" t="s">
        <v>553</v>
      </c>
      <c r="DT12" s="310">
        <v>0</v>
      </c>
      <c r="DU12" s="310" t="s">
        <v>553</v>
      </c>
      <c r="DV12" s="310" t="s">
        <v>553</v>
      </c>
      <c r="DW12" s="310" t="s">
        <v>553</v>
      </c>
      <c r="DX12" s="310" t="s">
        <v>553</v>
      </c>
      <c r="DY12" s="310">
        <v>0</v>
      </c>
      <c r="DZ12" s="310">
        <f t="shared" si="17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553</v>
      </c>
      <c r="EL12" s="310" t="s">
        <v>553</v>
      </c>
      <c r="EM12" s="310" t="s">
        <v>553</v>
      </c>
      <c r="EN12" s="310">
        <v>0</v>
      </c>
      <c r="EO12" s="310">
        <v>0</v>
      </c>
      <c r="EP12" s="310" t="s">
        <v>553</v>
      </c>
      <c r="EQ12" s="310" t="s">
        <v>553</v>
      </c>
      <c r="ER12" s="310" t="s">
        <v>553</v>
      </c>
      <c r="ES12" s="310">
        <v>0</v>
      </c>
      <c r="ET12" s="310">
        <v>0</v>
      </c>
      <c r="EU12" s="310">
        <f t="shared" si="18"/>
        <v>2608</v>
      </c>
      <c r="EV12" s="310">
        <v>159</v>
      </c>
      <c r="EW12" s="310">
        <v>0</v>
      </c>
      <c r="EX12" s="310">
        <v>0</v>
      </c>
      <c r="EY12" s="310">
        <v>347</v>
      </c>
      <c r="EZ12" s="310">
        <v>1007</v>
      </c>
      <c r="FA12" s="310">
        <v>193</v>
      </c>
      <c r="FB12" s="310">
        <v>0</v>
      </c>
      <c r="FC12" s="310">
        <v>856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553</v>
      </c>
      <c r="FI12" s="310" t="s">
        <v>553</v>
      </c>
      <c r="FJ12" s="310" t="s">
        <v>553</v>
      </c>
      <c r="FK12" s="310">
        <v>0</v>
      </c>
      <c r="FL12" s="310">
        <v>0</v>
      </c>
      <c r="FM12" s="310">
        <v>0</v>
      </c>
      <c r="FN12" s="310">
        <v>0</v>
      </c>
      <c r="FO12" s="310">
        <v>46</v>
      </c>
    </row>
    <row r="13" spans="1:171" s="282" customFormat="1" ht="12" customHeight="1">
      <c r="A13" s="277" t="s">
        <v>556</v>
      </c>
      <c r="B13" s="278" t="s">
        <v>568</v>
      </c>
      <c r="C13" s="277" t="s">
        <v>569</v>
      </c>
      <c r="D13" s="310">
        <f t="shared" si="6"/>
        <v>1341</v>
      </c>
      <c r="E13" s="310">
        <f t="shared" si="6"/>
        <v>0</v>
      </c>
      <c r="F13" s="310">
        <f t="shared" si="6"/>
        <v>0</v>
      </c>
      <c r="G13" s="310">
        <f t="shared" si="6"/>
        <v>0</v>
      </c>
      <c r="H13" s="310">
        <f t="shared" si="6"/>
        <v>1237</v>
      </c>
      <c r="I13" s="310">
        <f t="shared" si="6"/>
        <v>0</v>
      </c>
      <c r="J13" s="310">
        <f t="shared" si="6"/>
        <v>104</v>
      </c>
      <c r="K13" s="310">
        <f t="shared" si="6"/>
        <v>0</v>
      </c>
      <c r="L13" s="310">
        <f t="shared" si="6"/>
        <v>0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0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0</v>
      </c>
      <c r="X13" s="310">
        <f t="shared" si="11"/>
        <v>0</v>
      </c>
      <c r="Y13" s="310">
        <f t="shared" si="12"/>
        <v>85</v>
      </c>
      <c r="Z13" s="310">
        <v>0</v>
      </c>
      <c r="AA13" s="310">
        <v>0</v>
      </c>
      <c r="AB13" s="310">
        <v>0</v>
      </c>
      <c r="AC13" s="310">
        <v>85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>
        <v>0</v>
      </c>
      <c r="AM13" s="310" t="s">
        <v>553</v>
      </c>
      <c r="AN13" s="310" t="s">
        <v>553</v>
      </c>
      <c r="AO13" s="310">
        <v>0</v>
      </c>
      <c r="AP13" s="310" t="s">
        <v>553</v>
      </c>
      <c r="AQ13" s="310">
        <v>0</v>
      </c>
      <c r="AR13" s="310" t="s">
        <v>553</v>
      </c>
      <c r="AS13" s="310">
        <v>0</v>
      </c>
      <c r="AT13" s="310">
        <f t="shared" si="13"/>
        <v>1152</v>
      </c>
      <c r="AU13" s="310">
        <v>0</v>
      </c>
      <c r="AV13" s="310">
        <v>0</v>
      </c>
      <c r="AW13" s="310">
        <v>0</v>
      </c>
      <c r="AX13" s="310">
        <v>1152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553</v>
      </c>
      <c r="BF13" s="310" t="s">
        <v>553</v>
      </c>
      <c r="BG13" s="310" t="s">
        <v>553</v>
      </c>
      <c r="BH13" s="310" t="s">
        <v>553</v>
      </c>
      <c r="BI13" s="310" t="s">
        <v>553</v>
      </c>
      <c r="BJ13" s="310" t="s">
        <v>553</v>
      </c>
      <c r="BK13" s="310" t="s">
        <v>553</v>
      </c>
      <c r="BL13" s="310" t="s">
        <v>553</v>
      </c>
      <c r="BM13" s="310" t="s">
        <v>553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 t="s">
        <v>553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553</v>
      </c>
      <c r="CX13" s="310" t="s">
        <v>553</v>
      </c>
      <c r="CY13" s="310" t="s">
        <v>553</v>
      </c>
      <c r="CZ13" s="310" t="s">
        <v>553</v>
      </c>
      <c r="DA13" s="310" t="s">
        <v>553</v>
      </c>
      <c r="DB13" s="310" t="s">
        <v>553</v>
      </c>
      <c r="DC13" s="310" t="s">
        <v>553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553</v>
      </c>
      <c r="DS13" s="310" t="s">
        <v>553</v>
      </c>
      <c r="DT13" s="310">
        <v>0</v>
      </c>
      <c r="DU13" s="310" t="s">
        <v>553</v>
      </c>
      <c r="DV13" s="310" t="s">
        <v>553</v>
      </c>
      <c r="DW13" s="310" t="s">
        <v>553</v>
      </c>
      <c r="DX13" s="310" t="s">
        <v>553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553</v>
      </c>
      <c r="EL13" s="310" t="s">
        <v>553</v>
      </c>
      <c r="EM13" s="310" t="s">
        <v>553</v>
      </c>
      <c r="EN13" s="310">
        <v>0</v>
      </c>
      <c r="EO13" s="310">
        <v>0</v>
      </c>
      <c r="EP13" s="310" t="s">
        <v>553</v>
      </c>
      <c r="EQ13" s="310" t="s">
        <v>553</v>
      </c>
      <c r="ER13" s="310" t="s">
        <v>553</v>
      </c>
      <c r="ES13" s="310">
        <v>0</v>
      </c>
      <c r="ET13" s="310">
        <v>0</v>
      </c>
      <c r="EU13" s="310">
        <f t="shared" si="18"/>
        <v>104</v>
      </c>
      <c r="EV13" s="310">
        <v>0</v>
      </c>
      <c r="EW13" s="310">
        <v>0</v>
      </c>
      <c r="EX13" s="310">
        <v>0</v>
      </c>
      <c r="EY13" s="310">
        <v>0</v>
      </c>
      <c r="EZ13" s="310">
        <v>0</v>
      </c>
      <c r="FA13" s="310">
        <v>104</v>
      </c>
      <c r="FB13" s="310">
        <v>0</v>
      </c>
      <c r="FC13" s="310">
        <v>0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553</v>
      </c>
      <c r="FI13" s="310" t="s">
        <v>553</v>
      </c>
      <c r="FJ13" s="310" t="s">
        <v>553</v>
      </c>
      <c r="FK13" s="310">
        <v>0</v>
      </c>
      <c r="FL13" s="310">
        <v>0</v>
      </c>
      <c r="FM13" s="310">
        <v>0</v>
      </c>
      <c r="FN13" s="310">
        <v>0</v>
      </c>
      <c r="FO13" s="310">
        <v>0</v>
      </c>
    </row>
    <row r="14" spans="1:171" s="282" customFormat="1" ht="12" customHeight="1">
      <c r="A14" s="277" t="s">
        <v>556</v>
      </c>
      <c r="B14" s="278" t="s">
        <v>570</v>
      </c>
      <c r="C14" s="277" t="s">
        <v>571</v>
      </c>
      <c r="D14" s="310">
        <f t="shared" si="6"/>
        <v>1373</v>
      </c>
      <c r="E14" s="310">
        <f t="shared" si="6"/>
        <v>705</v>
      </c>
      <c r="F14" s="310">
        <f t="shared" si="6"/>
        <v>2</v>
      </c>
      <c r="G14" s="310">
        <f t="shared" si="6"/>
        <v>121</v>
      </c>
      <c r="H14" s="310">
        <f t="shared" si="6"/>
        <v>138</v>
      </c>
      <c r="I14" s="310">
        <f t="shared" si="6"/>
        <v>289</v>
      </c>
      <c r="J14" s="310">
        <f t="shared" si="6"/>
        <v>56</v>
      </c>
      <c r="K14" s="310">
        <f t="shared" si="6"/>
        <v>4</v>
      </c>
      <c r="L14" s="310">
        <f t="shared" si="6"/>
        <v>0</v>
      </c>
      <c r="M14" s="310">
        <f t="shared" si="6"/>
        <v>0</v>
      </c>
      <c r="N14" s="310">
        <f t="shared" si="6"/>
        <v>46</v>
      </c>
      <c r="O14" s="310">
        <f t="shared" si="6"/>
        <v>0</v>
      </c>
      <c r="P14" s="310">
        <f t="shared" si="6"/>
        <v>0</v>
      </c>
      <c r="Q14" s="310">
        <f t="shared" si="6"/>
        <v>0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12</v>
      </c>
      <c r="Y14" s="310">
        <f t="shared" si="12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553</v>
      </c>
      <c r="AK14" s="310" t="s">
        <v>553</v>
      </c>
      <c r="AL14" s="310">
        <v>0</v>
      </c>
      <c r="AM14" s="310" t="s">
        <v>553</v>
      </c>
      <c r="AN14" s="310" t="s">
        <v>553</v>
      </c>
      <c r="AO14" s="310">
        <v>0</v>
      </c>
      <c r="AP14" s="310" t="s">
        <v>553</v>
      </c>
      <c r="AQ14" s="310">
        <v>0</v>
      </c>
      <c r="AR14" s="310" t="s">
        <v>553</v>
      </c>
      <c r="AS14" s="310">
        <v>0</v>
      </c>
      <c r="AT14" s="310">
        <f t="shared" si="13"/>
        <v>1</v>
      </c>
      <c r="AU14" s="310">
        <v>0</v>
      </c>
      <c r="AV14" s="310">
        <v>0</v>
      </c>
      <c r="AW14" s="310">
        <v>0</v>
      </c>
      <c r="AX14" s="310">
        <v>1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553</v>
      </c>
      <c r="BF14" s="310" t="s">
        <v>553</v>
      </c>
      <c r="BG14" s="310" t="s">
        <v>553</v>
      </c>
      <c r="BH14" s="310" t="s">
        <v>553</v>
      </c>
      <c r="BI14" s="310" t="s">
        <v>553</v>
      </c>
      <c r="BJ14" s="310" t="s">
        <v>553</v>
      </c>
      <c r="BK14" s="310" t="s">
        <v>553</v>
      </c>
      <c r="BL14" s="310" t="s">
        <v>553</v>
      </c>
      <c r="BM14" s="310" t="s">
        <v>553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 t="s">
        <v>553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553</v>
      </c>
      <c r="CX14" s="310" t="s">
        <v>553</v>
      </c>
      <c r="CY14" s="310" t="s">
        <v>553</v>
      </c>
      <c r="CZ14" s="310" t="s">
        <v>553</v>
      </c>
      <c r="DA14" s="310" t="s">
        <v>553</v>
      </c>
      <c r="DB14" s="310" t="s">
        <v>553</v>
      </c>
      <c r="DC14" s="310" t="s">
        <v>553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553</v>
      </c>
      <c r="DS14" s="310" t="s">
        <v>553</v>
      </c>
      <c r="DT14" s="310">
        <v>0</v>
      </c>
      <c r="DU14" s="310" t="s">
        <v>553</v>
      </c>
      <c r="DV14" s="310" t="s">
        <v>553</v>
      </c>
      <c r="DW14" s="310" t="s">
        <v>553</v>
      </c>
      <c r="DX14" s="310" t="s">
        <v>553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553</v>
      </c>
      <c r="EL14" s="310" t="s">
        <v>553</v>
      </c>
      <c r="EM14" s="310" t="s">
        <v>553</v>
      </c>
      <c r="EN14" s="310">
        <v>0</v>
      </c>
      <c r="EO14" s="310">
        <v>0</v>
      </c>
      <c r="EP14" s="310" t="s">
        <v>553</v>
      </c>
      <c r="EQ14" s="310" t="s">
        <v>553</v>
      </c>
      <c r="ER14" s="310" t="s">
        <v>553</v>
      </c>
      <c r="ES14" s="310">
        <v>0</v>
      </c>
      <c r="ET14" s="310">
        <v>0</v>
      </c>
      <c r="EU14" s="310">
        <f t="shared" si="18"/>
        <v>1372</v>
      </c>
      <c r="EV14" s="310">
        <v>705</v>
      </c>
      <c r="EW14" s="310">
        <v>2</v>
      </c>
      <c r="EX14" s="310">
        <v>121</v>
      </c>
      <c r="EY14" s="310">
        <v>137</v>
      </c>
      <c r="EZ14" s="310">
        <v>289</v>
      </c>
      <c r="FA14" s="310">
        <v>56</v>
      </c>
      <c r="FB14" s="310">
        <v>4</v>
      </c>
      <c r="FC14" s="310">
        <v>0</v>
      </c>
      <c r="FD14" s="310">
        <v>0</v>
      </c>
      <c r="FE14" s="310">
        <v>46</v>
      </c>
      <c r="FF14" s="310">
        <v>0</v>
      </c>
      <c r="FG14" s="310">
        <v>0</v>
      </c>
      <c r="FH14" s="310" t="s">
        <v>553</v>
      </c>
      <c r="FI14" s="310" t="s">
        <v>553</v>
      </c>
      <c r="FJ14" s="310" t="s">
        <v>553</v>
      </c>
      <c r="FK14" s="310">
        <v>0</v>
      </c>
      <c r="FL14" s="310">
        <v>0</v>
      </c>
      <c r="FM14" s="310">
        <v>0</v>
      </c>
      <c r="FN14" s="310">
        <v>0</v>
      </c>
      <c r="FO14" s="310">
        <v>12</v>
      </c>
    </row>
    <row r="15" spans="1:171" s="282" customFormat="1" ht="12" customHeight="1">
      <c r="A15" s="277" t="s">
        <v>556</v>
      </c>
      <c r="B15" s="278" t="s">
        <v>572</v>
      </c>
      <c r="C15" s="277" t="s">
        <v>573</v>
      </c>
      <c r="D15" s="310">
        <f t="shared" si="6"/>
        <v>1620</v>
      </c>
      <c r="E15" s="310">
        <f t="shared" si="6"/>
        <v>653</v>
      </c>
      <c r="F15" s="310">
        <f t="shared" si="6"/>
        <v>1</v>
      </c>
      <c r="G15" s="310">
        <f t="shared" si="6"/>
        <v>0</v>
      </c>
      <c r="H15" s="310">
        <f t="shared" si="6"/>
        <v>247</v>
      </c>
      <c r="I15" s="310">
        <f t="shared" si="6"/>
        <v>250</v>
      </c>
      <c r="J15" s="310">
        <f t="shared" si="6"/>
        <v>79</v>
      </c>
      <c r="K15" s="310">
        <f t="shared" si="6"/>
        <v>0</v>
      </c>
      <c r="L15" s="310">
        <f t="shared" si="6"/>
        <v>303</v>
      </c>
      <c r="M15" s="310">
        <f t="shared" si="6"/>
        <v>0</v>
      </c>
      <c r="N15" s="310">
        <f t="shared" si="6"/>
        <v>75</v>
      </c>
      <c r="O15" s="310">
        <f t="shared" si="6"/>
        <v>0</v>
      </c>
      <c r="P15" s="310">
        <f t="shared" si="6"/>
        <v>0</v>
      </c>
      <c r="Q15" s="310">
        <f t="shared" si="6"/>
        <v>0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12</v>
      </c>
      <c r="Y15" s="310">
        <f t="shared" si="12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>
        <v>0</v>
      </c>
      <c r="AM15" s="310" t="s">
        <v>553</v>
      </c>
      <c r="AN15" s="310" t="s">
        <v>553</v>
      </c>
      <c r="AO15" s="310">
        <v>0</v>
      </c>
      <c r="AP15" s="310" t="s">
        <v>553</v>
      </c>
      <c r="AQ15" s="310">
        <v>0</v>
      </c>
      <c r="AR15" s="310" t="s">
        <v>553</v>
      </c>
      <c r="AS15" s="310">
        <v>0</v>
      </c>
      <c r="AT15" s="310">
        <f t="shared" si="13"/>
        <v>48</v>
      </c>
      <c r="AU15" s="310">
        <v>0</v>
      </c>
      <c r="AV15" s="310">
        <v>0</v>
      </c>
      <c r="AW15" s="310">
        <v>0</v>
      </c>
      <c r="AX15" s="310">
        <v>48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553</v>
      </c>
      <c r="BF15" s="310" t="s">
        <v>553</v>
      </c>
      <c r="BG15" s="310" t="s">
        <v>553</v>
      </c>
      <c r="BH15" s="310" t="s">
        <v>553</v>
      </c>
      <c r="BI15" s="310" t="s">
        <v>553</v>
      </c>
      <c r="BJ15" s="310" t="s">
        <v>553</v>
      </c>
      <c r="BK15" s="310" t="s">
        <v>553</v>
      </c>
      <c r="BL15" s="310" t="s">
        <v>553</v>
      </c>
      <c r="BM15" s="310" t="s">
        <v>553</v>
      </c>
      <c r="BN15" s="310">
        <v>0</v>
      </c>
      <c r="BO15" s="310">
        <f t="shared" si="14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 t="s">
        <v>553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553</v>
      </c>
      <c r="CX15" s="310" t="s">
        <v>553</v>
      </c>
      <c r="CY15" s="310" t="s">
        <v>553</v>
      </c>
      <c r="CZ15" s="310" t="s">
        <v>553</v>
      </c>
      <c r="DA15" s="310" t="s">
        <v>553</v>
      </c>
      <c r="DB15" s="310" t="s">
        <v>553</v>
      </c>
      <c r="DC15" s="310" t="s">
        <v>553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553</v>
      </c>
      <c r="DS15" s="310" t="s">
        <v>553</v>
      </c>
      <c r="DT15" s="310">
        <v>0</v>
      </c>
      <c r="DU15" s="310" t="s">
        <v>553</v>
      </c>
      <c r="DV15" s="310" t="s">
        <v>553</v>
      </c>
      <c r="DW15" s="310" t="s">
        <v>553</v>
      </c>
      <c r="DX15" s="310" t="s">
        <v>553</v>
      </c>
      <c r="DY15" s="310">
        <v>0</v>
      </c>
      <c r="DZ15" s="310">
        <f t="shared" si="17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553</v>
      </c>
      <c r="EL15" s="310" t="s">
        <v>553</v>
      </c>
      <c r="EM15" s="310" t="s">
        <v>553</v>
      </c>
      <c r="EN15" s="310">
        <v>0</v>
      </c>
      <c r="EO15" s="310">
        <v>0</v>
      </c>
      <c r="EP15" s="310" t="s">
        <v>553</v>
      </c>
      <c r="EQ15" s="310" t="s">
        <v>553</v>
      </c>
      <c r="ER15" s="310" t="s">
        <v>553</v>
      </c>
      <c r="ES15" s="310">
        <v>0</v>
      </c>
      <c r="ET15" s="310">
        <v>0</v>
      </c>
      <c r="EU15" s="310">
        <f t="shared" si="18"/>
        <v>1572</v>
      </c>
      <c r="EV15" s="310">
        <v>653</v>
      </c>
      <c r="EW15" s="310">
        <v>1</v>
      </c>
      <c r="EX15" s="310">
        <v>0</v>
      </c>
      <c r="EY15" s="310">
        <v>199</v>
      </c>
      <c r="EZ15" s="310">
        <v>250</v>
      </c>
      <c r="FA15" s="310">
        <v>79</v>
      </c>
      <c r="FB15" s="310">
        <v>0</v>
      </c>
      <c r="FC15" s="310">
        <v>303</v>
      </c>
      <c r="FD15" s="310">
        <v>0</v>
      </c>
      <c r="FE15" s="310">
        <v>75</v>
      </c>
      <c r="FF15" s="310">
        <v>0</v>
      </c>
      <c r="FG15" s="310">
        <v>0</v>
      </c>
      <c r="FH15" s="310" t="s">
        <v>553</v>
      </c>
      <c r="FI15" s="310" t="s">
        <v>553</v>
      </c>
      <c r="FJ15" s="310" t="s">
        <v>553</v>
      </c>
      <c r="FK15" s="310">
        <v>0</v>
      </c>
      <c r="FL15" s="310">
        <v>0</v>
      </c>
      <c r="FM15" s="310">
        <v>0</v>
      </c>
      <c r="FN15" s="310">
        <v>0</v>
      </c>
      <c r="FO15" s="310">
        <v>12</v>
      </c>
    </row>
    <row r="16" spans="1:171" s="282" customFormat="1" ht="12" customHeight="1">
      <c r="A16" s="277" t="s">
        <v>556</v>
      </c>
      <c r="B16" s="278" t="s">
        <v>574</v>
      </c>
      <c r="C16" s="277" t="s">
        <v>575</v>
      </c>
      <c r="D16" s="310">
        <f t="shared" si="6"/>
        <v>2029</v>
      </c>
      <c r="E16" s="310">
        <f t="shared" si="6"/>
        <v>152</v>
      </c>
      <c r="F16" s="310">
        <f t="shared" si="6"/>
        <v>0</v>
      </c>
      <c r="G16" s="310">
        <f t="shared" si="6"/>
        <v>0</v>
      </c>
      <c r="H16" s="310">
        <f t="shared" si="6"/>
        <v>848</v>
      </c>
      <c r="I16" s="310">
        <f t="shared" si="6"/>
        <v>299</v>
      </c>
      <c r="J16" s="310">
        <f t="shared" si="6"/>
        <v>136</v>
      </c>
      <c r="K16" s="310">
        <f t="shared" si="6"/>
        <v>0</v>
      </c>
      <c r="L16" s="310">
        <f t="shared" si="6"/>
        <v>0</v>
      </c>
      <c r="M16" s="310">
        <f t="shared" si="6"/>
        <v>0</v>
      </c>
      <c r="N16" s="310">
        <f t="shared" si="6"/>
        <v>0</v>
      </c>
      <c r="O16" s="310">
        <f t="shared" si="6"/>
        <v>0</v>
      </c>
      <c r="P16" s="310">
        <f t="shared" si="6"/>
        <v>0</v>
      </c>
      <c r="Q16" s="310">
        <f t="shared" si="6"/>
        <v>594</v>
      </c>
      <c r="R16" s="310">
        <f t="shared" si="6"/>
        <v>0</v>
      </c>
      <c r="S16" s="310">
        <f t="shared" si="6"/>
        <v>0</v>
      </c>
      <c r="T16" s="310">
        <f t="shared" si="7"/>
        <v>0</v>
      </c>
      <c r="U16" s="310">
        <f t="shared" si="8"/>
        <v>0</v>
      </c>
      <c r="V16" s="310">
        <f t="shared" si="9"/>
        <v>0</v>
      </c>
      <c r="W16" s="310">
        <f t="shared" si="10"/>
        <v>0</v>
      </c>
      <c r="X16" s="310">
        <f t="shared" si="11"/>
        <v>0</v>
      </c>
      <c r="Y16" s="310">
        <f t="shared" si="12"/>
        <v>769</v>
      </c>
      <c r="Z16" s="310">
        <v>152</v>
      </c>
      <c r="AA16" s="310">
        <v>0</v>
      </c>
      <c r="AB16" s="310">
        <v>0</v>
      </c>
      <c r="AC16" s="310">
        <v>23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553</v>
      </c>
      <c r="AK16" s="310" t="s">
        <v>553</v>
      </c>
      <c r="AL16" s="310">
        <v>594</v>
      </c>
      <c r="AM16" s="310" t="s">
        <v>553</v>
      </c>
      <c r="AN16" s="310" t="s">
        <v>553</v>
      </c>
      <c r="AO16" s="310">
        <v>0</v>
      </c>
      <c r="AP16" s="310" t="s">
        <v>553</v>
      </c>
      <c r="AQ16" s="310">
        <v>0</v>
      </c>
      <c r="AR16" s="310" t="s">
        <v>553</v>
      </c>
      <c r="AS16" s="310">
        <v>0</v>
      </c>
      <c r="AT16" s="310">
        <f t="shared" si="13"/>
        <v>581</v>
      </c>
      <c r="AU16" s="310">
        <v>0</v>
      </c>
      <c r="AV16" s="310">
        <v>0</v>
      </c>
      <c r="AW16" s="310">
        <v>0</v>
      </c>
      <c r="AX16" s="310">
        <v>581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553</v>
      </c>
      <c r="BF16" s="310" t="s">
        <v>553</v>
      </c>
      <c r="BG16" s="310" t="s">
        <v>553</v>
      </c>
      <c r="BH16" s="310" t="s">
        <v>553</v>
      </c>
      <c r="BI16" s="310" t="s">
        <v>553</v>
      </c>
      <c r="BJ16" s="310" t="s">
        <v>553</v>
      </c>
      <c r="BK16" s="310" t="s">
        <v>553</v>
      </c>
      <c r="BL16" s="310" t="s">
        <v>553</v>
      </c>
      <c r="BM16" s="310" t="s">
        <v>553</v>
      </c>
      <c r="BN16" s="310">
        <v>0</v>
      </c>
      <c r="BO16" s="310">
        <f t="shared" si="14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 t="s">
        <v>553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553</v>
      </c>
      <c r="CX16" s="310" t="s">
        <v>553</v>
      </c>
      <c r="CY16" s="310" t="s">
        <v>553</v>
      </c>
      <c r="CZ16" s="310" t="s">
        <v>553</v>
      </c>
      <c r="DA16" s="310" t="s">
        <v>553</v>
      </c>
      <c r="DB16" s="310" t="s">
        <v>553</v>
      </c>
      <c r="DC16" s="310" t="s">
        <v>553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553</v>
      </c>
      <c r="DS16" s="310" t="s">
        <v>553</v>
      </c>
      <c r="DT16" s="310">
        <v>0</v>
      </c>
      <c r="DU16" s="310" t="s">
        <v>553</v>
      </c>
      <c r="DV16" s="310" t="s">
        <v>553</v>
      </c>
      <c r="DW16" s="310" t="s">
        <v>553</v>
      </c>
      <c r="DX16" s="310" t="s">
        <v>553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553</v>
      </c>
      <c r="EL16" s="310" t="s">
        <v>553</v>
      </c>
      <c r="EM16" s="310" t="s">
        <v>553</v>
      </c>
      <c r="EN16" s="310">
        <v>0</v>
      </c>
      <c r="EO16" s="310">
        <v>0</v>
      </c>
      <c r="EP16" s="310" t="s">
        <v>553</v>
      </c>
      <c r="EQ16" s="310" t="s">
        <v>553</v>
      </c>
      <c r="ER16" s="310" t="s">
        <v>553</v>
      </c>
      <c r="ES16" s="310">
        <v>0</v>
      </c>
      <c r="ET16" s="310">
        <v>0</v>
      </c>
      <c r="EU16" s="310">
        <f t="shared" si="18"/>
        <v>679</v>
      </c>
      <c r="EV16" s="310">
        <v>0</v>
      </c>
      <c r="EW16" s="310">
        <v>0</v>
      </c>
      <c r="EX16" s="310">
        <v>0</v>
      </c>
      <c r="EY16" s="310">
        <v>244</v>
      </c>
      <c r="EZ16" s="310">
        <v>299</v>
      </c>
      <c r="FA16" s="310">
        <v>136</v>
      </c>
      <c r="FB16" s="310">
        <v>0</v>
      </c>
      <c r="FC16" s="310">
        <v>0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553</v>
      </c>
      <c r="FI16" s="310" t="s">
        <v>553</v>
      </c>
      <c r="FJ16" s="310" t="s">
        <v>553</v>
      </c>
      <c r="FK16" s="310">
        <v>0</v>
      </c>
      <c r="FL16" s="310">
        <v>0</v>
      </c>
      <c r="FM16" s="310">
        <v>0</v>
      </c>
      <c r="FN16" s="310">
        <v>0</v>
      </c>
      <c r="FO16" s="310">
        <v>0</v>
      </c>
    </row>
    <row r="17" spans="1:171" s="282" customFormat="1" ht="12" customHeight="1">
      <c r="A17" s="277" t="s">
        <v>556</v>
      </c>
      <c r="B17" s="278" t="s">
        <v>576</v>
      </c>
      <c r="C17" s="277" t="s">
        <v>577</v>
      </c>
      <c r="D17" s="310">
        <f t="shared" si="6"/>
        <v>718</v>
      </c>
      <c r="E17" s="310">
        <f t="shared" si="6"/>
        <v>0</v>
      </c>
      <c r="F17" s="310">
        <f t="shared" si="6"/>
        <v>0</v>
      </c>
      <c r="G17" s="310">
        <f t="shared" si="6"/>
        <v>0</v>
      </c>
      <c r="H17" s="310">
        <f t="shared" si="6"/>
        <v>0</v>
      </c>
      <c r="I17" s="310">
        <f t="shared" si="6"/>
        <v>338</v>
      </c>
      <c r="J17" s="310">
        <f t="shared" si="6"/>
        <v>74</v>
      </c>
      <c r="K17" s="310">
        <f t="shared" si="6"/>
        <v>0</v>
      </c>
      <c r="L17" s="310">
        <f t="shared" si="6"/>
        <v>220</v>
      </c>
      <c r="M17" s="310">
        <f t="shared" si="6"/>
        <v>86</v>
      </c>
      <c r="N17" s="310">
        <f t="shared" si="6"/>
        <v>0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0</v>
      </c>
      <c r="Y17" s="310">
        <f t="shared" si="12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553</v>
      </c>
      <c r="AK17" s="310" t="s">
        <v>553</v>
      </c>
      <c r="AL17" s="310">
        <v>0</v>
      </c>
      <c r="AM17" s="310" t="s">
        <v>553</v>
      </c>
      <c r="AN17" s="310" t="s">
        <v>553</v>
      </c>
      <c r="AO17" s="310">
        <v>0</v>
      </c>
      <c r="AP17" s="310" t="s">
        <v>553</v>
      </c>
      <c r="AQ17" s="310">
        <v>0</v>
      </c>
      <c r="AR17" s="310" t="s">
        <v>553</v>
      </c>
      <c r="AS17" s="310">
        <v>0</v>
      </c>
      <c r="AT17" s="310">
        <f t="shared" si="13"/>
        <v>0</v>
      </c>
      <c r="AU17" s="310">
        <v>0</v>
      </c>
      <c r="AV17" s="310">
        <v>0</v>
      </c>
      <c r="AW17" s="310">
        <v>0</v>
      </c>
      <c r="AX17" s="310">
        <v>0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553</v>
      </c>
      <c r="BF17" s="310" t="s">
        <v>553</v>
      </c>
      <c r="BG17" s="310" t="s">
        <v>553</v>
      </c>
      <c r="BH17" s="310" t="s">
        <v>553</v>
      </c>
      <c r="BI17" s="310" t="s">
        <v>553</v>
      </c>
      <c r="BJ17" s="310" t="s">
        <v>553</v>
      </c>
      <c r="BK17" s="310" t="s">
        <v>553</v>
      </c>
      <c r="BL17" s="310" t="s">
        <v>553</v>
      </c>
      <c r="BM17" s="310" t="s">
        <v>553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 t="s">
        <v>553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553</v>
      </c>
      <c r="CX17" s="310" t="s">
        <v>553</v>
      </c>
      <c r="CY17" s="310" t="s">
        <v>553</v>
      </c>
      <c r="CZ17" s="310" t="s">
        <v>553</v>
      </c>
      <c r="DA17" s="310" t="s">
        <v>553</v>
      </c>
      <c r="DB17" s="310" t="s">
        <v>553</v>
      </c>
      <c r="DC17" s="310" t="s">
        <v>553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553</v>
      </c>
      <c r="DS17" s="310" t="s">
        <v>553</v>
      </c>
      <c r="DT17" s="310">
        <v>0</v>
      </c>
      <c r="DU17" s="310" t="s">
        <v>553</v>
      </c>
      <c r="DV17" s="310" t="s">
        <v>553</v>
      </c>
      <c r="DW17" s="310" t="s">
        <v>553</v>
      </c>
      <c r="DX17" s="310" t="s">
        <v>553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553</v>
      </c>
      <c r="EL17" s="310" t="s">
        <v>553</v>
      </c>
      <c r="EM17" s="310" t="s">
        <v>553</v>
      </c>
      <c r="EN17" s="310">
        <v>0</v>
      </c>
      <c r="EO17" s="310">
        <v>0</v>
      </c>
      <c r="EP17" s="310" t="s">
        <v>553</v>
      </c>
      <c r="EQ17" s="310" t="s">
        <v>553</v>
      </c>
      <c r="ER17" s="310" t="s">
        <v>553</v>
      </c>
      <c r="ES17" s="310">
        <v>0</v>
      </c>
      <c r="ET17" s="310">
        <v>0</v>
      </c>
      <c r="EU17" s="310">
        <f t="shared" si="18"/>
        <v>718</v>
      </c>
      <c r="EV17" s="310">
        <v>0</v>
      </c>
      <c r="EW17" s="310">
        <v>0</v>
      </c>
      <c r="EX17" s="310">
        <v>0</v>
      </c>
      <c r="EY17" s="310">
        <v>0</v>
      </c>
      <c r="EZ17" s="310">
        <v>338</v>
      </c>
      <c r="FA17" s="310">
        <v>74</v>
      </c>
      <c r="FB17" s="310">
        <v>0</v>
      </c>
      <c r="FC17" s="310">
        <v>220</v>
      </c>
      <c r="FD17" s="310">
        <v>86</v>
      </c>
      <c r="FE17" s="310">
        <v>0</v>
      </c>
      <c r="FF17" s="310">
        <v>0</v>
      </c>
      <c r="FG17" s="310">
        <v>0</v>
      </c>
      <c r="FH17" s="310" t="s">
        <v>553</v>
      </c>
      <c r="FI17" s="310" t="s">
        <v>553</v>
      </c>
      <c r="FJ17" s="310" t="s">
        <v>553</v>
      </c>
      <c r="FK17" s="310">
        <v>0</v>
      </c>
      <c r="FL17" s="310">
        <v>0</v>
      </c>
      <c r="FM17" s="310">
        <v>0</v>
      </c>
      <c r="FN17" s="310">
        <v>0</v>
      </c>
      <c r="FO17" s="310">
        <v>0</v>
      </c>
    </row>
    <row r="18" spans="1:171" s="282" customFormat="1" ht="12" customHeight="1">
      <c r="A18" s="277" t="s">
        <v>556</v>
      </c>
      <c r="B18" s="278" t="s">
        <v>578</v>
      </c>
      <c r="C18" s="277" t="s">
        <v>579</v>
      </c>
      <c r="D18" s="310">
        <f t="shared" si="6"/>
        <v>1419</v>
      </c>
      <c r="E18" s="310">
        <f t="shared" si="6"/>
        <v>652</v>
      </c>
      <c r="F18" s="310">
        <f t="shared" si="6"/>
        <v>1</v>
      </c>
      <c r="G18" s="310">
        <f t="shared" si="6"/>
        <v>0</v>
      </c>
      <c r="H18" s="310">
        <f t="shared" si="6"/>
        <v>201</v>
      </c>
      <c r="I18" s="310">
        <f t="shared" si="6"/>
        <v>261</v>
      </c>
      <c r="J18" s="310">
        <f t="shared" si="6"/>
        <v>71</v>
      </c>
      <c r="K18" s="310">
        <f t="shared" si="6"/>
        <v>0</v>
      </c>
      <c r="L18" s="310">
        <f t="shared" si="6"/>
        <v>223</v>
      </c>
      <c r="M18" s="310">
        <f t="shared" si="6"/>
        <v>0</v>
      </c>
      <c r="N18" s="310">
        <f t="shared" si="6"/>
        <v>0</v>
      </c>
      <c r="O18" s="310">
        <f t="shared" si="6"/>
        <v>0</v>
      </c>
      <c r="P18" s="310">
        <f t="shared" si="6"/>
        <v>0</v>
      </c>
      <c r="Q18" s="310">
        <f t="shared" si="6"/>
        <v>0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10</v>
      </c>
      <c r="Y18" s="310">
        <f t="shared" si="12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>
        <v>0</v>
      </c>
      <c r="AM18" s="310" t="s">
        <v>553</v>
      </c>
      <c r="AN18" s="310" t="s">
        <v>553</v>
      </c>
      <c r="AO18" s="310">
        <v>0</v>
      </c>
      <c r="AP18" s="310" t="s">
        <v>553</v>
      </c>
      <c r="AQ18" s="310">
        <v>0</v>
      </c>
      <c r="AR18" s="310" t="s">
        <v>553</v>
      </c>
      <c r="AS18" s="310">
        <v>0</v>
      </c>
      <c r="AT18" s="310">
        <f t="shared" si="13"/>
        <v>95</v>
      </c>
      <c r="AU18" s="310">
        <v>0</v>
      </c>
      <c r="AV18" s="310">
        <v>0</v>
      </c>
      <c r="AW18" s="310">
        <v>0</v>
      </c>
      <c r="AX18" s="310">
        <v>95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553</v>
      </c>
      <c r="BF18" s="310" t="s">
        <v>553</v>
      </c>
      <c r="BG18" s="310" t="s">
        <v>553</v>
      </c>
      <c r="BH18" s="310" t="s">
        <v>553</v>
      </c>
      <c r="BI18" s="310" t="s">
        <v>553</v>
      </c>
      <c r="BJ18" s="310" t="s">
        <v>553</v>
      </c>
      <c r="BK18" s="310" t="s">
        <v>553</v>
      </c>
      <c r="BL18" s="310" t="s">
        <v>553</v>
      </c>
      <c r="BM18" s="310" t="s">
        <v>553</v>
      </c>
      <c r="BN18" s="310">
        <v>0</v>
      </c>
      <c r="BO18" s="310">
        <f t="shared" si="14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 t="s">
        <v>553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553</v>
      </c>
      <c r="CX18" s="310" t="s">
        <v>553</v>
      </c>
      <c r="CY18" s="310" t="s">
        <v>553</v>
      </c>
      <c r="CZ18" s="310" t="s">
        <v>553</v>
      </c>
      <c r="DA18" s="310" t="s">
        <v>553</v>
      </c>
      <c r="DB18" s="310" t="s">
        <v>553</v>
      </c>
      <c r="DC18" s="310" t="s">
        <v>553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553</v>
      </c>
      <c r="DS18" s="310" t="s">
        <v>553</v>
      </c>
      <c r="DT18" s="310">
        <v>0</v>
      </c>
      <c r="DU18" s="310" t="s">
        <v>553</v>
      </c>
      <c r="DV18" s="310" t="s">
        <v>553</v>
      </c>
      <c r="DW18" s="310" t="s">
        <v>553</v>
      </c>
      <c r="DX18" s="310" t="s">
        <v>553</v>
      </c>
      <c r="DY18" s="310">
        <v>0</v>
      </c>
      <c r="DZ18" s="310">
        <f t="shared" si="17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553</v>
      </c>
      <c r="EL18" s="310" t="s">
        <v>553</v>
      </c>
      <c r="EM18" s="310" t="s">
        <v>553</v>
      </c>
      <c r="EN18" s="310">
        <v>0</v>
      </c>
      <c r="EO18" s="310">
        <v>0</v>
      </c>
      <c r="EP18" s="310" t="s">
        <v>553</v>
      </c>
      <c r="EQ18" s="310" t="s">
        <v>553</v>
      </c>
      <c r="ER18" s="310" t="s">
        <v>553</v>
      </c>
      <c r="ES18" s="310">
        <v>0</v>
      </c>
      <c r="ET18" s="310">
        <v>0</v>
      </c>
      <c r="EU18" s="310">
        <f t="shared" si="18"/>
        <v>1324</v>
      </c>
      <c r="EV18" s="310">
        <v>652</v>
      </c>
      <c r="EW18" s="310">
        <v>1</v>
      </c>
      <c r="EX18" s="310">
        <v>0</v>
      </c>
      <c r="EY18" s="310">
        <v>106</v>
      </c>
      <c r="EZ18" s="310">
        <v>261</v>
      </c>
      <c r="FA18" s="310">
        <v>71</v>
      </c>
      <c r="FB18" s="310">
        <v>0</v>
      </c>
      <c r="FC18" s="310">
        <v>223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553</v>
      </c>
      <c r="FI18" s="310" t="s">
        <v>553</v>
      </c>
      <c r="FJ18" s="310" t="s">
        <v>553</v>
      </c>
      <c r="FK18" s="310">
        <v>0</v>
      </c>
      <c r="FL18" s="310">
        <v>0</v>
      </c>
      <c r="FM18" s="310">
        <v>0</v>
      </c>
      <c r="FN18" s="310">
        <v>0</v>
      </c>
      <c r="FO18" s="310">
        <v>10</v>
      </c>
    </row>
    <row r="19" spans="1:171" s="282" customFormat="1" ht="12" customHeight="1">
      <c r="A19" s="277" t="s">
        <v>556</v>
      </c>
      <c r="B19" s="278" t="s">
        <v>580</v>
      </c>
      <c r="C19" s="277" t="s">
        <v>581</v>
      </c>
      <c r="D19" s="310">
        <f t="shared" si="6"/>
        <v>130</v>
      </c>
      <c r="E19" s="310">
        <f t="shared" si="6"/>
        <v>0</v>
      </c>
      <c r="F19" s="310">
        <f t="shared" si="6"/>
        <v>0</v>
      </c>
      <c r="G19" s="310">
        <f t="shared" si="6"/>
        <v>0</v>
      </c>
      <c r="H19" s="310">
        <f t="shared" si="6"/>
        <v>43</v>
      </c>
      <c r="I19" s="310">
        <f t="shared" si="6"/>
        <v>0</v>
      </c>
      <c r="J19" s="310">
        <f t="shared" si="6"/>
        <v>0</v>
      </c>
      <c r="K19" s="310">
        <f t="shared" si="6"/>
        <v>0</v>
      </c>
      <c r="L19" s="310">
        <f t="shared" si="6"/>
        <v>0</v>
      </c>
      <c r="M19" s="310">
        <f t="shared" si="6"/>
        <v>0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57</v>
      </c>
      <c r="R19" s="310">
        <f t="shared" si="6"/>
        <v>0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30</v>
      </c>
      <c r="Y19" s="310">
        <f t="shared" si="12"/>
        <v>57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553</v>
      </c>
      <c r="AK19" s="310" t="s">
        <v>553</v>
      </c>
      <c r="AL19" s="310">
        <v>57</v>
      </c>
      <c r="AM19" s="310" t="s">
        <v>553</v>
      </c>
      <c r="AN19" s="310" t="s">
        <v>553</v>
      </c>
      <c r="AO19" s="310">
        <v>0</v>
      </c>
      <c r="AP19" s="310" t="s">
        <v>553</v>
      </c>
      <c r="AQ19" s="310">
        <v>0</v>
      </c>
      <c r="AR19" s="310" t="s">
        <v>553</v>
      </c>
      <c r="AS19" s="310">
        <v>0</v>
      </c>
      <c r="AT19" s="310">
        <f t="shared" si="13"/>
        <v>28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553</v>
      </c>
      <c r="BF19" s="310" t="s">
        <v>553</v>
      </c>
      <c r="BG19" s="310" t="s">
        <v>553</v>
      </c>
      <c r="BH19" s="310" t="s">
        <v>553</v>
      </c>
      <c r="BI19" s="310" t="s">
        <v>553</v>
      </c>
      <c r="BJ19" s="310" t="s">
        <v>553</v>
      </c>
      <c r="BK19" s="310" t="s">
        <v>553</v>
      </c>
      <c r="BL19" s="310" t="s">
        <v>553</v>
      </c>
      <c r="BM19" s="310" t="s">
        <v>553</v>
      </c>
      <c r="BN19" s="310">
        <v>28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 t="s">
        <v>553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553</v>
      </c>
      <c r="CX19" s="310" t="s">
        <v>553</v>
      </c>
      <c r="CY19" s="310" t="s">
        <v>553</v>
      </c>
      <c r="CZ19" s="310" t="s">
        <v>553</v>
      </c>
      <c r="DA19" s="310" t="s">
        <v>553</v>
      </c>
      <c r="DB19" s="310" t="s">
        <v>553</v>
      </c>
      <c r="DC19" s="310" t="s">
        <v>553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553</v>
      </c>
      <c r="DS19" s="310" t="s">
        <v>553</v>
      </c>
      <c r="DT19" s="310">
        <v>0</v>
      </c>
      <c r="DU19" s="310" t="s">
        <v>553</v>
      </c>
      <c r="DV19" s="310" t="s">
        <v>553</v>
      </c>
      <c r="DW19" s="310" t="s">
        <v>553</v>
      </c>
      <c r="DX19" s="310" t="s">
        <v>553</v>
      </c>
      <c r="DY19" s="310">
        <v>0</v>
      </c>
      <c r="DZ19" s="310">
        <f t="shared" si="17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553</v>
      </c>
      <c r="EL19" s="310" t="s">
        <v>553</v>
      </c>
      <c r="EM19" s="310" t="s">
        <v>553</v>
      </c>
      <c r="EN19" s="310">
        <v>0</v>
      </c>
      <c r="EO19" s="310">
        <v>0</v>
      </c>
      <c r="EP19" s="310" t="s">
        <v>553</v>
      </c>
      <c r="EQ19" s="310" t="s">
        <v>553</v>
      </c>
      <c r="ER19" s="310" t="s">
        <v>553</v>
      </c>
      <c r="ES19" s="310">
        <v>0</v>
      </c>
      <c r="ET19" s="310">
        <v>0</v>
      </c>
      <c r="EU19" s="310">
        <f t="shared" si="18"/>
        <v>45</v>
      </c>
      <c r="EV19" s="310">
        <v>0</v>
      </c>
      <c r="EW19" s="310">
        <v>0</v>
      </c>
      <c r="EX19" s="310">
        <v>0</v>
      </c>
      <c r="EY19" s="310">
        <v>43</v>
      </c>
      <c r="EZ19" s="310">
        <v>0</v>
      </c>
      <c r="FA19" s="310">
        <v>0</v>
      </c>
      <c r="FB19" s="310">
        <v>0</v>
      </c>
      <c r="FC19" s="310">
        <v>0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553</v>
      </c>
      <c r="FI19" s="310" t="s">
        <v>553</v>
      </c>
      <c r="FJ19" s="310" t="s">
        <v>553</v>
      </c>
      <c r="FK19" s="310">
        <v>0</v>
      </c>
      <c r="FL19" s="310">
        <v>0</v>
      </c>
      <c r="FM19" s="310">
        <v>0</v>
      </c>
      <c r="FN19" s="310">
        <v>0</v>
      </c>
      <c r="FO19" s="310">
        <v>2</v>
      </c>
    </row>
    <row r="20" spans="1:171" s="282" customFormat="1" ht="12" customHeight="1">
      <c r="A20" s="277" t="s">
        <v>556</v>
      </c>
      <c r="B20" s="278" t="s">
        <v>582</v>
      </c>
      <c r="C20" s="277" t="s">
        <v>583</v>
      </c>
      <c r="D20" s="310">
        <f t="shared" si="6"/>
        <v>619</v>
      </c>
      <c r="E20" s="310">
        <f t="shared" si="6"/>
        <v>372</v>
      </c>
      <c r="F20" s="310">
        <f t="shared" si="6"/>
        <v>1</v>
      </c>
      <c r="G20" s="310">
        <f t="shared" si="6"/>
        <v>0</v>
      </c>
      <c r="H20" s="310">
        <f t="shared" si="6"/>
        <v>86</v>
      </c>
      <c r="I20" s="310">
        <f t="shared" si="6"/>
        <v>67</v>
      </c>
      <c r="J20" s="310">
        <f t="shared" si="6"/>
        <v>20</v>
      </c>
      <c r="K20" s="310">
        <f t="shared" si="6"/>
        <v>1</v>
      </c>
      <c r="L20" s="310">
        <f t="shared" si="6"/>
        <v>0</v>
      </c>
      <c r="M20" s="310">
        <f t="shared" si="6"/>
        <v>0</v>
      </c>
      <c r="N20" s="310">
        <f t="shared" si="6"/>
        <v>17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1</v>
      </c>
      <c r="X20" s="310">
        <f t="shared" si="11"/>
        <v>54</v>
      </c>
      <c r="Y20" s="310">
        <f t="shared" si="12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553</v>
      </c>
      <c r="AK20" s="310" t="s">
        <v>553</v>
      </c>
      <c r="AL20" s="310">
        <v>0</v>
      </c>
      <c r="AM20" s="310" t="s">
        <v>553</v>
      </c>
      <c r="AN20" s="310" t="s">
        <v>553</v>
      </c>
      <c r="AO20" s="310">
        <v>0</v>
      </c>
      <c r="AP20" s="310" t="s">
        <v>553</v>
      </c>
      <c r="AQ20" s="310">
        <v>0</v>
      </c>
      <c r="AR20" s="310" t="s">
        <v>553</v>
      </c>
      <c r="AS20" s="310">
        <v>0</v>
      </c>
      <c r="AT20" s="310">
        <f t="shared" si="13"/>
        <v>0</v>
      </c>
      <c r="AU20" s="310">
        <v>0</v>
      </c>
      <c r="AV20" s="310">
        <v>0</v>
      </c>
      <c r="AW20" s="310">
        <v>0</v>
      </c>
      <c r="AX20" s="310">
        <v>0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553</v>
      </c>
      <c r="BF20" s="310" t="s">
        <v>553</v>
      </c>
      <c r="BG20" s="310" t="s">
        <v>553</v>
      </c>
      <c r="BH20" s="310" t="s">
        <v>553</v>
      </c>
      <c r="BI20" s="310" t="s">
        <v>553</v>
      </c>
      <c r="BJ20" s="310" t="s">
        <v>553</v>
      </c>
      <c r="BK20" s="310" t="s">
        <v>553</v>
      </c>
      <c r="BL20" s="310" t="s">
        <v>553</v>
      </c>
      <c r="BM20" s="310" t="s">
        <v>553</v>
      </c>
      <c r="BN20" s="310">
        <v>0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 t="s">
        <v>553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553</v>
      </c>
      <c r="CX20" s="310" t="s">
        <v>553</v>
      </c>
      <c r="CY20" s="310" t="s">
        <v>553</v>
      </c>
      <c r="CZ20" s="310" t="s">
        <v>553</v>
      </c>
      <c r="DA20" s="310" t="s">
        <v>553</v>
      </c>
      <c r="DB20" s="310" t="s">
        <v>553</v>
      </c>
      <c r="DC20" s="310" t="s">
        <v>553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553</v>
      </c>
      <c r="DS20" s="310" t="s">
        <v>553</v>
      </c>
      <c r="DT20" s="310">
        <v>0</v>
      </c>
      <c r="DU20" s="310" t="s">
        <v>553</v>
      </c>
      <c r="DV20" s="310" t="s">
        <v>553</v>
      </c>
      <c r="DW20" s="310" t="s">
        <v>553</v>
      </c>
      <c r="DX20" s="310" t="s">
        <v>553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553</v>
      </c>
      <c r="EL20" s="310" t="s">
        <v>553</v>
      </c>
      <c r="EM20" s="310" t="s">
        <v>553</v>
      </c>
      <c r="EN20" s="310">
        <v>0</v>
      </c>
      <c r="EO20" s="310">
        <v>0</v>
      </c>
      <c r="EP20" s="310" t="s">
        <v>553</v>
      </c>
      <c r="EQ20" s="310" t="s">
        <v>553</v>
      </c>
      <c r="ER20" s="310" t="s">
        <v>553</v>
      </c>
      <c r="ES20" s="310">
        <v>0</v>
      </c>
      <c r="ET20" s="310">
        <v>0</v>
      </c>
      <c r="EU20" s="310">
        <f t="shared" si="18"/>
        <v>619</v>
      </c>
      <c r="EV20" s="310">
        <v>372</v>
      </c>
      <c r="EW20" s="310">
        <v>1</v>
      </c>
      <c r="EX20" s="310">
        <v>0</v>
      </c>
      <c r="EY20" s="310">
        <v>86</v>
      </c>
      <c r="EZ20" s="310">
        <v>67</v>
      </c>
      <c r="FA20" s="310">
        <v>20</v>
      </c>
      <c r="FB20" s="310">
        <v>1</v>
      </c>
      <c r="FC20" s="310">
        <v>0</v>
      </c>
      <c r="FD20" s="310">
        <v>0</v>
      </c>
      <c r="FE20" s="310">
        <v>17</v>
      </c>
      <c r="FF20" s="310">
        <v>0</v>
      </c>
      <c r="FG20" s="310">
        <v>0</v>
      </c>
      <c r="FH20" s="310" t="s">
        <v>553</v>
      </c>
      <c r="FI20" s="310" t="s">
        <v>553</v>
      </c>
      <c r="FJ20" s="310" t="s">
        <v>553</v>
      </c>
      <c r="FK20" s="310">
        <v>0</v>
      </c>
      <c r="FL20" s="310">
        <v>0</v>
      </c>
      <c r="FM20" s="310">
        <v>0</v>
      </c>
      <c r="FN20" s="310">
        <v>1</v>
      </c>
      <c r="FO20" s="310">
        <v>54</v>
      </c>
    </row>
    <row r="21" spans="1:171" s="282" customFormat="1" ht="12" customHeight="1">
      <c r="A21" s="277" t="s">
        <v>556</v>
      </c>
      <c r="B21" s="278" t="s">
        <v>584</v>
      </c>
      <c r="C21" s="277" t="s">
        <v>552</v>
      </c>
      <c r="D21" s="310">
        <f t="shared" si="6"/>
        <v>2447</v>
      </c>
      <c r="E21" s="310">
        <f t="shared" si="6"/>
        <v>766</v>
      </c>
      <c r="F21" s="310">
        <f t="shared" si="6"/>
        <v>1</v>
      </c>
      <c r="G21" s="310">
        <f t="shared" si="6"/>
        <v>0</v>
      </c>
      <c r="H21" s="310">
        <f t="shared" si="6"/>
        <v>187</v>
      </c>
      <c r="I21" s="310">
        <f t="shared" si="6"/>
        <v>231</v>
      </c>
      <c r="J21" s="310">
        <f t="shared" si="6"/>
        <v>67</v>
      </c>
      <c r="K21" s="310">
        <f t="shared" si="6"/>
        <v>0</v>
      </c>
      <c r="L21" s="310">
        <f t="shared" si="6"/>
        <v>231</v>
      </c>
      <c r="M21" s="310">
        <f t="shared" si="6"/>
        <v>0</v>
      </c>
      <c r="N21" s="310">
        <f t="shared" si="6"/>
        <v>97</v>
      </c>
      <c r="O21" s="310">
        <f t="shared" si="6"/>
        <v>0</v>
      </c>
      <c r="P21" s="310">
        <f t="shared" si="6"/>
        <v>0</v>
      </c>
      <c r="Q21" s="310">
        <f t="shared" si="6"/>
        <v>0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9</v>
      </c>
      <c r="X21" s="310">
        <f t="shared" si="11"/>
        <v>858</v>
      </c>
      <c r="Y21" s="310">
        <f t="shared" si="12"/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553</v>
      </c>
      <c r="AK21" s="310" t="s">
        <v>553</v>
      </c>
      <c r="AL21" s="310">
        <v>0</v>
      </c>
      <c r="AM21" s="310" t="s">
        <v>553</v>
      </c>
      <c r="AN21" s="310" t="s">
        <v>553</v>
      </c>
      <c r="AO21" s="310">
        <v>0</v>
      </c>
      <c r="AP21" s="310" t="s">
        <v>553</v>
      </c>
      <c r="AQ21" s="310">
        <v>0</v>
      </c>
      <c r="AR21" s="310" t="s">
        <v>553</v>
      </c>
      <c r="AS21" s="310">
        <v>0</v>
      </c>
      <c r="AT21" s="310">
        <f t="shared" si="13"/>
        <v>0</v>
      </c>
      <c r="AU21" s="310">
        <v>0</v>
      </c>
      <c r="AV21" s="310">
        <v>0</v>
      </c>
      <c r="AW21" s="310">
        <v>0</v>
      </c>
      <c r="AX21" s="310">
        <v>0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553</v>
      </c>
      <c r="BF21" s="310" t="s">
        <v>553</v>
      </c>
      <c r="BG21" s="310" t="s">
        <v>553</v>
      </c>
      <c r="BH21" s="310" t="s">
        <v>553</v>
      </c>
      <c r="BI21" s="310" t="s">
        <v>553</v>
      </c>
      <c r="BJ21" s="310" t="s">
        <v>553</v>
      </c>
      <c r="BK21" s="310" t="s">
        <v>553</v>
      </c>
      <c r="BL21" s="310" t="s">
        <v>553</v>
      </c>
      <c r="BM21" s="310" t="s">
        <v>553</v>
      </c>
      <c r="BN21" s="310">
        <v>0</v>
      </c>
      <c r="BO21" s="310">
        <f t="shared" si="14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 t="s">
        <v>553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553</v>
      </c>
      <c r="CX21" s="310" t="s">
        <v>553</v>
      </c>
      <c r="CY21" s="310" t="s">
        <v>553</v>
      </c>
      <c r="CZ21" s="310" t="s">
        <v>553</v>
      </c>
      <c r="DA21" s="310" t="s">
        <v>553</v>
      </c>
      <c r="DB21" s="310" t="s">
        <v>553</v>
      </c>
      <c r="DC21" s="310" t="s">
        <v>553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553</v>
      </c>
      <c r="DS21" s="310" t="s">
        <v>553</v>
      </c>
      <c r="DT21" s="310">
        <v>0</v>
      </c>
      <c r="DU21" s="310" t="s">
        <v>553</v>
      </c>
      <c r="DV21" s="310" t="s">
        <v>553</v>
      </c>
      <c r="DW21" s="310" t="s">
        <v>553</v>
      </c>
      <c r="DX21" s="310" t="s">
        <v>553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553</v>
      </c>
      <c r="EL21" s="310" t="s">
        <v>553</v>
      </c>
      <c r="EM21" s="310" t="s">
        <v>553</v>
      </c>
      <c r="EN21" s="310">
        <v>0</v>
      </c>
      <c r="EO21" s="310">
        <v>0</v>
      </c>
      <c r="EP21" s="310" t="s">
        <v>553</v>
      </c>
      <c r="EQ21" s="310" t="s">
        <v>553</v>
      </c>
      <c r="ER21" s="310" t="s">
        <v>553</v>
      </c>
      <c r="ES21" s="310">
        <v>0</v>
      </c>
      <c r="ET21" s="310">
        <v>0</v>
      </c>
      <c r="EU21" s="310">
        <f t="shared" si="18"/>
        <v>2447</v>
      </c>
      <c r="EV21" s="310">
        <v>766</v>
      </c>
      <c r="EW21" s="310">
        <v>1</v>
      </c>
      <c r="EX21" s="310">
        <v>0</v>
      </c>
      <c r="EY21" s="310">
        <v>187</v>
      </c>
      <c r="EZ21" s="310">
        <v>231</v>
      </c>
      <c r="FA21" s="310">
        <v>67</v>
      </c>
      <c r="FB21" s="310">
        <v>0</v>
      </c>
      <c r="FC21" s="310">
        <v>231</v>
      </c>
      <c r="FD21" s="310">
        <v>0</v>
      </c>
      <c r="FE21" s="310">
        <v>97</v>
      </c>
      <c r="FF21" s="310">
        <v>0</v>
      </c>
      <c r="FG21" s="310">
        <v>0</v>
      </c>
      <c r="FH21" s="310" t="s">
        <v>553</v>
      </c>
      <c r="FI21" s="310" t="s">
        <v>553</v>
      </c>
      <c r="FJ21" s="310" t="s">
        <v>553</v>
      </c>
      <c r="FK21" s="310">
        <v>0</v>
      </c>
      <c r="FL21" s="310">
        <v>0</v>
      </c>
      <c r="FM21" s="310">
        <v>0</v>
      </c>
      <c r="FN21" s="310">
        <v>9</v>
      </c>
      <c r="FO21" s="310">
        <v>858</v>
      </c>
    </row>
    <row r="22" spans="1:171" s="282" customFormat="1" ht="12" customHeight="1">
      <c r="A22" s="277" t="s">
        <v>556</v>
      </c>
      <c r="B22" s="278" t="s">
        <v>585</v>
      </c>
      <c r="C22" s="277" t="s">
        <v>586</v>
      </c>
      <c r="D22" s="310">
        <f t="shared" si="6"/>
        <v>3651</v>
      </c>
      <c r="E22" s="310">
        <f t="shared" si="6"/>
        <v>626</v>
      </c>
      <c r="F22" s="310">
        <f t="shared" si="6"/>
        <v>2</v>
      </c>
      <c r="G22" s="310">
        <f t="shared" si="6"/>
        <v>0</v>
      </c>
      <c r="H22" s="310">
        <f t="shared" si="6"/>
        <v>90</v>
      </c>
      <c r="I22" s="310">
        <f t="shared" si="6"/>
        <v>150</v>
      </c>
      <c r="J22" s="310">
        <f t="shared" si="6"/>
        <v>43</v>
      </c>
      <c r="K22" s="310">
        <f t="shared" si="6"/>
        <v>0</v>
      </c>
      <c r="L22" s="310">
        <f t="shared" si="6"/>
        <v>0</v>
      </c>
      <c r="M22" s="310">
        <f t="shared" si="6"/>
        <v>0</v>
      </c>
      <c r="N22" s="310">
        <f t="shared" si="6"/>
        <v>76</v>
      </c>
      <c r="O22" s="310">
        <f t="shared" si="6"/>
        <v>0</v>
      </c>
      <c r="P22" s="310">
        <f t="shared" si="6"/>
        <v>0</v>
      </c>
      <c r="Q22" s="310">
        <f t="shared" si="6"/>
        <v>0</v>
      </c>
      <c r="R22" s="310">
        <f t="shared" si="6"/>
        <v>2309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0</v>
      </c>
      <c r="X22" s="310">
        <f t="shared" si="11"/>
        <v>355</v>
      </c>
      <c r="Y22" s="310">
        <f t="shared" si="12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553</v>
      </c>
      <c r="AK22" s="310" t="s">
        <v>553</v>
      </c>
      <c r="AL22" s="310">
        <v>0</v>
      </c>
      <c r="AM22" s="310" t="s">
        <v>553</v>
      </c>
      <c r="AN22" s="310" t="s">
        <v>553</v>
      </c>
      <c r="AO22" s="310">
        <v>0</v>
      </c>
      <c r="AP22" s="310" t="s">
        <v>553</v>
      </c>
      <c r="AQ22" s="310">
        <v>0</v>
      </c>
      <c r="AR22" s="310" t="s">
        <v>553</v>
      </c>
      <c r="AS22" s="310">
        <v>0</v>
      </c>
      <c r="AT22" s="310">
        <f t="shared" si="13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553</v>
      </c>
      <c r="BF22" s="310" t="s">
        <v>553</v>
      </c>
      <c r="BG22" s="310" t="s">
        <v>553</v>
      </c>
      <c r="BH22" s="310" t="s">
        <v>553</v>
      </c>
      <c r="BI22" s="310" t="s">
        <v>553</v>
      </c>
      <c r="BJ22" s="310" t="s">
        <v>553</v>
      </c>
      <c r="BK22" s="310" t="s">
        <v>553</v>
      </c>
      <c r="BL22" s="310" t="s">
        <v>553</v>
      </c>
      <c r="BM22" s="310" t="s">
        <v>553</v>
      </c>
      <c r="BN22" s="310">
        <v>0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 t="s">
        <v>553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553</v>
      </c>
      <c r="CX22" s="310" t="s">
        <v>553</v>
      </c>
      <c r="CY22" s="310" t="s">
        <v>553</v>
      </c>
      <c r="CZ22" s="310" t="s">
        <v>553</v>
      </c>
      <c r="DA22" s="310" t="s">
        <v>553</v>
      </c>
      <c r="DB22" s="310" t="s">
        <v>553</v>
      </c>
      <c r="DC22" s="310" t="s">
        <v>553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553</v>
      </c>
      <c r="DS22" s="310" t="s">
        <v>553</v>
      </c>
      <c r="DT22" s="310">
        <v>0</v>
      </c>
      <c r="DU22" s="310" t="s">
        <v>553</v>
      </c>
      <c r="DV22" s="310" t="s">
        <v>553</v>
      </c>
      <c r="DW22" s="310" t="s">
        <v>553</v>
      </c>
      <c r="DX22" s="310" t="s">
        <v>553</v>
      </c>
      <c r="DY22" s="310">
        <v>0</v>
      </c>
      <c r="DZ22" s="310">
        <f t="shared" si="17"/>
        <v>2309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553</v>
      </c>
      <c r="EL22" s="310" t="s">
        <v>553</v>
      </c>
      <c r="EM22" s="310" t="s">
        <v>553</v>
      </c>
      <c r="EN22" s="310">
        <v>2309</v>
      </c>
      <c r="EO22" s="310">
        <v>0</v>
      </c>
      <c r="EP22" s="310" t="s">
        <v>553</v>
      </c>
      <c r="EQ22" s="310" t="s">
        <v>553</v>
      </c>
      <c r="ER22" s="310" t="s">
        <v>553</v>
      </c>
      <c r="ES22" s="310">
        <v>0</v>
      </c>
      <c r="ET22" s="310">
        <v>0</v>
      </c>
      <c r="EU22" s="310">
        <f t="shared" si="18"/>
        <v>1342</v>
      </c>
      <c r="EV22" s="310">
        <v>626</v>
      </c>
      <c r="EW22" s="310">
        <v>2</v>
      </c>
      <c r="EX22" s="310">
        <v>0</v>
      </c>
      <c r="EY22" s="310">
        <v>90</v>
      </c>
      <c r="EZ22" s="310">
        <v>150</v>
      </c>
      <c r="FA22" s="310">
        <v>43</v>
      </c>
      <c r="FB22" s="310">
        <v>0</v>
      </c>
      <c r="FC22" s="310">
        <v>0</v>
      </c>
      <c r="FD22" s="310">
        <v>0</v>
      </c>
      <c r="FE22" s="310">
        <v>76</v>
      </c>
      <c r="FF22" s="310">
        <v>0</v>
      </c>
      <c r="FG22" s="310">
        <v>0</v>
      </c>
      <c r="FH22" s="310" t="s">
        <v>553</v>
      </c>
      <c r="FI22" s="310" t="s">
        <v>553</v>
      </c>
      <c r="FJ22" s="310" t="s">
        <v>553</v>
      </c>
      <c r="FK22" s="310">
        <v>0</v>
      </c>
      <c r="FL22" s="310">
        <v>0</v>
      </c>
      <c r="FM22" s="310">
        <v>0</v>
      </c>
      <c r="FN22" s="310">
        <v>0</v>
      </c>
      <c r="FO22" s="310">
        <v>355</v>
      </c>
    </row>
    <row r="23" spans="1:171" s="282" customFormat="1" ht="12" customHeight="1">
      <c r="A23" s="277" t="s">
        <v>556</v>
      </c>
      <c r="B23" s="278" t="s">
        <v>587</v>
      </c>
      <c r="C23" s="277" t="s">
        <v>588</v>
      </c>
      <c r="D23" s="310">
        <f t="shared" si="6"/>
        <v>532</v>
      </c>
      <c r="E23" s="310">
        <f t="shared" si="6"/>
        <v>0</v>
      </c>
      <c r="F23" s="310">
        <f t="shared" si="6"/>
        <v>0</v>
      </c>
      <c r="G23" s="310">
        <f t="shared" si="6"/>
        <v>0</v>
      </c>
      <c r="H23" s="310">
        <f t="shared" si="6"/>
        <v>125</v>
      </c>
      <c r="I23" s="310">
        <f t="shared" si="6"/>
        <v>135</v>
      </c>
      <c r="J23" s="310">
        <f t="shared" si="6"/>
        <v>19</v>
      </c>
      <c r="K23" s="310">
        <f t="shared" si="6"/>
        <v>1</v>
      </c>
      <c r="L23" s="310">
        <f t="shared" si="6"/>
        <v>0</v>
      </c>
      <c r="M23" s="310">
        <f t="shared" si="6"/>
        <v>0</v>
      </c>
      <c r="N23" s="310">
        <f t="shared" si="6"/>
        <v>1</v>
      </c>
      <c r="O23" s="310">
        <f t="shared" si="6"/>
        <v>251</v>
      </c>
      <c r="P23" s="310">
        <f t="shared" si="6"/>
        <v>0</v>
      </c>
      <c r="Q23" s="310">
        <f t="shared" si="6"/>
        <v>0</v>
      </c>
      <c r="R23" s="310">
        <f t="shared" si="6"/>
        <v>0</v>
      </c>
      <c r="S23" s="310">
        <f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0</v>
      </c>
      <c r="Y23" s="310">
        <f t="shared" si="12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>
        <v>0</v>
      </c>
      <c r="AM23" s="310" t="s">
        <v>553</v>
      </c>
      <c r="AN23" s="310" t="s">
        <v>553</v>
      </c>
      <c r="AO23" s="310">
        <v>0</v>
      </c>
      <c r="AP23" s="310" t="s">
        <v>553</v>
      </c>
      <c r="AQ23" s="310">
        <v>0</v>
      </c>
      <c r="AR23" s="310" t="s">
        <v>553</v>
      </c>
      <c r="AS23" s="310">
        <v>0</v>
      </c>
      <c r="AT23" s="310">
        <f t="shared" si="13"/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553</v>
      </c>
      <c r="BF23" s="310" t="s">
        <v>553</v>
      </c>
      <c r="BG23" s="310" t="s">
        <v>553</v>
      </c>
      <c r="BH23" s="310" t="s">
        <v>553</v>
      </c>
      <c r="BI23" s="310" t="s">
        <v>553</v>
      </c>
      <c r="BJ23" s="310" t="s">
        <v>553</v>
      </c>
      <c r="BK23" s="310" t="s">
        <v>553</v>
      </c>
      <c r="BL23" s="310" t="s">
        <v>553</v>
      </c>
      <c r="BM23" s="310" t="s">
        <v>553</v>
      </c>
      <c r="BN23" s="310">
        <v>0</v>
      </c>
      <c r="BO23" s="310">
        <f t="shared" si="14"/>
        <v>251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251</v>
      </c>
      <c r="CA23" s="310">
        <v>0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 t="s">
        <v>553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553</v>
      </c>
      <c r="CX23" s="310" t="s">
        <v>553</v>
      </c>
      <c r="CY23" s="310" t="s">
        <v>553</v>
      </c>
      <c r="CZ23" s="310" t="s">
        <v>553</v>
      </c>
      <c r="DA23" s="310" t="s">
        <v>553</v>
      </c>
      <c r="DB23" s="310" t="s">
        <v>553</v>
      </c>
      <c r="DC23" s="310" t="s">
        <v>553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553</v>
      </c>
      <c r="DS23" s="310" t="s">
        <v>553</v>
      </c>
      <c r="DT23" s="310">
        <v>0</v>
      </c>
      <c r="DU23" s="310" t="s">
        <v>553</v>
      </c>
      <c r="DV23" s="310" t="s">
        <v>553</v>
      </c>
      <c r="DW23" s="310" t="s">
        <v>553</v>
      </c>
      <c r="DX23" s="310" t="s">
        <v>553</v>
      </c>
      <c r="DY23" s="310">
        <v>0</v>
      </c>
      <c r="DZ23" s="310">
        <f t="shared" si="17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553</v>
      </c>
      <c r="EL23" s="310" t="s">
        <v>553</v>
      </c>
      <c r="EM23" s="310" t="s">
        <v>553</v>
      </c>
      <c r="EN23" s="310">
        <v>0</v>
      </c>
      <c r="EO23" s="310">
        <v>0</v>
      </c>
      <c r="EP23" s="310" t="s">
        <v>553</v>
      </c>
      <c r="EQ23" s="310" t="s">
        <v>553</v>
      </c>
      <c r="ER23" s="310" t="s">
        <v>553</v>
      </c>
      <c r="ES23" s="310">
        <v>0</v>
      </c>
      <c r="ET23" s="310">
        <v>0</v>
      </c>
      <c r="EU23" s="310">
        <f t="shared" si="18"/>
        <v>281</v>
      </c>
      <c r="EV23" s="310">
        <v>0</v>
      </c>
      <c r="EW23" s="310">
        <v>0</v>
      </c>
      <c r="EX23" s="310">
        <v>0</v>
      </c>
      <c r="EY23" s="310">
        <v>125</v>
      </c>
      <c r="EZ23" s="310">
        <v>135</v>
      </c>
      <c r="FA23" s="310">
        <v>19</v>
      </c>
      <c r="FB23" s="310">
        <v>1</v>
      </c>
      <c r="FC23" s="310">
        <v>0</v>
      </c>
      <c r="FD23" s="310">
        <v>0</v>
      </c>
      <c r="FE23" s="310">
        <v>1</v>
      </c>
      <c r="FF23" s="310">
        <v>0</v>
      </c>
      <c r="FG23" s="310">
        <v>0</v>
      </c>
      <c r="FH23" s="310" t="s">
        <v>553</v>
      </c>
      <c r="FI23" s="310" t="s">
        <v>553</v>
      </c>
      <c r="FJ23" s="310" t="s">
        <v>553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556</v>
      </c>
      <c r="B24" s="278" t="s">
        <v>589</v>
      </c>
      <c r="C24" s="277" t="s">
        <v>590</v>
      </c>
      <c r="D24" s="310">
        <f aca="true" t="shared" si="19" ref="D24:R27">SUM(Y24,AT24,BO24,CJ24,DE24,DZ24,EU24)</f>
        <v>157</v>
      </c>
      <c r="E24" s="310">
        <f t="shared" si="19"/>
        <v>0</v>
      </c>
      <c r="F24" s="310">
        <f t="shared" si="19"/>
        <v>0</v>
      </c>
      <c r="G24" s="310">
        <f t="shared" si="19"/>
        <v>0</v>
      </c>
      <c r="H24" s="310">
        <f t="shared" si="19"/>
        <v>23</v>
      </c>
      <c r="I24" s="310">
        <f t="shared" si="19"/>
        <v>73</v>
      </c>
      <c r="J24" s="310">
        <f t="shared" si="19"/>
        <v>24</v>
      </c>
      <c r="K24" s="310">
        <f t="shared" si="19"/>
        <v>6</v>
      </c>
      <c r="L24" s="310">
        <f t="shared" si="19"/>
        <v>26</v>
      </c>
      <c r="M24" s="310">
        <f t="shared" si="19"/>
        <v>0</v>
      </c>
      <c r="N24" s="310">
        <f t="shared" si="19"/>
        <v>0</v>
      </c>
      <c r="O24" s="310">
        <f t="shared" si="19"/>
        <v>0</v>
      </c>
      <c r="P24" s="310">
        <f t="shared" si="19"/>
        <v>0</v>
      </c>
      <c r="Q24" s="310">
        <f t="shared" si="19"/>
        <v>0</v>
      </c>
      <c r="R24" s="310">
        <f t="shared" si="19"/>
        <v>0</v>
      </c>
      <c r="S24" s="310">
        <f>SUM(AN24,BI24,CD24,CY24,DT24,EO24,FJ24)</f>
        <v>0</v>
      </c>
      <c r="T24" s="310">
        <f t="shared" si="7"/>
        <v>0</v>
      </c>
      <c r="U24" s="310">
        <f t="shared" si="8"/>
        <v>0</v>
      </c>
      <c r="V24" s="310">
        <f t="shared" si="9"/>
        <v>0</v>
      </c>
      <c r="W24" s="310">
        <f t="shared" si="10"/>
        <v>0</v>
      </c>
      <c r="X24" s="310">
        <f t="shared" si="11"/>
        <v>5</v>
      </c>
      <c r="Y24" s="310">
        <f t="shared" si="12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553</v>
      </c>
      <c r="AK24" s="310" t="s">
        <v>553</v>
      </c>
      <c r="AL24" s="310">
        <v>0</v>
      </c>
      <c r="AM24" s="310" t="s">
        <v>553</v>
      </c>
      <c r="AN24" s="310" t="s">
        <v>553</v>
      </c>
      <c r="AO24" s="310">
        <v>0</v>
      </c>
      <c r="AP24" s="310" t="s">
        <v>553</v>
      </c>
      <c r="AQ24" s="310">
        <v>0</v>
      </c>
      <c r="AR24" s="310" t="s">
        <v>553</v>
      </c>
      <c r="AS24" s="310">
        <v>0</v>
      </c>
      <c r="AT24" s="310">
        <f t="shared" si="13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553</v>
      </c>
      <c r="BF24" s="310" t="s">
        <v>553</v>
      </c>
      <c r="BG24" s="310" t="s">
        <v>553</v>
      </c>
      <c r="BH24" s="310" t="s">
        <v>553</v>
      </c>
      <c r="BI24" s="310" t="s">
        <v>553</v>
      </c>
      <c r="BJ24" s="310" t="s">
        <v>553</v>
      </c>
      <c r="BK24" s="310" t="s">
        <v>553</v>
      </c>
      <c r="BL24" s="310" t="s">
        <v>553</v>
      </c>
      <c r="BM24" s="310" t="s">
        <v>553</v>
      </c>
      <c r="BN24" s="310">
        <v>0</v>
      </c>
      <c r="BO24" s="310">
        <f t="shared" si="14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 t="s">
        <v>553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553</v>
      </c>
      <c r="CX24" s="310" t="s">
        <v>553</v>
      </c>
      <c r="CY24" s="310" t="s">
        <v>553</v>
      </c>
      <c r="CZ24" s="310" t="s">
        <v>553</v>
      </c>
      <c r="DA24" s="310" t="s">
        <v>553</v>
      </c>
      <c r="DB24" s="310" t="s">
        <v>553</v>
      </c>
      <c r="DC24" s="310" t="s">
        <v>553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553</v>
      </c>
      <c r="DS24" s="310" t="s">
        <v>553</v>
      </c>
      <c r="DT24" s="310">
        <v>0</v>
      </c>
      <c r="DU24" s="310" t="s">
        <v>553</v>
      </c>
      <c r="DV24" s="310" t="s">
        <v>553</v>
      </c>
      <c r="DW24" s="310" t="s">
        <v>553</v>
      </c>
      <c r="DX24" s="310" t="s">
        <v>553</v>
      </c>
      <c r="DY24" s="310">
        <v>0</v>
      </c>
      <c r="DZ24" s="310">
        <f t="shared" si="17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553</v>
      </c>
      <c r="EL24" s="310" t="s">
        <v>553</v>
      </c>
      <c r="EM24" s="310" t="s">
        <v>553</v>
      </c>
      <c r="EN24" s="310">
        <v>0</v>
      </c>
      <c r="EO24" s="310">
        <v>0</v>
      </c>
      <c r="EP24" s="310" t="s">
        <v>553</v>
      </c>
      <c r="EQ24" s="310" t="s">
        <v>553</v>
      </c>
      <c r="ER24" s="310" t="s">
        <v>553</v>
      </c>
      <c r="ES24" s="310">
        <v>0</v>
      </c>
      <c r="ET24" s="310">
        <v>0</v>
      </c>
      <c r="EU24" s="310">
        <f t="shared" si="18"/>
        <v>157</v>
      </c>
      <c r="EV24" s="310">
        <v>0</v>
      </c>
      <c r="EW24" s="310">
        <v>0</v>
      </c>
      <c r="EX24" s="310">
        <v>0</v>
      </c>
      <c r="EY24" s="310">
        <v>23</v>
      </c>
      <c r="EZ24" s="310">
        <v>73</v>
      </c>
      <c r="FA24" s="310">
        <v>24</v>
      </c>
      <c r="FB24" s="310">
        <v>6</v>
      </c>
      <c r="FC24" s="310">
        <v>26</v>
      </c>
      <c r="FD24" s="310">
        <v>0</v>
      </c>
      <c r="FE24" s="310">
        <v>0</v>
      </c>
      <c r="FF24" s="310">
        <v>0</v>
      </c>
      <c r="FG24" s="310">
        <v>0</v>
      </c>
      <c r="FH24" s="310" t="s">
        <v>553</v>
      </c>
      <c r="FI24" s="310" t="s">
        <v>553</v>
      </c>
      <c r="FJ24" s="310" t="s">
        <v>553</v>
      </c>
      <c r="FK24" s="310">
        <v>0</v>
      </c>
      <c r="FL24" s="310">
        <v>0</v>
      </c>
      <c r="FM24" s="310">
        <v>0</v>
      </c>
      <c r="FN24" s="310">
        <v>0</v>
      </c>
      <c r="FO24" s="310">
        <v>5</v>
      </c>
    </row>
    <row r="25" spans="1:171" s="282" customFormat="1" ht="12" customHeight="1">
      <c r="A25" s="277" t="s">
        <v>556</v>
      </c>
      <c r="B25" s="278" t="s">
        <v>591</v>
      </c>
      <c r="C25" s="277" t="s">
        <v>592</v>
      </c>
      <c r="D25" s="310">
        <f t="shared" si="19"/>
        <v>21</v>
      </c>
      <c r="E25" s="310">
        <f t="shared" si="19"/>
        <v>0</v>
      </c>
      <c r="F25" s="310">
        <f t="shared" si="19"/>
        <v>0</v>
      </c>
      <c r="G25" s="310">
        <f t="shared" si="19"/>
        <v>0</v>
      </c>
      <c r="H25" s="310">
        <f t="shared" si="19"/>
        <v>11</v>
      </c>
      <c r="I25" s="310">
        <f t="shared" si="19"/>
        <v>4</v>
      </c>
      <c r="J25" s="310">
        <f t="shared" si="19"/>
        <v>6</v>
      </c>
      <c r="K25" s="310">
        <f t="shared" si="19"/>
        <v>0</v>
      </c>
      <c r="L25" s="310">
        <f t="shared" si="19"/>
        <v>0</v>
      </c>
      <c r="M25" s="310">
        <f t="shared" si="19"/>
        <v>0</v>
      </c>
      <c r="N25" s="310">
        <f t="shared" si="19"/>
        <v>0</v>
      </c>
      <c r="O25" s="310">
        <f t="shared" si="19"/>
        <v>0</v>
      </c>
      <c r="P25" s="310">
        <f t="shared" si="19"/>
        <v>0</v>
      </c>
      <c r="Q25" s="310">
        <f t="shared" si="19"/>
        <v>0</v>
      </c>
      <c r="R25" s="310">
        <f t="shared" si="19"/>
        <v>0</v>
      </c>
      <c r="S25" s="310">
        <f>SUM(AN25,BI25,CD25,CY25,DT25,EO25,FJ25)</f>
        <v>0</v>
      </c>
      <c r="T25" s="310">
        <f t="shared" si="7"/>
        <v>0</v>
      </c>
      <c r="U25" s="310">
        <f t="shared" si="8"/>
        <v>0</v>
      </c>
      <c r="V25" s="310">
        <f t="shared" si="9"/>
        <v>0</v>
      </c>
      <c r="W25" s="310">
        <f t="shared" si="10"/>
        <v>0</v>
      </c>
      <c r="X25" s="310">
        <f t="shared" si="11"/>
        <v>0</v>
      </c>
      <c r="Y25" s="310">
        <f t="shared" si="12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553</v>
      </c>
      <c r="AK25" s="310" t="s">
        <v>553</v>
      </c>
      <c r="AL25" s="310">
        <v>0</v>
      </c>
      <c r="AM25" s="310" t="s">
        <v>553</v>
      </c>
      <c r="AN25" s="310" t="s">
        <v>553</v>
      </c>
      <c r="AO25" s="310">
        <v>0</v>
      </c>
      <c r="AP25" s="310" t="s">
        <v>553</v>
      </c>
      <c r="AQ25" s="310">
        <v>0</v>
      </c>
      <c r="AR25" s="310" t="s">
        <v>553</v>
      </c>
      <c r="AS25" s="310">
        <v>0</v>
      </c>
      <c r="AT25" s="310">
        <f t="shared" si="13"/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553</v>
      </c>
      <c r="BF25" s="310" t="s">
        <v>553</v>
      </c>
      <c r="BG25" s="310" t="s">
        <v>553</v>
      </c>
      <c r="BH25" s="310" t="s">
        <v>553</v>
      </c>
      <c r="BI25" s="310" t="s">
        <v>553</v>
      </c>
      <c r="BJ25" s="310" t="s">
        <v>553</v>
      </c>
      <c r="BK25" s="310" t="s">
        <v>553</v>
      </c>
      <c r="BL25" s="310" t="s">
        <v>553</v>
      </c>
      <c r="BM25" s="310" t="s">
        <v>553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553</v>
      </c>
      <c r="CC25" s="310" t="s">
        <v>553</v>
      </c>
      <c r="CD25" s="310" t="s">
        <v>553</v>
      </c>
      <c r="CE25" s="310" t="s">
        <v>553</v>
      </c>
      <c r="CF25" s="310" t="s">
        <v>553</v>
      </c>
      <c r="CG25" s="310" t="s">
        <v>553</v>
      </c>
      <c r="CH25" s="310" t="s">
        <v>553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553</v>
      </c>
      <c r="CX25" s="310" t="s">
        <v>553</v>
      </c>
      <c r="CY25" s="310" t="s">
        <v>553</v>
      </c>
      <c r="CZ25" s="310" t="s">
        <v>553</v>
      </c>
      <c r="DA25" s="310" t="s">
        <v>553</v>
      </c>
      <c r="DB25" s="310" t="s">
        <v>553</v>
      </c>
      <c r="DC25" s="310" t="s">
        <v>553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553</v>
      </c>
      <c r="DS25" s="310" t="s">
        <v>553</v>
      </c>
      <c r="DT25" s="310">
        <v>0</v>
      </c>
      <c r="DU25" s="310" t="s">
        <v>553</v>
      </c>
      <c r="DV25" s="310" t="s">
        <v>553</v>
      </c>
      <c r="DW25" s="310" t="s">
        <v>553</v>
      </c>
      <c r="DX25" s="310" t="s">
        <v>553</v>
      </c>
      <c r="DY25" s="310">
        <v>0</v>
      </c>
      <c r="DZ25" s="310">
        <f t="shared" si="17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553</v>
      </c>
      <c r="EL25" s="310" t="s">
        <v>553</v>
      </c>
      <c r="EM25" s="310" t="s">
        <v>553</v>
      </c>
      <c r="EN25" s="310">
        <v>0</v>
      </c>
      <c r="EO25" s="310">
        <v>0</v>
      </c>
      <c r="EP25" s="310" t="s">
        <v>553</v>
      </c>
      <c r="EQ25" s="310" t="s">
        <v>553</v>
      </c>
      <c r="ER25" s="310" t="s">
        <v>553</v>
      </c>
      <c r="ES25" s="310">
        <v>0</v>
      </c>
      <c r="ET25" s="310">
        <v>0</v>
      </c>
      <c r="EU25" s="310">
        <f t="shared" si="18"/>
        <v>21</v>
      </c>
      <c r="EV25" s="310">
        <v>0</v>
      </c>
      <c r="EW25" s="310">
        <v>0</v>
      </c>
      <c r="EX25" s="310">
        <v>0</v>
      </c>
      <c r="EY25" s="310">
        <v>11</v>
      </c>
      <c r="EZ25" s="310">
        <v>4</v>
      </c>
      <c r="FA25" s="310">
        <v>6</v>
      </c>
      <c r="FB25" s="310">
        <v>0</v>
      </c>
      <c r="FC25" s="310">
        <v>0</v>
      </c>
      <c r="FD25" s="310">
        <v>0</v>
      </c>
      <c r="FE25" s="310">
        <v>0</v>
      </c>
      <c r="FF25" s="310">
        <v>0</v>
      </c>
      <c r="FG25" s="310">
        <v>0</v>
      </c>
      <c r="FH25" s="310" t="s">
        <v>553</v>
      </c>
      <c r="FI25" s="310" t="s">
        <v>553</v>
      </c>
      <c r="FJ25" s="310" t="s">
        <v>553</v>
      </c>
      <c r="FK25" s="310">
        <v>0</v>
      </c>
      <c r="FL25" s="310">
        <v>0</v>
      </c>
      <c r="FM25" s="310">
        <v>0</v>
      </c>
      <c r="FN25" s="310">
        <v>0</v>
      </c>
      <c r="FO25" s="310">
        <v>0</v>
      </c>
    </row>
    <row r="26" spans="1:171" s="282" customFormat="1" ht="12" customHeight="1">
      <c r="A26" s="277" t="s">
        <v>556</v>
      </c>
      <c r="B26" s="278" t="s">
        <v>593</v>
      </c>
      <c r="C26" s="277" t="s">
        <v>594</v>
      </c>
      <c r="D26" s="310">
        <f t="shared" si="19"/>
        <v>47</v>
      </c>
      <c r="E26" s="310">
        <f t="shared" si="19"/>
        <v>0</v>
      </c>
      <c r="F26" s="310">
        <f t="shared" si="19"/>
        <v>0</v>
      </c>
      <c r="G26" s="310">
        <f t="shared" si="19"/>
        <v>0</v>
      </c>
      <c r="H26" s="310">
        <f t="shared" si="19"/>
        <v>14</v>
      </c>
      <c r="I26" s="310">
        <f t="shared" si="19"/>
        <v>2</v>
      </c>
      <c r="J26" s="310">
        <f t="shared" si="19"/>
        <v>16</v>
      </c>
      <c r="K26" s="310">
        <f t="shared" si="19"/>
        <v>1</v>
      </c>
      <c r="L26" s="310">
        <f t="shared" si="19"/>
        <v>1</v>
      </c>
      <c r="M26" s="310">
        <f t="shared" si="19"/>
        <v>0</v>
      </c>
      <c r="N26" s="310">
        <f t="shared" si="19"/>
        <v>0</v>
      </c>
      <c r="O26" s="310">
        <f t="shared" si="19"/>
        <v>0</v>
      </c>
      <c r="P26" s="310">
        <f t="shared" si="19"/>
        <v>0</v>
      </c>
      <c r="Q26" s="310">
        <f t="shared" si="19"/>
        <v>0</v>
      </c>
      <c r="R26" s="310">
        <f t="shared" si="19"/>
        <v>0</v>
      </c>
      <c r="S26" s="310">
        <f>SUM(AN26,BI26,CD26,CY26,DT26,EO26,FJ26)</f>
        <v>0</v>
      </c>
      <c r="T26" s="310">
        <f t="shared" si="7"/>
        <v>0</v>
      </c>
      <c r="U26" s="310">
        <f t="shared" si="8"/>
        <v>0</v>
      </c>
      <c r="V26" s="310">
        <f t="shared" si="9"/>
        <v>0</v>
      </c>
      <c r="W26" s="310">
        <f t="shared" si="10"/>
        <v>0</v>
      </c>
      <c r="X26" s="310">
        <f t="shared" si="11"/>
        <v>13</v>
      </c>
      <c r="Y26" s="310">
        <f t="shared" si="12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553</v>
      </c>
      <c r="AK26" s="310" t="s">
        <v>553</v>
      </c>
      <c r="AL26" s="310">
        <v>0</v>
      </c>
      <c r="AM26" s="310" t="s">
        <v>553</v>
      </c>
      <c r="AN26" s="310" t="s">
        <v>553</v>
      </c>
      <c r="AO26" s="310">
        <v>0</v>
      </c>
      <c r="AP26" s="310" t="s">
        <v>553</v>
      </c>
      <c r="AQ26" s="310">
        <v>0</v>
      </c>
      <c r="AR26" s="310" t="s">
        <v>553</v>
      </c>
      <c r="AS26" s="310">
        <v>0</v>
      </c>
      <c r="AT26" s="310">
        <f t="shared" si="13"/>
        <v>7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553</v>
      </c>
      <c r="BF26" s="310" t="s">
        <v>553</v>
      </c>
      <c r="BG26" s="310" t="s">
        <v>553</v>
      </c>
      <c r="BH26" s="310" t="s">
        <v>553</v>
      </c>
      <c r="BI26" s="310" t="s">
        <v>553</v>
      </c>
      <c r="BJ26" s="310" t="s">
        <v>553</v>
      </c>
      <c r="BK26" s="310" t="s">
        <v>553</v>
      </c>
      <c r="BL26" s="310" t="s">
        <v>553</v>
      </c>
      <c r="BM26" s="310" t="s">
        <v>553</v>
      </c>
      <c r="BN26" s="310">
        <v>7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553</v>
      </c>
      <c r="CC26" s="310" t="s">
        <v>553</v>
      </c>
      <c r="CD26" s="310" t="s">
        <v>553</v>
      </c>
      <c r="CE26" s="310" t="s">
        <v>553</v>
      </c>
      <c r="CF26" s="310" t="s">
        <v>553</v>
      </c>
      <c r="CG26" s="310" t="s">
        <v>553</v>
      </c>
      <c r="CH26" s="310" t="s">
        <v>553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553</v>
      </c>
      <c r="CX26" s="310" t="s">
        <v>553</v>
      </c>
      <c r="CY26" s="310" t="s">
        <v>553</v>
      </c>
      <c r="CZ26" s="310" t="s">
        <v>553</v>
      </c>
      <c r="DA26" s="310" t="s">
        <v>553</v>
      </c>
      <c r="DB26" s="310" t="s">
        <v>553</v>
      </c>
      <c r="DC26" s="310" t="s">
        <v>553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553</v>
      </c>
      <c r="DS26" s="310" t="s">
        <v>553</v>
      </c>
      <c r="DT26" s="310">
        <v>0</v>
      </c>
      <c r="DU26" s="310" t="s">
        <v>553</v>
      </c>
      <c r="DV26" s="310" t="s">
        <v>553</v>
      </c>
      <c r="DW26" s="310" t="s">
        <v>553</v>
      </c>
      <c r="DX26" s="310" t="s">
        <v>553</v>
      </c>
      <c r="DY26" s="310">
        <v>0</v>
      </c>
      <c r="DZ26" s="310">
        <f t="shared" si="17"/>
        <v>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553</v>
      </c>
      <c r="EL26" s="310" t="s">
        <v>553</v>
      </c>
      <c r="EM26" s="310" t="s">
        <v>553</v>
      </c>
      <c r="EN26" s="310">
        <v>0</v>
      </c>
      <c r="EO26" s="310">
        <v>0</v>
      </c>
      <c r="EP26" s="310" t="s">
        <v>553</v>
      </c>
      <c r="EQ26" s="310" t="s">
        <v>553</v>
      </c>
      <c r="ER26" s="310" t="s">
        <v>553</v>
      </c>
      <c r="ES26" s="310">
        <v>0</v>
      </c>
      <c r="ET26" s="310">
        <v>0</v>
      </c>
      <c r="EU26" s="310">
        <f t="shared" si="18"/>
        <v>40</v>
      </c>
      <c r="EV26" s="310">
        <v>0</v>
      </c>
      <c r="EW26" s="310">
        <v>0</v>
      </c>
      <c r="EX26" s="310">
        <v>0</v>
      </c>
      <c r="EY26" s="310">
        <v>14</v>
      </c>
      <c r="EZ26" s="310">
        <v>2</v>
      </c>
      <c r="FA26" s="310">
        <v>16</v>
      </c>
      <c r="FB26" s="310">
        <v>1</v>
      </c>
      <c r="FC26" s="310">
        <v>1</v>
      </c>
      <c r="FD26" s="310">
        <v>0</v>
      </c>
      <c r="FE26" s="310">
        <v>0</v>
      </c>
      <c r="FF26" s="310">
        <v>0</v>
      </c>
      <c r="FG26" s="310">
        <v>0</v>
      </c>
      <c r="FH26" s="310" t="s">
        <v>553</v>
      </c>
      <c r="FI26" s="310" t="s">
        <v>553</v>
      </c>
      <c r="FJ26" s="310" t="s">
        <v>553</v>
      </c>
      <c r="FK26" s="310">
        <v>0</v>
      </c>
      <c r="FL26" s="310">
        <v>0</v>
      </c>
      <c r="FM26" s="310">
        <v>0</v>
      </c>
      <c r="FN26" s="310">
        <v>0</v>
      </c>
      <c r="FO26" s="310">
        <v>6</v>
      </c>
    </row>
    <row r="27" spans="1:171" s="282" customFormat="1" ht="12" customHeight="1">
      <c r="A27" s="277" t="s">
        <v>556</v>
      </c>
      <c r="B27" s="278" t="s">
        <v>595</v>
      </c>
      <c r="C27" s="277" t="s">
        <v>596</v>
      </c>
      <c r="D27" s="310">
        <f t="shared" si="19"/>
        <v>1207</v>
      </c>
      <c r="E27" s="310">
        <f t="shared" si="19"/>
        <v>568</v>
      </c>
      <c r="F27" s="310">
        <f t="shared" si="19"/>
        <v>8</v>
      </c>
      <c r="G27" s="310">
        <f t="shared" si="19"/>
        <v>0</v>
      </c>
      <c r="H27" s="310">
        <f t="shared" si="19"/>
        <v>166</v>
      </c>
      <c r="I27" s="310">
        <f t="shared" si="19"/>
        <v>59</v>
      </c>
      <c r="J27" s="310">
        <f t="shared" si="19"/>
        <v>27</v>
      </c>
      <c r="K27" s="310">
        <f t="shared" si="19"/>
        <v>5</v>
      </c>
      <c r="L27" s="310">
        <f t="shared" si="19"/>
        <v>0</v>
      </c>
      <c r="M27" s="310">
        <f t="shared" si="19"/>
        <v>24</v>
      </c>
      <c r="N27" s="310">
        <f t="shared" si="19"/>
        <v>0</v>
      </c>
      <c r="O27" s="310">
        <f t="shared" si="19"/>
        <v>0</v>
      </c>
      <c r="P27" s="310">
        <f t="shared" si="19"/>
        <v>0</v>
      </c>
      <c r="Q27" s="310">
        <f t="shared" si="19"/>
        <v>0</v>
      </c>
      <c r="R27" s="310">
        <f t="shared" si="19"/>
        <v>0</v>
      </c>
      <c r="S27" s="310">
        <f>SUM(AN27,BI27,CD27,CY27,DT27,EO27,FJ27)</f>
        <v>0</v>
      </c>
      <c r="T27" s="310">
        <f t="shared" si="7"/>
        <v>0</v>
      </c>
      <c r="U27" s="310">
        <f t="shared" si="8"/>
        <v>0</v>
      </c>
      <c r="V27" s="310">
        <f t="shared" si="9"/>
        <v>0</v>
      </c>
      <c r="W27" s="310">
        <f t="shared" si="10"/>
        <v>0</v>
      </c>
      <c r="X27" s="310">
        <f t="shared" si="11"/>
        <v>350</v>
      </c>
      <c r="Y27" s="310">
        <f t="shared" si="12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553</v>
      </c>
      <c r="AK27" s="310" t="s">
        <v>553</v>
      </c>
      <c r="AL27" s="310">
        <v>0</v>
      </c>
      <c r="AM27" s="310" t="s">
        <v>553</v>
      </c>
      <c r="AN27" s="310" t="s">
        <v>553</v>
      </c>
      <c r="AO27" s="310">
        <v>0</v>
      </c>
      <c r="AP27" s="310" t="s">
        <v>553</v>
      </c>
      <c r="AQ27" s="310">
        <v>0</v>
      </c>
      <c r="AR27" s="310" t="s">
        <v>553</v>
      </c>
      <c r="AS27" s="310">
        <v>0</v>
      </c>
      <c r="AT27" s="310">
        <f t="shared" si="13"/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553</v>
      </c>
      <c r="BF27" s="310" t="s">
        <v>553</v>
      </c>
      <c r="BG27" s="310" t="s">
        <v>553</v>
      </c>
      <c r="BH27" s="310" t="s">
        <v>553</v>
      </c>
      <c r="BI27" s="310" t="s">
        <v>553</v>
      </c>
      <c r="BJ27" s="310" t="s">
        <v>553</v>
      </c>
      <c r="BK27" s="310" t="s">
        <v>553</v>
      </c>
      <c r="BL27" s="310" t="s">
        <v>553</v>
      </c>
      <c r="BM27" s="310" t="s">
        <v>553</v>
      </c>
      <c r="BN27" s="310">
        <v>0</v>
      </c>
      <c r="BO27" s="310">
        <f t="shared" si="14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553</v>
      </c>
      <c r="CC27" s="310" t="s">
        <v>553</v>
      </c>
      <c r="CD27" s="310" t="s">
        <v>553</v>
      </c>
      <c r="CE27" s="310" t="s">
        <v>553</v>
      </c>
      <c r="CF27" s="310" t="s">
        <v>553</v>
      </c>
      <c r="CG27" s="310" t="s">
        <v>553</v>
      </c>
      <c r="CH27" s="310" t="s">
        <v>553</v>
      </c>
      <c r="CI27" s="310">
        <v>0</v>
      </c>
      <c r="CJ27" s="310">
        <f t="shared" si="15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553</v>
      </c>
      <c r="CX27" s="310" t="s">
        <v>553</v>
      </c>
      <c r="CY27" s="310" t="s">
        <v>553</v>
      </c>
      <c r="CZ27" s="310" t="s">
        <v>553</v>
      </c>
      <c r="DA27" s="310" t="s">
        <v>553</v>
      </c>
      <c r="DB27" s="310" t="s">
        <v>553</v>
      </c>
      <c r="DC27" s="310" t="s">
        <v>553</v>
      </c>
      <c r="DD27" s="310">
        <v>0</v>
      </c>
      <c r="DE27" s="310">
        <f t="shared" si="16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553</v>
      </c>
      <c r="DS27" s="310" t="s">
        <v>553</v>
      </c>
      <c r="DT27" s="310">
        <v>0</v>
      </c>
      <c r="DU27" s="310" t="s">
        <v>553</v>
      </c>
      <c r="DV27" s="310" t="s">
        <v>553</v>
      </c>
      <c r="DW27" s="310" t="s">
        <v>553</v>
      </c>
      <c r="DX27" s="310" t="s">
        <v>553</v>
      </c>
      <c r="DY27" s="310">
        <v>0</v>
      </c>
      <c r="DZ27" s="310">
        <f t="shared" si="17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553</v>
      </c>
      <c r="EL27" s="310" t="s">
        <v>553</v>
      </c>
      <c r="EM27" s="310" t="s">
        <v>553</v>
      </c>
      <c r="EN27" s="310">
        <v>0</v>
      </c>
      <c r="EO27" s="310">
        <v>0</v>
      </c>
      <c r="EP27" s="310" t="s">
        <v>553</v>
      </c>
      <c r="EQ27" s="310" t="s">
        <v>553</v>
      </c>
      <c r="ER27" s="310" t="s">
        <v>553</v>
      </c>
      <c r="ES27" s="310">
        <v>0</v>
      </c>
      <c r="ET27" s="310">
        <v>0</v>
      </c>
      <c r="EU27" s="310">
        <f t="shared" si="18"/>
        <v>1207</v>
      </c>
      <c r="EV27" s="310">
        <v>568</v>
      </c>
      <c r="EW27" s="310">
        <v>8</v>
      </c>
      <c r="EX27" s="310">
        <v>0</v>
      </c>
      <c r="EY27" s="310">
        <v>166</v>
      </c>
      <c r="EZ27" s="310">
        <v>59</v>
      </c>
      <c r="FA27" s="310">
        <v>27</v>
      </c>
      <c r="FB27" s="310">
        <v>5</v>
      </c>
      <c r="FC27" s="310">
        <v>0</v>
      </c>
      <c r="FD27" s="310">
        <v>24</v>
      </c>
      <c r="FE27" s="310">
        <v>0</v>
      </c>
      <c r="FF27" s="310">
        <v>0</v>
      </c>
      <c r="FG27" s="310">
        <v>0</v>
      </c>
      <c r="FH27" s="310" t="s">
        <v>553</v>
      </c>
      <c r="FI27" s="310" t="s">
        <v>553</v>
      </c>
      <c r="FJ27" s="310" t="s">
        <v>553</v>
      </c>
      <c r="FK27" s="310">
        <v>0</v>
      </c>
      <c r="FL27" s="310">
        <v>0</v>
      </c>
      <c r="FM27" s="310">
        <v>0</v>
      </c>
      <c r="FN27" s="310">
        <v>0</v>
      </c>
      <c r="FO27" s="310">
        <v>350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603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6" t="s">
        <v>459</v>
      </c>
      <c r="B2" s="362" t="s">
        <v>460</v>
      </c>
      <c r="C2" s="336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5" t="s">
        <v>471</v>
      </c>
      <c r="CC2" s="366"/>
      <c r="CD2" s="366"/>
      <c r="CE2" s="366"/>
      <c r="CF2" s="366"/>
      <c r="CG2" s="366"/>
      <c r="CH2" s="366"/>
      <c r="CI2" s="366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7"/>
      <c r="B3" s="363"/>
      <c r="C3" s="339"/>
      <c r="D3" s="361" t="s">
        <v>474</v>
      </c>
      <c r="E3" s="360" t="s">
        <v>475</v>
      </c>
      <c r="F3" s="365" t="s">
        <v>476</v>
      </c>
      <c r="G3" s="366"/>
      <c r="H3" s="366"/>
      <c r="I3" s="366"/>
      <c r="J3" s="366"/>
      <c r="K3" s="366"/>
      <c r="L3" s="366"/>
      <c r="M3" s="367"/>
      <c r="N3" s="368" t="s">
        <v>478</v>
      </c>
      <c r="O3" s="368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37"/>
      <c r="B4" s="363"/>
      <c r="C4" s="339"/>
      <c r="D4" s="361"/>
      <c r="E4" s="361"/>
      <c r="F4" s="361" t="s">
        <v>474</v>
      </c>
      <c r="G4" s="368" t="s">
        <v>489</v>
      </c>
      <c r="H4" s="368" t="s">
        <v>490</v>
      </c>
      <c r="I4" s="368" t="s">
        <v>491</v>
      </c>
      <c r="J4" s="368" t="s">
        <v>492</v>
      </c>
      <c r="K4" s="368" t="s">
        <v>493</v>
      </c>
      <c r="L4" s="368" t="s">
        <v>494</v>
      </c>
      <c r="M4" s="368" t="s">
        <v>495</v>
      </c>
      <c r="N4" s="369"/>
      <c r="O4" s="36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37"/>
      <c r="B5" s="363"/>
      <c r="C5" s="339"/>
      <c r="D5" s="203"/>
      <c r="E5" s="361"/>
      <c r="F5" s="361"/>
      <c r="G5" s="369"/>
      <c r="H5" s="369"/>
      <c r="I5" s="369"/>
      <c r="J5" s="369"/>
      <c r="K5" s="369"/>
      <c r="L5" s="369"/>
      <c r="M5" s="369"/>
      <c r="N5" s="369"/>
      <c r="O5" s="36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37"/>
      <c r="B6" s="364"/>
      <c r="C6" s="339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556</v>
      </c>
      <c r="B7" s="272" t="s">
        <v>557</v>
      </c>
      <c r="C7" s="273" t="s">
        <v>300</v>
      </c>
      <c r="D7" s="274">
        <f aca="true" t="shared" si="0" ref="D7:AI7">SUM(D8:D27)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SUM(CV8:CV27)</f>
        <v>0</v>
      </c>
      <c r="CW7" s="274">
        <f>SUM(CW8:CW27)</f>
        <v>0</v>
      </c>
      <c r="CX7" s="274">
        <f>SUM(CX8:CX27)</f>
        <v>0</v>
      </c>
      <c r="CY7" s="274">
        <f>SUM(CY8:CY27)</f>
        <v>0</v>
      </c>
    </row>
    <row r="8" spans="1:103" s="282" customFormat="1" ht="12" customHeight="1">
      <c r="A8" s="277" t="s">
        <v>556</v>
      </c>
      <c r="B8" s="278" t="s">
        <v>558</v>
      </c>
      <c r="C8" s="277" t="s">
        <v>559</v>
      </c>
      <c r="D8" s="285">
        <f aca="true" t="shared" si="3" ref="D8:D27">SUM(E8,F8,N8,O8)</f>
        <v>0</v>
      </c>
      <c r="E8" s="285">
        <f aca="true" t="shared" si="4" ref="E8:E27">X8</f>
        <v>0</v>
      </c>
      <c r="F8" s="285">
        <f aca="true" t="shared" si="5" ref="F8:F27">SUM(G8:M8)</f>
        <v>0</v>
      </c>
      <c r="G8" s="285">
        <f aca="true" t="shared" si="6" ref="G8:G27">AF8</f>
        <v>0</v>
      </c>
      <c r="H8" s="285">
        <f aca="true" t="shared" si="7" ref="H8:H27">AN8</f>
        <v>0</v>
      </c>
      <c r="I8" s="285">
        <f aca="true" t="shared" si="8" ref="I8:I27">AV8</f>
        <v>0</v>
      </c>
      <c r="J8" s="285">
        <f aca="true" t="shared" si="9" ref="J8:J27">BD8</f>
        <v>0</v>
      </c>
      <c r="K8" s="285">
        <f aca="true" t="shared" si="10" ref="K8:K27">BL8</f>
        <v>0</v>
      </c>
      <c r="L8" s="285">
        <f aca="true" t="shared" si="11" ref="L8:L27">BT8</f>
        <v>0</v>
      </c>
      <c r="M8" s="285">
        <f aca="true" t="shared" si="12" ref="M8:M27">CB8</f>
        <v>0</v>
      </c>
      <c r="N8" s="285">
        <f aca="true" t="shared" si="13" ref="N8:N27">CJ8</f>
        <v>0</v>
      </c>
      <c r="O8" s="285">
        <f aca="true" t="shared" si="14" ref="O8:O27">CR8</f>
        <v>0</v>
      </c>
      <c r="P8" s="285">
        <f aca="true" t="shared" si="15" ref="P8:P27">SUM(Q8:W8)</f>
        <v>0</v>
      </c>
      <c r="Q8" s="285">
        <f aca="true" t="shared" si="16" ref="Q8:Q27">SUM(Y8,AG8,AO8,AW8,BE8,BM8,BU8,CC8,CK8,CS8)</f>
        <v>0</v>
      </c>
      <c r="R8" s="285">
        <f aca="true" t="shared" si="17" ref="R8:R27">SUM(Z8,AH8,AP8,AX8,BF8,BN8,BV8,CD8,CL8,CT8)</f>
        <v>0</v>
      </c>
      <c r="S8" s="285">
        <f aca="true" t="shared" si="18" ref="S8:S27">SUM(AA8,AI8,AQ8,AY8,BG8,BO8,BW8,CE8,CM8,CU8)</f>
        <v>0</v>
      </c>
      <c r="T8" s="285">
        <f aca="true" t="shared" si="19" ref="T8:T27">SUM(AB8,AJ8,AR8,AZ8,BH8,BP8,BX8,CF8,CN8,CV8)</f>
        <v>0</v>
      </c>
      <c r="U8" s="285">
        <f aca="true" t="shared" si="20" ref="U8:U27">SUM(AC8,AK8,AS8,BA8,BI8,BQ8,BY8,CG8,CO8,CW8)</f>
        <v>0</v>
      </c>
      <c r="V8" s="285">
        <f aca="true" t="shared" si="21" ref="V8:V27">SUM(AD8,AL8,AT8,BB8,BJ8,BR8,BZ8,CH8,CP8,CX8)</f>
        <v>0</v>
      </c>
      <c r="W8" s="285">
        <f aca="true" t="shared" si="22" ref="W8:W27">SUM(AE8,AM8,AU8,BC8,BK8,BS8,CA8,CI8,CQ8,CY8)</f>
        <v>0</v>
      </c>
      <c r="X8" s="285">
        <f aca="true" t="shared" si="23" ref="X8:X27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27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27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27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27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27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27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27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27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27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556</v>
      </c>
      <c r="B9" s="289" t="s">
        <v>560</v>
      </c>
      <c r="C9" s="277" t="s">
        <v>561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556</v>
      </c>
      <c r="B10" s="289" t="s">
        <v>562</v>
      </c>
      <c r="C10" s="277" t="s">
        <v>563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556</v>
      </c>
      <c r="B11" s="289" t="s">
        <v>564</v>
      </c>
      <c r="C11" s="277" t="s">
        <v>565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556</v>
      </c>
      <c r="B12" s="278" t="s">
        <v>566</v>
      </c>
      <c r="C12" s="277" t="s">
        <v>567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556</v>
      </c>
      <c r="B13" s="278" t="s">
        <v>568</v>
      </c>
      <c r="C13" s="277" t="s">
        <v>569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556</v>
      </c>
      <c r="B14" s="278" t="s">
        <v>570</v>
      </c>
      <c r="C14" s="277" t="s">
        <v>571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556</v>
      </c>
      <c r="B15" s="278" t="s">
        <v>572</v>
      </c>
      <c r="C15" s="277" t="s">
        <v>573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556</v>
      </c>
      <c r="B16" s="278" t="s">
        <v>574</v>
      </c>
      <c r="C16" s="277" t="s">
        <v>575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556</v>
      </c>
      <c r="B17" s="278" t="s">
        <v>576</v>
      </c>
      <c r="C17" s="277" t="s">
        <v>577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556</v>
      </c>
      <c r="B18" s="278" t="s">
        <v>578</v>
      </c>
      <c r="C18" s="277" t="s">
        <v>579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556</v>
      </c>
      <c r="B19" s="278" t="s">
        <v>580</v>
      </c>
      <c r="C19" s="277" t="s">
        <v>581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556</v>
      </c>
      <c r="B20" s="278" t="s">
        <v>582</v>
      </c>
      <c r="C20" s="277" t="s">
        <v>583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556</v>
      </c>
      <c r="B21" s="278" t="s">
        <v>584</v>
      </c>
      <c r="C21" s="277" t="s">
        <v>552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556</v>
      </c>
      <c r="B22" s="278" t="s">
        <v>585</v>
      </c>
      <c r="C22" s="277" t="s">
        <v>586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556</v>
      </c>
      <c r="B23" s="278" t="s">
        <v>587</v>
      </c>
      <c r="C23" s="277" t="s">
        <v>588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556</v>
      </c>
      <c r="B24" s="278" t="s">
        <v>589</v>
      </c>
      <c r="C24" s="277" t="s">
        <v>590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556</v>
      </c>
      <c r="B25" s="278" t="s">
        <v>591</v>
      </c>
      <c r="C25" s="277" t="s">
        <v>592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556</v>
      </c>
      <c r="B26" s="278" t="s">
        <v>593</v>
      </c>
      <c r="C26" s="277" t="s">
        <v>594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556</v>
      </c>
      <c r="B27" s="278" t="s">
        <v>595</v>
      </c>
      <c r="C27" s="277" t="s">
        <v>596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24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25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6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7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8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9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30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31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32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612</v>
      </c>
      <c r="Z1" s="35"/>
    </row>
    <row r="2" spans="1:28" ht="21" customHeight="1" thickBot="1">
      <c r="A2" s="168"/>
      <c r="C2" s="36" t="s">
        <v>497</v>
      </c>
      <c r="D2" s="117" t="s">
        <v>624</v>
      </c>
      <c r="E2" s="248" t="s">
        <v>498</v>
      </c>
      <c r="F2" s="37"/>
      <c r="N2" s="1" t="str">
        <f>LEFT(D2,2)</f>
        <v>38</v>
      </c>
      <c r="O2" s="1" t="str">
        <f>IF(N2&gt;0,VLOOKUP(N2,$AD$6:$AE$999,2,FALSE),"-")</f>
        <v>愛媛県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613</v>
      </c>
      <c r="C4" s="38"/>
      <c r="D4" s="39"/>
      <c r="E4" s="39"/>
      <c r="F4" s="39"/>
      <c r="Z4" s="35"/>
    </row>
    <row r="5" spans="1:28" ht="21" customHeight="1" thickBot="1">
      <c r="A5" s="168"/>
      <c r="H5" s="370" t="s">
        <v>499</v>
      </c>
      <c r="I5" s="371"/>
      <c r="J5" s="371"/>
      <c r="K5" s="371"/>
      <c r="L5" s="374" t="s">
        <v>500</v>
      </c>
      <c r="M5" s="376" t="s">
        <v>501</v>
      </c>
      <c r="N5" s="377"/>
      <c r="O5" s="378"/>
      <c r="P5" s="383" t="s">
        <v>604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1447801</v>
      </c>
      <c r="F6" s="56"/>
      <c r="H6" s="372"/>
      <c r="I6" s="373"/>
      <c r="J6" s="373"/>
      <c r="K6" s="373"/>
      <c r="L6" s="375"/>
      <c r="M6" s="255" t="s">
        <v>502</v>
      </c>
      <c r="N6" s="2" t="s">
        <v>503</v>
      </c>
      <c r="O6" s="3" t="s">
        <v>504</v>
      </c>
      <c r="P6" s="384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1447801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93</v>
      </c>
      <c r="F7" s="56"/>
      <c r="H7" s="379" t="s">
        <v>507</v>
      </c>
      <c r="I7" s="379" t="s">
        <v>508</v>
      </c>
      <c r="J7" s="4" t="s">
        <v>509</v>
      </c>
      <c r="K7" s="5"/>
      <c r="L7" s="123">
        <f aca="true" t="shared" si="2" ref="L7:L14">Y42</f>
        <v>357993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93</v>
      </c>
      <c r="Z7" s="35"/>
      <c r="AA7" s="35" t="str">
        <f ca="1" t="shared" si="0"/>
        <v>38000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5" t="s">
        <v>511</v>
      </c>
      <c r="C8" s="382"/>
      <c r="D8" s="382"/>
      <c r="E8" s="119">
        <f>SUM(E6:E7)</f>
        <v>1447894</v>
      </c>
      <c r="F8" s="56"/>
      <c r="H8" s="380"/>
      <c r="I8" s="381"/>
      <c r="J8" s="391" t="s">
        <v>512</v>
      </c>
      <c r="K8" s="41" t="s">
        <v>488</v>
      </c>
      <c r="L8" s="118">
        <f t="shared" si="2"/>
        <v>13459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8819</v>
      </c>
      <c r="Z8" s="35"/>
      <c r="AA8" s="35" t="str">
        <f ca="1" t="shared" si="0"/>
        <v>38201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4" t="s">
        <v>282</v>
      </c>
      <c r="C9" s="382"/>
      <c r="D9" s="382"/>
      <c r="E9" s="119">
        <f>Y8</f>
        <v>8819</v>
      </c>
      <c r="F9" s="56"/>
      <c r="H9" s="380"/>
      <c r="I9" s="381"/>
      <c r="J9" s="392"/>
      <c r="K9" s="10" t="s">
        <v>307</v>
      </c>
      <c r="L9" s="40">
        <f t="shared" si="2"/>
        <v>1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38202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0"/>
      <c r="I10" s="381"/>
      <c r="J10" s="392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254913</v>
      </c>
      <c r="Z10" s="35"/>
      <c r="AA10" s="35" t="str">
        <f ca="1" t="shared" si="0"/>
        <v>38203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5"/>
      <c r="C11" s="395"/>
      <c r="D11" s="395"/>
      <c r="E11" s="34" t="s">
        <v>517</v>
      </c>
      <c r="F11" s="34" t="s">
        <v>518</v>
      </c>
      <c r="H11" s="380"/>
      <c r="I11" s="381"/>
      <c r="J11" s="392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14601</v>
      </c>
      <c r="Z11" s="35"/>
      <c r="AA11" s="35" t="str">
        <f ca="1" t="shared" si="0"/>
        <v>38204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9" t="s">
        <v>297</v>
      </c>
      <c r="C12" s="402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80"/>
      <c r="I12" s="381"/>
      <c r="J12" s="392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54171</v>
      </c>
      <c r="Z12" s="35"/>
      <c r="AA12" s="35" t="str">
        <f ca="1" t="shared" si="0"/>
        <v>38205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0"/>
      <c r="C13" s="403"/>
      <c r="D13" s="10" t="s">
        <v>339</v>
      </c>
      <c r="E13" s="40">
        <f t="shared" si="3"/>
        <v>254913</v>
      </c>
      <c r="F13" s="40">
        <f t="shared" si="4"/>
        <v>60816</v>
      </c>
      <c r="H13" s="380"/>
      <c r="I13" s="381"/>
      <c r="J13" s="392"/>
      <c r="K13" s="44" t="s">
        <v>313</v>
      </c>
      <c r="L13" s="40">
        <f t="shared" si="2"/>
        <v>3551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732</v>
      </c>
      <c r="Z13" s="35"/>
      <c r="AA13" s="35" t="str">
        <f ca="1" t="shared" si="0"/>
        <v>38206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0"/>
      <c r="C14" s="403"/>
      <c r="D14" s="10" t="s">
        <v>341</v>
      </c>
      <c r="E14" s="40">
        <f t="shared" si="3"/>
        <v>14601</v>
      </c>
      <c r="F14" s="40">
        <f t="shared" si="4"/>
        <v>3134</v>
      </c>
      <c r="H14" s="380"/>
      <c r="I14" s="381"/>
      <c r="J14" s="393"/>
      <c r="K14" s="45" t="s">
        <v>525</v>
      </c>
      <c r="L14" s="119">
        <f t="shared" si="2"/>
        <v>1620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6459</v>
      </c>
      <c r="Z14" s="35"/>
      <c r="AA14" s="35" t="str">
        <f ca="1" t="shared" si="0"/>
        <v>38207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0"/>
      <c r="C15" s="403"/>
      <c r="D15" s="10" t="s">
        <v>343</v>
      </c>
      <c r="E15" s="40">
        <f t="shared" si="3"/>
        <v>54171</v>
      </c>
      <c r="F15" s="40">
        <f t="shared" si="4"/>
        <v>4303</v>
      </c>
      <c r="H15" s="380"/>
      <c r="I15" s="11"/>
      <c r="J15" s="12" t="s">
        <v>528</v>
      </c>
      <c r="K15" s="13"/>
      <c r="L15" s="134">
        <f>SUM(L7:L14)</f>
        <v>376624</v>
      </c>
      <c r="M15" s="135" t="s">
        <v>163</v>
      </c>
      <c r="N15" s="136">
        <f aca="true" t="shared" si="5" ref="N15:N22">Y59</f>
        <v>31125</v>
      </c>
      <c r="O15" s="137">
        <f aca="true" t="shared" si="6" ref="O15:O21">Y67</f>
        <v>6777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71774</v>
      </c>
      <c r="Z15" s="35"/>
      <c r="AA15" s="35" t="str">
        <f ca="1" t="shared" si="0"/>
        <v>38210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0"/>
      <c r="C16" s="403"/>
      <c r="D16" s="10" t="s">
        <v>365</v>
      </c>
      <c r="E16" s="40">
        <f t="shared" si="3"/>
        <v>732</v>
      </c>
      <c r="F16" s="40">
        <f t="shared" si="4"/>
        <v>0</v>
      </c>
      <c r="H16" s="380"/>
      <c r="I16" s="379" t="s">
        <v>531</v>
      </c>
      <c r="J16" s="15" t="s">
        <v>488</v>
      </c>
      <c r="K16" s="16"/>
      <c r="L16" s="138">
        <f aca="true" t="shared" si="7" ref="L16:L22">Y50</f>
        <v>26304</v>
      </c>
      <c r="M16" s="139">
        <f aca="true" t="shared" si="8" ref="M16:M22">L8</f>
        <v>13459</v>
      </c>
      <c r="N16" s="140">
        <f t="shared" si="5"/>
        <v>7297</v>
      </c>
      <c r="O16" s="298">
        <f t="shared" si="6"/>
        <v>5548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11770</v>
      </c>
      <c r="Z16" s="35"/>
      <c r="AA16" s="35" t="str">
        <f ca="1" t="shared" si="0"/>
        <v>38213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0"/>
      <c r="C17" s="403"/>
      <c r="D17" s="10" t="s">
        <v>346</v>
      </c>
      <c r="E17" s="40">
        <f t="shared" si="3"/>
        <v>6459</v>
      </c>
      <c r="F17" s="40">
        <f t="shared" si="4"/>
        <v>431</v>
      </c>
      <c r="H17" s="380"/>
      <c r="I17" s="381"/>
      <c r="J17" s="17" t="s">
        <v>307</v>
      </c>
      <c r="K17" s="18"/>
      <c r="L17" s="40">
        <f t="shared" si="7"/>
        <v>444</v>
      </c>
      <c r="M17" s="142">
        <f t="shared" si="8"/>
        <v>1</v>
      </c>
      <c r="N17" s="143">
        <f t="shared" si="5"/>
        <v>0</v>
      </c>
      <c r="O17" s="299">
        <f t="shared" si="6"/>
        <v>443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38214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0"/>
      <c r="C18" s="404"/>
      <c r="D18" s="59" t="s">
        <v>528</v>
      </c>
      <c r="E18" s="120">
        <f>SUM(E12:E17)</f>
        <v>330876</v>
      </c>
      <c r="F18" s="120">
        <f>SUM(F12:F17)</f>
        <v>68684</v>
      </c>
      <c r="H18" s="380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254913</v>
      </c>
      <c r="Z18" s="35"/>
      <c r="AA18" s="35" t="str">
        <f ca="1" t="shared" si="0"/>
        <v>38215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0"/>
      <c r="C19" s="39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80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14601</v>
      </c>
      <c r="Z19" s="35"/>
      <c r="AA19" s="35" t="str">
        <f ca="1" t="shared" si="0"/>
        <v>38356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0"/>
      <c r="C20" s="397"/>
      <c r="D20" s="10" t="s">
        <v>339</v>
      </c>
      <c r="E20" s="121">
        <f t="shared" si="10"/>
        <v>8883</v>
      </c>
      <c r="F20" s="40">
        <f t="shared" si="11"/>
        <v>42997</v>
      </c>
      <c r="H20" s="380"/>
      <c r="I20" s="381"/>
      <c r="J20" s="17" t="s">
        <v>312</v>
      </c>
      <c r="K20" s="18"/>
      <c r="L20" s="40">
        <f t="shared" si="7"/>
        <v>6328</v>
      </c>
      <c r="M20" s="142">
        <f t="shared" si="8"/>
        <v>0</v>
      </c>
      <c r="N20" s="143">
        <f t="shared" si="5"/>
        <v>163</v>
      </c>
      <c r="O20" s="299">
        <f t="shared" si="6"/>
        <v>3384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54171</v>
      </c>
      <c r="Z20" s="35"/>
      <c r="AA20" s="35" t="str">
        <f ca="1" t="shared" si="0"/>
        <v>38386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0"/>
      <c r="C21" s="397"/>
      <c r="D21" s="10" t="s">
        <v>341</v>
      </c>
      <c r="E21" s="121">
        <f t="shared" si="10"/>
        <v>10026</v>
      </c>
      <c r="F21" s="40">
        <f t="shared" si="11"/>
        <v>671</v>
      </c>
      <c r="H21" s="380"/>
      <c r="I21" s="381"/>
      <c r="J21" s="17" t="s">
        <v>313</v>
      </c>
      <c r="K21" s="18"/>
      <c r="L21" s="40">
        <f t="shared" si="7"/>
        <v>47233</v>
      </c>
      <c r="M21" s="142">
        <f t="shared" si="8"/>
        <v>3551</v>
      </c>
      <c r="N21" s="143">
        <f t="shared" si="5"/>
        <v>2586</v>
      </c>
      <c r="O21" s="299">
        <f t="shared" si="6"/>
        <v>41096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732</v>
      </c>
      <c r="Z21" s="35"/>
      <c r="AA21" s="35" t="str">
        <f ca="1" t="shared" si="0"/>
        <v>38401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0"/>
      <c r="C22" s="397"/>
      <c r="D22" s="10" t="s">
        <v>343</v>
      </c>
      <c r="E22" s="121">
        <f t="shared" si="10"/>
        <v>661</v>
      </c>
      <c r="F22" s="40">
        <f t="shared" si="11"/>
        <v>544</v>
      </c>
      <c r="H22" s="380"/>
      <c r="I22" s="381"/>
      <c r="J22" s="20" t="s">
        <v>525</v>
      </c>
      <c r="K22" s="21"/>
      <c r="L22" s="119">
        <f t="shared" si="7"/>
        <v>2842</v>
      </c>
      <c r="M22" s="145">
        <f t="shared" si="8"/>
        <v>1620</v>
      </c>
      <c r="N22" s="146">
        <f t="shared" si="5"/>
        <v>1222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6459</v>
      </c>
      <c r="Z22" s="35"/>
      <c r="AA22" s="35" t="str">
        <f ca="1" t="shared" si="0"/>
        <v>38402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0"/>
      <c r="C23" s="397"/>
      <c r="D23" s="10" t="s">
        <v>365</v>
      </c>
      <c r="E23" s="121">
        <f t="shared" si="10"/>
        <v>2</v>
      </c>
      <c r="F23" s="40">
        <f t="shared" si="11"/>
        <v>0</v>
      </c>
      <c r="H23" s="380"/>
      <c r="I23" s="11"/>
      <c r="J23" s="22" t="s">
        <v>528</v>
      </c>
      <c r="K23" s="23"/>
      <c r="L23" s="147">
        <f>SUM(L16:L22)</f>
        <v>83151</v>
      </c>
      <c r="M23" s="148">
        <f>SUM(M16:M22)</f>
        <v>18631</v>
      </c>
      <c r="N23" s="149">
        <f>SUM(N16:N22)</f>
        <v>11268</v>
      </c>
      <c r="O23" s="150">
        <f>SUM(O16:O21)</f>
        <v>50471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38422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0"/>
      <c r="C24" s="397"/>
      <c r="D24" s="10" t="s">
        <v>346</v>
      </c>
      <c r="E24" s="121">
        <f t="shared" si="10"/>
        <v>6526</v>
      </c>
      <c r="F24" s="40">
        <f t="shared" si="11"/>
        <v>1464</v>
      </c>
      <c r="H24" s="24"/>
      <c r="I24" s="246" t="s">
        <v>13</v>
      </c>
      <c r="J24" s="22"/>
      <c r="K24" s="22"/>
      <c r="L24" s="123">
        <f>SUM(L7,L23)</f>
        <v>441144</v>
      </c>
      <c r="M24" s="151">
        <f>M23</f>
        <v>18631</v>
      </c>
      <c r="N24" s="152">
        <f>SUM(N15,N23)</f>
        <v>42393</v>
      </c>
      <c r="O24" s="153">
        <f>SUM(O15,O23)</f>
        <v>57248</v>
      </c>
      <c r="P24" s="300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8883</v>
      </c>
      <c r="Z24" s="35"/>
      <c r="AA24" s="35" t="str">
        <f ca="1" t="shared" si="0"/>
        <v>38442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0"/>
      <c r="C25" s="398"/>
      <c r="D25" s="14" t="s">
        <v>528</v>
      </c>
      <c r="E25" s="122">
        <f>SUM(E19:E24)</f>
        <v>26098</v>
      </c>
      <c r="F25" s="40">
        <f>SUM(F19:F24)</f>
        <v>45676</v>
      </c>
      <c r="H25" s="25" t="s">
        <v>479</v>
      </c>
      <c r="I25" s="26"/>
      <c r="J25" s="301"/>
      <c r="K25" s="16"/>
      <c r="L25" s="138">
        <f>Y57</f>
        <v>17802</v>
      </c>
      <c r="M25" s="154" t="s">
        <v>163</v>
      </c>
      <c r="N25" s="155" t="s">
        <v>163</v>
      </c>
      <c r="O25" s="141">
        <f>L25</f>
        <v>17802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10026</v>
      </c>
      <c r="Z25" s="35"/>
      <c r="AA25" s="35" t="str">
        <f ca="1" t="shared" si="0"/>
        <v>38484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1"/>
      <c r="C26" s="57" t="s">
        <v>161</v>
      </c>
      <c r="D26" s="58"/>
      <c r="E26" s="119">
        <f>E18+E25</f>
        <v>356974</v>
      </c>
      <c r="F26" s="119">
        <f>F18+F25</f>
        <v>114360</v>
      </c>
      <c r="H26" s="27" t="s">
        <v>477</v>
      </c>
      <c r="I26" s="28"/>
      <c r="J26" s="28"/>
      <c r="K26" s="29"/>
      <c r="L26" s="120">
        <f>Y58</f>
        <v>12388</v>
      </c>
      <c r="M26" s="156" t="s">
        <v>163</v>
      </c>
      <c r="N26" s="157">
        <f>L26</f>
        <v>12388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661</v>
      </c>
      <c r="Z26" s="35"/>
      <c r="AA26" s="35" t="str">
        <f ca="1" t="shared" si="0"/>
        <v>38488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8" t="s">
        <v>161</v>
      </c>
      <c r="I27" s="389"/>
      <c r="J27" s="389"/>
      <c r="K27" s="390"/>
      <c r="L27" s="159">
        <f>SUM(L24:L26)</f>
        <v>471334</v>
      </c>
      <c r="M27" s="160">
        <f>SUM(M24:M26)</f>
        <v>18631</v>
      </c>
      <c r="N27" s="161">
        <f>SUM(N24:N26)</f>
        <v>54781</v>
      </c>
      <c r="O27" s="162">
        <f>SUM(O24:O26)</f>
        <v>75050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2</v>
      </c>
      <c r="Z27" s="35"/>
      <c r="AA27" s="35" t="str">
        <f ca="1" t="shared" si="0"/>
        <v>38506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6526</v>
      </c>
      <c r="Z28" s="35"/>
      <c r="AA28" s="35">
        <f ca="1" t="shared" si="0"/>
        <v>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356974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>
        <f ca="1" t="shared" si="0"/>
        <v>0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114360</v>
      </c>
      <c r="F30" s="64"/>
      <c r="L30" s="66" t="s">
        <v>34</v>
      </c>
      <c r="M30" s="143">
        <f aca="true" t="shared" si="12" ref="M30:M39">Y74</f>
        <v>14749</v>
      </c>
      <c r="N30" s="143">
        <f aca="true" t="shared" si="13" ref="N30:N49">Y93</f>
        <v>17674</v>
      </c>
      <c r="O30" s="144">
        <f aca="true" t="shared" si="14" ref="O30:O39">Y113</f>
        <v>11509</v>
      </c>
      <c r="V30" s="35" t="s">
        <v>35</v>
      </c>
      <c r="W30" s="170" t="s">
        <v>514</v>
      </c>
      <c r="X30" s="170" t="s">
        <v>36</v>
      </c>
      <c r="Y30" s="35">
        <f ca="1" t="shared" si="1"/>
        <v>60816</v>
      </c>
      <c r="Z30" s="35"/>
      <c r="AA30" s="35">
        <f ca="1" t="shared" si="0"/>
        <v>0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11770</v>
      </c>
      <c r="F31" s="64"/>
      <c r="L31" s="66" t="s">
        <v>397</v>
      </c>
      <c r="M31" s="143">
        <f t="shared" si="12"/>
        <v>22</v>
      </c>
      <c r="N31" s="143">
        <f t="shared" si="13"/>
        <v>67</v>
      </c>
      <c r="O31" s="144">
        <f t="shared" si="14"/>
        <v>17</v>
      </c>
      <c r="V31" s="35" t="s">
        <v>38</v>
      </c>
      <c r="W31" s="170" t="s">
        <v>514</v>
      </c>
      <c r="X31" s="170" t="s">
        <v>39</v>
      </c>
      <c r="Y31" s="35">
        <f ca="1" t="shared" si="1"/>
        <v>3134</v>
      </c>
      <c r="Z31" s="35"/>
      <c r="AA31" s="35">
        <f ca="1" t="shared" si="0"/>
        <v>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5" t="s">
        <v>41</v>
      </c>
      <c r="C32" s="386"/>
      <c r="D32" s="387"/>
      <c r="E32" s="119">
        <f>SUM(E29:E31)</f>
        <v>483104</v>
      </c>
      <c r="F32" s="64"/>
      <c r="L32" s="66" t="s">
        <v>399</v>
      </c>
      <c r="M32" s="143">
        <f t="shared" si="12"/>
        <v>247</v>
      </c>
      <c r="N32" s="143">
        <f t="shared" si="13"/>
        <v>121</v>
      </c>
      <c r="O32" s="144">
        <f t="shared" si="14"/>
        <v>0</v>
      </c>
      <c r="V32" s="35" t="s">
        <v>42</v>
      </c>
      <c r="W32" s="170" t="s">
        <v>514</v>
      </c>
      <c r="X32" s="170" t="s">
        <v>43</v>
      </c>
      <c r="Y32" s="35">
        <f ca="1" t="shared" si="1"/>
        <v>4303</v>
      </c>
      <c r="Z32" s="35"/>
      <c r="AA32" s="35">
        <f ca="1" t="shared" si="0"/>
        <v>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544</v>
      </c>
      <c r="N33" s="143">
        <f t="shared" si="13"/>
        <v>9058</v>
      </c>
      <c r="O33" s="144">
        <f t="shared" si="14"/>
        <v>135</v>
      </c>
      <c r="V33" s="35" t="s">
        <v>45</v>
      </c>
      <c r="W33" s="170" t="s">
        <v>514</v>
      </c>
      <c r="X33" s="170" t="s">
        <v>46</v>
      </c>
      <c r="Y33" s="35">
        <f ca="1" t="shared" si="1"/>
        <v>0</v>
      </c>
      <c r="Z33" s="35"/>
      <c r="AA33" s="35">
        <f ca="1" t="shared" si="0"/>
        <v>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1232</v>
      </c>
      <c r="N34" s="143">
        <f t="shared" si="13"/>
        <v>8463</v>
      </c>
      <c r="O34" s="144">
        <f t="shared" si="14"/>
        <v>15</v>
      </c>
      <c r="V34" s="35" t="s">
        <v>48</v>
      </c>
      <c r="W34" s="170" t="s">
        <v>514</v>
      </c>
      <c r="X34" s="170" t="s">
        <v>49</v>
      </c>
      <c r="Y34" s="35">
        <f ca="1" t="shared" si="1"/>
        <v>431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300</v>
      </c>
      <c r="N35" s="143">
        <f t="shared" si="13"/>
        <v>2390</v>
      </c>
      <c r="O35" s="144">
        <f t="shared" si="14"/>
        <v>11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収集ごみ（混合ごみ＋可燃ごみ＋不燃ごみ＋資源ごみ＋粗大ごみ＋その他）＝399,560t/年</v>
      </c>
      <c r="C36" s="248"/>
      <c r="L36" s="66" t="s">
        <v>406</v>
      </c>
      <c r="M36" s="143">
        <f t="shared" si="12"/>
        <v>0</v>
      </c>
      <c r="N36" s="143">
        <f t="shared" si="13"/>
        <v>18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42997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計画収集量（収集ごみ＋直接搬入ごみ）＝471,334t/年</v>
      </c>
      <c r="L37" s="66" t="s">
        <v>57</v>
      </c>
      <c r="M37" s="143">
        <f t="shared" si="12"/>
        <v>0</v>
      </c>
      <c r="N37" s="143">
        <f t="shared" si="13"/>
        <v>6981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671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ごみ総排出量（計画収集量＋集団回収量）＝483,104t/年</v>
      </c>
      <c r="L38" s="66" t="s">
        <v>61</v>
      </c>
      <c r="M38" s="143">
        <f t="shared" si="12"/>
        <v>0</v>
      </c>
      <c r="N38" s="143">
        <f t="shared" si="13"/>
        <v>156</v>
      </c>
      <c r="O38" s="144">
        <f t="shared" si="14"/>
        <v>4</v>
      </c>
      <c r="V38" s="35" t="s">
        <v>62</v>
      </c>
      <c r="W38" s="170" t="s">
        <v>514</v>
      </c>
      <c r="X38" s="170" t="s">
        <v>63</v>
      </c>
      <c r="Y38" s="35">
        <f ca="1" t="shared" si="1"/>
        <v>544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ごみ処理量（直接最終処分量＋直接焼却量＋焼却以外の中間処理量＋直接資源化量）＝471,334t/年</v>
      </c>
      <c r="L39" s="66" t="s">
        <v>412</v>
      </c>
      <c r="M39" s="143">
        <f t="shared" si="12"/>
        <v>387</v>
      </c>
      <c r="N39" s="143">
        <f t="shared" si="13"/>
        <v>312</v>
      </c>
      <c r="O39" s="144">
        <f t="shared" si="14"/>
        <v>68</v>
      </c>
      <c r="V39" s="35" t="s">
        <v>65</v>
      </c>
      <c r="W39" s="170" t="s">
        <v>514</v>
      </c>
      <c r="X39" s="170" t="s">
        <v>66</v>
      </c>
      <c r="Y39" s="35">
        <f ca="1" t="shared" si="1"/>
        <v>0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１人１日あたりごみ排出量（ごみ総排出量/総人口）＝914g/人日</v>
      </c>
      <c r="L40" s="66" t="s">
        <v>414</v>
      </c>
      <c r="M40" s="130" t="s">
        <v>163</v>
      </c>
      <c r="N40" s="143">
        <f t="shared" si="13"/>
        <v>348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1464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リサイクル率（[資源化量合計＋集団回収量]/[ごみ処理量＋集団回収量]）＝17.97％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中間処理による減量化量（施設処理量-施設処理後資源化量-施設処理後残渣処分量）＝341,503t/年</v>
      </c>
      <c r="L42" s="66" t="s">
        <v>418</v>
      </c>
      <c r="M42" s="130" t="s">
        <v>163</v>
      </c>
      <c r="N42" s="143">
        <f t="shared" si="13"/>
        <v>5626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357993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3354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13459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1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620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94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13</v>
      </c>
      <c r="N48" s="143">
        <f t="shared" si="13"/>
        <v>40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3551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308</v>
      </c>
      <c r="N49" s="143">
        <f t="shared" si="13"/>
        <v>1926</v>
      </c>
      <c r="O49" s="163">
        <f>Y131</f>
        <v>11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1620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17802</v>
      </c>
      <c r="N50" s="152">
        <f>SUM(N30:N49)</f>
        <v>57248</v>
      </c>
      <c r="O50" s="153">
        <f>SUM(O30:O49)</f>
        <v>11770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26304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444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614</v>
      </c>
      <c r="AE53" s="35" t="s">
        <v>605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6328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47233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2842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17802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12388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31125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7297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163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2586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1222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6777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5548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443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3384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41096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14749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22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247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544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1232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300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387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308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17674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67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121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9058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8463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2390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18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6981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156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312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348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5626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3354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620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94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40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1926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11509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17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135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4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68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11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360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606</v>
      </c>
      <c r="V135" s="35" t="s">
        <v>543</v>
      </c>
      <c r="W135" s="170" t="s">
        <v>72</v>
      </c>
      <c r="X135" s="35" t="s">
        <v>615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606</v>
      </c>
      <c r="V136" s="35" t="s">
        <v>607</v>
      </c>
      <c r="W136" s="170" t="s">
        <v>72</v>
      </c>
      <c r="X136" s="35" t="s">
        <v>616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606</v>
      </c>
      <c r="V137" s="35" t="s">
        <v>307</v>
      </c>
      <c r="W137" s="170" t="s">
        <v>72</v>
      </c>
      <c r="X137" s="35" t="s">
        <v>617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606</v>
      </c>
      <c r="V138" s="35" t="s">
        <v>308</v>
      </c>
      <c r="W138" s="170" t="s">
        <v>72</v>
      </c>
      <c r="X138" s="35" t="s">
        <v>618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606</v>
      </c>
      <c r="V139" s="35" t="s">
        <v>310</v>
      </c>
      <c r="W139" s="170" t="s">
        <v>72</v>
      </c>
      <c r="X139" s="35" t="s">
        <v>619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606</v>
      </c>
      <c r="V140" s="35" t="s">
        <v>608</v>
      </c>
      <c r="W140" s="170" t="s">
        <v>72</v>
      </c>
      <c r="X140" s="35" t="s">
        <v>620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606</v>
      </c>
      <c r="V141" s="35" t="s">
        <v>313</v>
      </c>
      <c r="W141" s="170" t="s">
        <v>72</v>
      </c>
      <c r="X141" s="35" t="s">
        <v>621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606</v>
      </c>
      <c r="V142" s="35" t="s">
        <v>609</v>
      </c>
      <c r="W142" s="170" t="s">
        <v>72</v>
      </c>
      <c r="X142" s="35" t="s">
        <v>622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606</v>
      </c>
      <c r="V143" s="35" t="s">
        <v>610</v>
      </c>
      <c r="W143" s="170" t="s">
        <v>72</v>
      </c>
      <c r="X143" s="35" t="s">
        <v>623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606</v>
      </c>
      <c r="V144" s="35" t="s">
        <v>611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12388</v>
      </c>
      <c r="H5" s="74"/>
      <c r="I5" s="75"/>
      <c r="L5" s="75"/>
      <c r="M5" s="75"/>
      <c r="O5" s="257" t="s">
        <v>223</v>
      </c>
      <c r="P5" s="80">
        <f>'ごみ集計結果'!N27</f>
        <v>54781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31125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357993</v>
      </c>
      <c r="H8" s="257" t="s">
        <v>226</v>
      </c>
      <c r="I8" s="80">
        <f>'ごみ集計結果'!L15</f>
        <v>376624</v>
      </c>
      <c r="K8" s="85" t="s">
        <v>504</v>
      </c>
      <c r="L8" s="259" t="s">
        <v>227</v>
      </c>
      <c r="M8" s="86">
        <f>'ごみ集計結果'!O15</f>
        <v>6777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18631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11268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315729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13459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26304</v>
      </c>
      <c r="K13" s="91" t="s">
        <v>148</v>
      </c>
      <c r="L13" s="260" t="s">
        <v>231</v>
      </c>
      <c r="M13" s="92">
        <f>'ごみ集計結果'!N16</f>
        <v>7297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17735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5548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58474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3551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47233</v>
      </c>
      <c r="K17" s="91" t="s">
        <v>148</v>
      </c>
      <c r="L17" s="260" t="s">
        <v>151</v>
      </c>
      <c r="M17" s="92">
        <f>'ごみ集計結果'!N21</f>
        <v>2586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732</v>
      </c>
      <c r="H18" s="74"/>
      <c r="I18" s="81"/>
      <c r="K18" s="93" t="s">
        <v>504</v>
      </c>
      <c r="L18" s="261" t="s">
        <v>153</v>
      </c>
      <c r="M18" s="80">
        <f>'ごみ集計結果'!O21</f>
        <v>41096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6890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1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83151</v>
      </c>
      <c r="H21" s="257" t="s">
        <v>234</v>
      </c>
      <c r="I21" s="80">
        <f>'ごみ集計結果'!L17</f>
        <v>444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71774</v>
      </c>
      <c r="F22" s="81"/>
      <c r="K22" s="93" t="s">
        <v>504</v>
      </c>
      <c r="L22" s="261" t="s">
        <v>236</v>
      </c>
      <c r="M22" s="80">
        <f>'ごみ集計結果'!O17</f>
        <v>443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360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11770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6328</v>
      </c>
      <c r="K33" s="91" t="s">
        <v>148</v>
      </c>
      <c r="L33" s="260" t="s">
        <v>247</v>
      </c>
      <c r="M33" s="92">
        <f>'ごみ集計結果'!N20</f>
        <v>163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3384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1620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2842</v>
      </c>
      <c r="K37" s="93" t="s">
        <v>148</v>
      </c>
      <c r="L37" s="261" t="s">
        <v>251</v>
      </c>
      <c r="M37" s="86">
        <f>'ごみ集計結果'!N22</f>
        <v>1222</v>
      </c>
      <c r="O37" s="408">
        <f>'ごみ集計結果'!O24</f>
        <v>57248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1447801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93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1447894</v>
      </c>
      <c r="E40" s="257" t="s">
        <v>159</v>
      </c>
      <c r="F40" s="80">
        <f>'ごみ集計結果'!L25</f>
        <v>17802</v>
      </c>
      <c r="H40" s="74"/>
      <c r="I40" s="75"/>
      <c r="L40" s="75"/>
      <c r="M40" s="75"/>
      <c r="O40" s="79"/>
      <c r="P40" s="80">
        <f>'ごみ集計結果'!O27</f>
        <v>75050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2014-10-14T09:46:35Z</dcterms:modified>
  <cp:category/>
  <cp:version/>
  <cp:contentType/>
  <cp:contentStatus/>
</cp:coreProperties>
</file>