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'し尿集計結果'!$A$1:$O$38</definedName>
    <definedName name="_xlnm.Print_Area" localSheetId="1">'し尿処理状況'!$A$7:$BC$31</definedName>
    <definedName name="_xlnm.Print_Area" localSheetId="0">'水洗化人口等'!$A$7:$Z$31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<sst xmlns="http://schemas.openxmlformats.org/spreadsheetml/2006/main" count="679" uniqueCount="311">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</sst>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0" t="s">
        <v>48</v>
      </c>
      <c r="B2" s="137" t="s">
        <v>49</v>
      </c>
      <c r="C2" s="137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4" t="s">
        <v>53</v>
      </c>
      <c r="T2" s="125"/>
      <c r="U2" s="125"/>
      <c r="V2" s="126"/>
      <c r="W2" s="124" t="s">
        <v>54</v>
      </c>
      <c r="X2" s="125"/>
      <c r="Y2" s="125"/>
      <c r="Z2" s="126"/>
    </row>
    <row r="3" spans="1:26" s="53" customFormat="1" ht="18.75" customHeight="1">
      <c r="A3" s="135"/>
      <c r="B3" s="135"/>
      <c r="C3" s="138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7"/>
      <c r="T3" s="128"/>
      <c r="U3" s="128"/>
      <c r="V3" s="129"/>
      <c r="W3" s="127"/>
      <c r="X3" s="128"/>
      <c r="Y3" s="128"/>
      <c r="Z3" s="129"/>
    </row>
    <row r="4" spans="1:26" s="53" customFormat="1" ht="26.25" customHeight="1">
      <c r="A4" s="135"/>
      <c r="B4" s="135"/>
      <c r="C4" s="138"/>
      <c r="D4" s="81"/>
      <c r="E4" s="132" t="s">
        <v>55</v>
      </c>
      <c r="F4" s="130" t="s">
        <v>58</v>
      </c>
      <c r="G4" s="130" t="s">
        <v>59</v>
      </c>
      <c r="H4" s="130" t="s">
        <v>60</v>
      </c>
      <c r="I4" s="132" t="s">
        <v>55</v>
      </c>
      <c r="J4" s="130" t="s">
        <v>61</v>
      </c>
      <c r="K4" s="130" t="s">
        <v>62</v>
      </c>
      <c r="L4" s="130" t="s">
        <v>63</v>
      </c>
      <c r="M4" s="130" t="s">
        <v>64</v>
      </c>
      <c r="N4" s="130" t="s">
        <v>65</v>
      </c>
      <c r="O4" s="134" t="s">
        <v>66</v>
      </c>
      <c r="P4" s="83"/>
      <c r="Q4" s="130" t="s">
        <v>67</v>
      </c>
      <c r="R4" s="84"/>
      <c r="S4" s="130" t="s">
        <v>68</v>
      </c>
      <c r="T4" s="130" t="s">
        <v>69</v>
      </c>
      <c r="U4" s="130" t="s">
        <v>70</v>
      </c>
      <c r="V4" s="130" t="s">
        <v>71</v>
      </c>
      <c r="W4" s="130" t="s">
        <v>68</v>
      </c>
      <c r="X4" s="130" t="s">
        <v>69</v>
      </c>
      <c r="Y4" s="130" t="s">
        <v>70</v>
      </c>
      <c r="Z4" s="130" t="s">
        <v>71</v>
      </c>
    </row>
    <row r="5" spans="1:26" s="53" customFormat="1" ht="23.25" customHeight="1">
      <c r="A5" s="135"/>
      <c r="B5" s="135"/>
      <c r="C5" s="138"/>
      <c r="D5" s="81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85" t="s">
        <v>72</v>
      </c>
      <c r="Q5" s="131"/>
      <c r="R5" s="86"/>
      <c r="S5" s="131"/>
      <c r="T5" s="131"/>
      <c r="U5" s="133"/>
      <c r="V5" s="133"/>
      <c r="W5" s="131"/>
      <c r="X5" s="131"/>
      <c r="Y5" s="133"/>
      <c r="Z5" s="133"/>
    </row>
    <row r="6" spans="1:26" s="87" customFormat="1" ht="18" customHeight="1">
      <c r="A6" s="136"/>
      <c r="B6" s="136"/>
      <c r="C6" s="139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111</v>
      </c>
      <c r="B7" s="93" t="s">
        <v>112</v>
      </c>
      <c r="C7" s="93" t="s">
        <v>55</v>
      </c>
      <c r="D7" s="94">
        <f>SUM(D8:D31)</f>
        <v>789473</v>
      </c>
      <c r="E7" s="94">
        <f>SUM(E8:E31)</f>
        <v>74967</v>
      </c>
      <c r="F7" s="107">
        <f>IF(D7&gt;0,E7/D7*100,"-")</f>
        <v>9.4958282297178</v>
      </c>
      <c r="G7" s="94">
        <f>SUM(G8:G31)</f>
        <v>67875</v>
      </c>
      <c r="H7" s="94">
        <f>SUM(H8:H31)</f>
        <v>7092</v>
      </c>
      <c r="I7" s="94">
        <f>SUM(I8:I31)</f>
        <v>714506</v>
      </c>
      <c r="J7" s="107">
        <f>IF($D7&gt;0,I7/$D7*100,"-")</f>
        <v>90.5041717702822</v>
      </c>
      <c r="K7" s="94">
        <f>SUM(K8:K31)</f>
        <v>114984</v>
      </c>
      <c r="L7" s="107">
        <f>IF($D7&gt;0,K7/$D7*100,"-")</f>
        <v>14.56465262269894</v>
      </c>
      <c r="M7" s="94">
        <f>SUM(M8:M31)</f>
        <v>7125</v>
      </c>
      <c r="N7" s="107">
        <f>IF($D7&gt;0,M7/$D7*100,"-")</f>
        <v>0.9025007821673446</v>
      </c>
      <c r="O7" s="94">
        <f>SUM(O8:O31)</f>
        <v>592397</v>
      </c>
      <c r="P7" s="94">
        <f>SUM(P8:P31)</f>
        <v>272771</v>
      </c>
      <c r="Q7" s="107">
        <f>IF($D7&gt;0,O7/$D7*100,"-")</f>
        <v>75.03701836541592</v>
      </c>
      <c r="R7" s="94">
        <f>SUM(R8:R31)</f>
        <v>4879</v>
      </c>
      <c r="S7" s="107">
        <f aca="true" t="shared" si="0" ref="S7:Z7">COUNTIF(S8:S31,"○")</f>
        <v>20</v>
      </c>
      <c r="T7" s="107">
        <f t="shared" si="0"/>
        <v>1</v>
      </c>
      <c r="U7" s="107">
        <f t="shared" si="0"/>
        <v>0</v>
      </c>
      <c r="V7" s="107">
        <f t="shared" si="0"/>
        <v>3</v>
      </c>
      <c r="W7" s="107">
        <f t="shared" si="0"/>
        <v>19</v>
      </c>
      <c r="X7" s="107">
        <f t="shared" si="0"/>
        <v>2</v>
      </c>
      <c r="Y7" s="107">
        <f t="shared" si="0"/>
        <v>0</v>
      </c>
      <c r="Z7" s="107">
        <f t="shared" si="0"/>
        <v>3</v>
      </c>
    </row>
    <row r="8" spans="1:26" s="102" customFormat="1" ht="12" customHeight="1">
      <c r="A8" s="96" t="s">
        <v>111</v>
      </c>
      <c r="B8" s="97" t="s">
        <v>113</v>
      </c>
      <c r="C8" s="96" t="s">
        <v>114</v>
      </c>
      <c r="D8" s="98">
        <f aca="true" t="shared" si="1" ref="D8:D31">+SUM(E8,+I8)</f>
        <v>258684</v>
      </c>
      <c r="E8" s="98">
        <f aca="true" t="shared" si="2" ref="E8:E31">+SUM(G8,+H8)</f>
        <v>2948</v>
      </c>
      <c r="F8" s="99">
        <f aca="true" t="shared" si="3" ref="F8:F31">IF(D8&gt;0,E8/D8*100,"-")</f>
        <v>1.1396143557390483</v>
      </c>
      <c r="G8" s="98">
        <v>2943</v>
      </c>
      <c r="H8" s="98">
        <v>5</v>
      </c>
      <c r="I8" s="98">
        <f aca="true" t="shared" si="4" ref="I8:I31">+SUM(K8,+M8,+O8)</f>
        <v>255736</v>
      </c>
      <c r="J8" s="99">
        <f aca="true" t="shared" si="5" ref="J8:J31">IF($D8&gt;0,I8/$D8*100,"-")</f>
        <v>98.86038564426094</v>
      </c>
      <c r="K8" s="98">
        <v>78041</v>
      </c>
      <c r="L8" s="99">
        <f aca="true" t="shared" si="6" ref="L8:L31">IF($D8&gt;0,K8/$D8*100,"-")</f>
        <v>30.168468092344327</v>
      </c>
      <c r="M8" s="98">
        <v>0</v>
      </c>
      <c r="N8" s="99">
        <f aca="true" t="shared" si="7" ref="N8:N31">IF($D8&gt;0,M8/$D8*100,"-")</f>
        <v>0</v>
      </c>
      <c r="O8" s="98">
        <v>177695</v>
      </c>
      <c r="P8" s="98">
        <v>101074</v>
      </c>
      <c r="Q8" s="99">
        <f aca="true" t="shared" si="8" ref="Q8:Q31">IF($D8&gt;0,O8/$D8*100,"-")</f>
        <v>68.69191755191663</v>
      </c>
      <c r="R8" s="98">
        <v>1577</v>
      </c>
      <c r="S8" s="100"/>
      <c r="T8" s="100" t="s">
        <v>108</v>
      </c>
      <c r="U8" s="100"/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111</v>
      </c>
      <c r="B9" s="97" t="s">
        <v>115</v>
      </c>
      <c r="C9" s="96" t="s">
        <v>116</v>
      </c>
      <c r="D9" s="98">
        <f t="shared" si="1"/>
        <v>62061</v>
      </c>
      <c r="E9" s="98">
        <f t="shared" si="2"/>
        <v>5358</v>
      </c>
      <c r="F9" s="99">
        <f t="shared" si="3"/>
        <v>8.633441291632426</v>
      </c>
      <c r="G9" s="98">
        <v>5358</v>
      </c>
      <c r="H9" s="98">
        <v>0</v>
      </c>
      <c r="I9" s="98">
        <f t="shared" si="4"/>
        <v>56703</v>
      </c>
      <c r="J9" s="99">
        <f t="shared" si="5"/>
        <v>91.36655870836758</v>
      </c>
      <c r="K9" s="98">
        <v>4197</v>
      </c>
      <c r="L9" s="99">
        <f t="shared" si="6"/>
        <v>6.7627012133223765</v>
      </c>
      <c r="M9" s="98">
        <v>479</v>
      </c>
      <c r="N9" s="99">
        <f t="shared" si="7"/>
        <v>0.771821272618875</v>
      </c>
      <c r="O9" s="98">
        <v>52027</v>
      </c>
      <c r="P9" s="98">
        <v>18829</v>
      </c>
      <c r="Q9" s="99">
        <f t="shared" si="8"/>
        <v>83.83203622242632</v>
      </c>
      <c r="R9" s="98">
        <v>368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111</v>
      </c>
      <c r="B10" s="97" t="s">
        <v>117</v>
      </c>
      <c r="C10" s="96" t="s">
        <v>118</v>
      </c>
      <c r="D10" s="98">
        <f t="shared" si="1"/>
        <v>41051</v>
      </c>
      <c r="E10" s="98">
        <f t="shared" si="2"/>
        <v>3053</v>
      </c>
      <c r="F10" s="99">
        <f t="shared" si="3"/>
        <v>7.437090448466542</v>
      </c>
      <c r="G10" s="98">
        <v>3016</v>
      </c>
      <c r="H10" s="98">
        <v>37</v>
      </c>
      <c r="I10" s="98">
        <f t="shared" si="4"/>
        <v>37998</v>
      </c>
      <c r="J10" s="99">
        <f t="shared" si="5"/>
        <v>92.56290955153345</v>
      </c>
      <c r="K10" s="98">
        <v>0</v>
      </c>
      <c r="L10" s="99">
        <f t="shared" si="6"/>
        <v>0</v>
      </c>
      <c r="M10" s="98">
        <v>0</v>
      </c>
      <c r="N10" s="99">
        <f t="shared" si="7"/>
        <v>0</v>
      </c>
      <c r="O10" s="98">
        <v>37998</v>
      </c>
      <c r="P10" s="98">
        <v>11594</v>
      </c>
      <c r="Q10" s="99">
        <f t="shared" si="8"/>
        <v>92.56290955153345</v>
      </c>
      <c r="R10" s="98">
        <v>168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111</v>
      </c>
      <c r="B11" s="97" t="s">
        <v>119</v>
      </c>
      <c r="C11" s="96" t="s">
        <v>120</v>
      </c>
      <c r="D11" s="98">
        <f t="shared" si="1"/>
        <v>77532</v>
      </c>
      <c r="E11" s="98">
        <f t="shared" si="2"/>
        <v>8183</v>
      </c>
      <c r="F11" s="99">
        <f t="shared" si="3"/>
        <v>10.55435175153485</v>
      </c>
      <c r="G11" s="98">
        <v>7548</v>
      </c>
      <c r="H11" s="98">
        <v>635</v>
      </c>
      <c r="I11" s="98">
        <f t="shared" si="4"/>
        <v>69349</v>
      </c>
      <c r="J11" s="99">
        <f t="shared" si="5"/>
        <v>89.44564824846515</v>
      </c>
      <c r="K11" s="98">
        <v>4604</v>
      </c>
      <c r="L11" s="99">
        <f t="shared" si="6"/>
        <v>5.938193262136924</v>
      </c>
      <c r="M11" s="98">
        <v>5052</v>
      </c>
      <c r="N11" s="99">
        <f t="shared" si="7"/>
        <v>6.51601919207553</v>
      </c>
      <c r="O11" s="98">
        <v>59693</v>
      </c>
      <c r="P11" s="98">
        <v>19495</v>
      </c>
      <c r="Q11" s="99">
        <f t="shared" si="8"/>
        <v>76.9914357942527</v>
      </c>
      <c r="R11" s="98">
        <v>327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18" t="s">
        <v>111</v>
      </c>
      <c r="B12" s="119" t="s">
        <v>121</v>
      </c>
      <c r="C12" s="118" t="s">
        <v>122</v>
      </c>
      <c r="D12" s="120">
        <f t="shared" si="1"/>
        <v>44609</v>
      </c>
      <c r="E12" s="120">
        <f t="shared" si="2"/>
        <v>4616</v>
      </c>
      <c r="F12" s="121">
        <f t="shared" si="3"/>
        <v>10.34768768634132</v>
      </c>
      <c r="G12" s="120">
        <v>4581</v>
      </c>
      <c r="H12" s="120">
        <v>35</v>
      </c>
      <c r="I12" s="120">
        <f t="shared" si="4"/>
        <v>39993</v>
      </c>
      <c r="J12" s="121">
        <f t="shared" si="5"/>
        <v>89.65231231365868</v>
      </c>
      <c r="K12" s="120">
        <v>14433</v>
      </c>
      <c r="L12" s="121">
        <f t="shared" si="6"/>
        <v>32.35445762065951</v>
      </c>
      <c r="M12" s="120">
        <v>0</v>
      </c>
      <c r="N12" s="121">
        <f t="shared" si="7"/>
        <v>0</v>
      </c>
      <c r="O12" s="120">
        <v>25560</v>
      </c>
      <c r="P12" s="120">
        <v>8688</v>
      </c>
      <c r="Q12" s="121">
        <f t="shared" si="8"/>
        <v>57.297854692999174</v>
      </c>
      <c r="R12" s="120">
        <v>335</v>
      </c>
      <c r="S12" s="105"/>
      <c r="T12" s="105"/>
      <c r="U12" s="105"/>
      <c r="V12" s="105" t="s">
        <v>108</v>
      </c>
      <c r="W12" s="105"/>
      <c r="X12" s="105"/>
      <c r="Y12" s="105"/>
      <c r="Z12" s="105" t="s">
        <v>108</v>
      </c>
    </row>
    <row r="13" spans="1:26" s="102" customFormat="1" ht="12" customHeight="1">
      <c r="A13" s="118" t="s">
        <v>111</v>
      </c>
      <c r="B13" s="119" t="s">
        <v>123</v>
      </c>
      <c r="C13" s="118" t="s">
        <v>124</v>
      </c>
      <c r="D13" s="120">
        <f t="shared" si="1"/>
        <v>40727</v>
      </c>
      <c r="E13" s="120">
        <f t="shared" si="2"/>
        <v>6231</v>
      </c>
      <c r="F13" s="121">
        <f t="shared" si="3"/>
        <v>15.299432808701843</v>
      </c>
      <c r="G13" s="120">
        <v>6183</v>
      </c>
      <c r="H13" s="120">
        <v>48</v>
      </c>
      <c r="I13" s="120">
        <f t="shared" si="4"/>
        <v>34496</v>
      </c>
      <c r="J13" s="121">
        <f t="shared" si="5"/>
        <v>84.70056719129816</v>
      </c>
      <c r="K13" s="120">
        <v>0</v>
      </c>
      <c r="L13" s="121">
        <f t="shared" si="6"/>
        <v>0</v>
      </c>
      <c r="M13" s="120">
        <v>0</v>
      </c>
      <c r="N13" s="121">
        <f t="shared" si="7"/>
        <v>0</v>
      </c>
      <c r="O13" s="120">
        <v>34496</v>
      </c>
      <c r="P13" s="120">
        <v>17322</v>
      </c>
      <c r="Q13" s="121">
        <f t="shared" si="8"/>
        <v>84.70056719129816</v>
      </c>
      <c r="R13" s="120">
        <v>375</v>
      </c>
      <c r="S13" s="105"/>
      <c r="T13" s="105"/>
      <c r="U13" s="105"/>
      <c r="V13" s="105" t="s">
        <v>108</v>
      </c>
      <c r="W13" s="105"/>
      <c r="X13" s="105"/>
      <c r="Y13" s="105"/>
      <c r="Z13" s="105" t="s">
        <v>108</v>
      </c>
    </row>
    <row r="14" spans="1:26" s="102" customFormat="1" ht="12" customHeight="1">
      <c r="A14" s="118" t="s">
        <v>111</v>
      </c>
      <c r="B14" s="119" t="s">
        <v>125</v>
      </c>
      <c r="C14" s="118" t="s">
        <v>126</v>
      </c>
      <c r="D14" s="120">
        <f t="shared" si="1"/>
        <v>32390</v>
      </c>
      <c r="E14" s="120">
        <f t="shared" si="2"/>
        <v>7359</v>
      </c>
      <c r="F14" s="121">
        <f t="shared" si="3"/>
        <v>22.71997530101883</v>
      </c>
      <c r="G14" s="120">
        <v>7313</v>
      </c>
      <c r="H14" s="120">
        <v>46</v>
      </c>
      <c r="I14" s="120">
        <f t="shared" si="4"/>
        <v>25031</v>
      </c>
      <c r="J14" s="121">
        <f t="shared" si="5"/>
        <v>77.28002469898117</v>
      </c>
      <c r="K14" s="120">
        <v>2681</v>
      </c>
      <c r="L14" s="121">
        <f t="shared" si="6"/>
        <v>8.277246063599875</v>
      </c>
      <c r="M14" s="120">
        <v>0</v>
      </c>
      <c r="N14" s="121">
        <f t="shared" si="7"/>
        <v>0</v>
      </c>
      <c r="O14" s="120">
        <v>22350</v>
      </c>
      <c r="P14" s="120">
        <v>12229</v>
      </c>
      <c r="Q14" s="121">
        <f t="shared" si="8"/>
        <v>69.00277863538129</v>
      </c>
      <c r="R14" s="120">
        <v>337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18" t="s">
        <v>111</v>
      </c>
      <c r="B15" s="119" t="s">
        <v>127</v>
      </c>
      <c r="C15" s="118" t="s">
        <v>128</v>
      </c>
      <c r="D15" s="120">
        <f t="shared" si="1"/>
        <v>30417</v>
      </c>
      <c r="E15" s="120">
        <f t="shared" si="2"/>
        <v>11152</v>
      </c>
      <c r="F15" s="121">
        <f t="shared" si="3"/>
        <v>36.66370779498307</v>
      </c>
      <c r="G15" s="120">
        <v>7494</v>
      </c>
      <c r="H15" s="120">
        <v>3658</v>
      </c>
      <c r="I15" s="120">
        <f t="shared" si="4"/>
        <v>19265</v>
      </c>
      <c r="J15" s="121">
        <f t="shared" si="5"/>
        <v>63.33629220501693</v>
      </c>
      <c r="K15" s="120">
        <v>0</v>
      </c>
      <c r="L15" s="121">
        <f t="shared" si="6"/>
        <v>0</v>
      </c>
      <c r="M15" s="120">
        <v>0</v>
      </c>
      <c r="N15" s="121">
        <f t="shared" si="7"/>
        <v>0</v>
      </c>
      <c r="O15" s="120">
        <v>19265</v>
      </c>
      <c r="P15" s="120">
        <v>13482</v>
      </c>
      <c r="Q15" s="121">
        <f t="shared" si="8"/>
        <v>63.33629220501693</v>
      </c>
      <c r="R15" s="120">
        <v>169</v>
      </c>
      <c r="S15" s="105" t="s">
        <v>108</v>
      </c>
      <c r="T15" s="105"/>
      <c r="U15" s="105"/>
      <c r="V15" s="105"/>
      <c r="W15" s="105"/>
      <c r="X15" s="105" t="s">
        <v>108</v>
      </c>
      <c r="Y15" s="105"/>
      <c r="Z15" s="105"/>
    </row>
    <row r="16" spans="1:26" s="102" customFormat="1" ht="12" customHeight="1">
      <c r="A16" s="118" t="s">
        <v>111</v>
      </c>
      <c r="B16" s="119" t="s">
        <v>129</v>
      </c>
      <c r="C16" s="118" t="s">
        <v>130</v>
      </c>
      <c r="D16" s="120">
        <f t="shared" si="1"/>
        <v>5800</v>
      </c>
      <c r="E16" s="120">
        <f t="shared" si="2"/>
        <v>1000</v>
      </c>
      <c r="F16" s="121">
        <f t="shared" si="3"/>
        <v>17.24137931034483</v>
      </c>
      <c r="G16" s="120">
        <v>703</v>
      </c>
      <c r="H16" s="120">
        <v>297</v>
      </c>
      <c r="I16" s="120">
        <f t="shared" si="4"/>
        <v>4800</v>
      </c>
      <c r="J16" s="121">
        <f t="shared" si="5"/>
        <v>82.75862068965517</v>
      </c>
      <c r="K16" s="120">
        <v>0</v>
      </c>
      <c r="L16" s="121">
        <f t="shared" si="6"/>
        <v>0</v>
      </c>
      <c r="M16" s="120">
        <v>61</v>
      </c>
      <c r="N16" s="121">
        <f t="shared" si="7"/>
        <v>1.0517241379310345</v>
      </c>
      <c r="O16" s="120">
        <v>4739</v>
      </c>
      <c r="P16" s="120">
        <v>1753</v>
      </c>
      <c r="Q16" s="121">
        <f t="shared" si="8"/>
        <v>81.70689655172414</v>
      </c>
      <c r="R16" s="120">
        <v>20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18" t="s">
        <v>111</v>
      </c>
      <c r="B17" s="119" t="s">
        <v>131</v>
      </c>
      <c r="C17" s="118" t="s">
        <v>132</v>
      </c>
      <c r="D17" s="120">
        <f t="shared" si="1"/>
        <v>1892</v>
      </c>
      <c r="E17" s="120">
        <f t="shared" si="2"/>
        <v>1106</v>
      </c>
      <c r="F17" s="121">
        <f t="shared" si="3"/>
        <v>58.45665961945031</v>
      </c>
      <c r="G17" s="120">
        <v>576</v>
      </c>
      <c r="H17" s="120">
        <v>530</v>
      </c>
      <c r="I17" s="120">
        <f t="shared" si="4"/>
        <v>786</v>
      </c>
      <c r="J17" s="121">
        <f t="shared" si="5"/>
        <v>41.54334038054968</v>
      </c>
      <c r="K17" s="120">
        <v>0</v>
      </c>
      <c r="L17" s="121">
        <f t="shared" si="6"/>
        <v>0</v>
      </c>
      <c r="M17" s="120">
        <v>0</v>
      </c>
      <c r="N17" s="121">
        <f t="shared" si="7"/>
        <v>0</v>
      </c>
      <c r="O17" s="120">
        <v>786</v>
      </c>
      <c r="P17" s="120">
        <v>405</v>
      </c>
      <c r="Q17" s="121">
        <f t="shared" si="8"/>
        <v>41.54334038054968</v>
      </c>
      <c r="R17" s="120">
        <v>9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18" t="s">
        <v>111</v>
      </c>
      <c r="B18" s="119" t="s">
        <v>133</v>
      </c>
      <c r="C18" s="118" t="s">
        <v>134</v>
      </c>
      <c r="D18" s="120">
        <f t="shared" si="1"/>
        <v>2695</v>
      </c>
      <c r="E18" s="120">
        <f t="shared" si="2"/>
        <v>171</v>
      </c>
      <c r="F18" s="121">
        <f t="shared" si="3"/>
        <v>6.345083487940631</v>
      </c>
      <c r="G18" s="120">
        <v>85</v>
      </c>
      <c r="H18" s="120">
        <v>86</v>
      </c>
      <c r="I18" s="120">
        <f t="shared" si="4"/>
        <v>2524</v>
      </c>
      <c r="J18" s="121">
        <f t="shared" si="5"/>
        <v>93.65491651205937</v>
      </c>
      <c r="K18" s="120">
        <v>0</v>
      </c>
      <c r="L18" s="121">
        <f t="shared" si="6"/>
        <v>0</v>
      </c>
      <c r="M18" s="120">
        <v>0</v>
      </c>
      <c r="N18" s="121">
        <f t="shared" si="7"/>
        <v>0</v>
      </c>
      <c r="O18" s="120">
        <v>2524</v>
      </c>
      <c r="P18" s="120">
        <v>2385</v>
      </c>
      <c r="Q18" s="121">
        <f t="shared" si="8"/>
        <v>93.65491651205937</v>
      </c>
      <c r="R18" s="120">
        <v>13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18" t="s">
        <v>111</v>
      </c>
      <c r="B19" s="119" t="s">
        <v>135</v>
      </c>
      <c r="C19" s="118" t="s">
        <v>136</v>
      </c>
      <c r="D19" s="120">
        <f t="shared" si="1"/>
        <v>26715</v>
      </c>
      <c r="E19" s="120">
        <f t="shared" si="2"/>
        <v>2669</v>
      </c>
      <c r="F19" s="121">
        <f t="shared" si="3"/>
        <v>9.990641961444881</v>
      </c>
      <c r="G19" s="120">
        <v>2669</v>
      </c>
      <c r="H19" s="120">
        <v>0</v>
      </c>
      <c r="I19" s="120">
        <f t="shared" si="4"/>
        <v>24046</v>
      </c>
      <c r="J19" s="121">
        <f t="shared" si="5"/>
        <v>90.00935803855512</v>
      </c>
      <c r="K19" s="120">
        <v>0</v>
      </c>
      <c r="L19" s="121">
        <f t="shared" si="6"/>
        <v>0</v>
      </c>
      <c r="M19" s="120">
        <v>0</v>
      </c>
      <c r="N19" s="121">
        <f t="shared" si="7"/>
        <v>0</v>
      </c>
      <c r="O19" s="120">
        <v>24046</v>
      </c>
      <c r="P19" s="120">
        <v>11679</v>
      </c>
      <c r="Q19" s="121">
        <f t="shared" si="8"/>
        <v>90.00935803855512</v>
      </c>
      <c r="R19" s="120">
        <v>131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18" t="s">
        <v>111</v>
      </c>
      <c r="B20" s="119" t="s">
        <v>137</v>
      </c>
      <c r="C20" s="118" t="s">
        <v>138</v>
      </c>
      <c r="D20" s="120">
        <f t="shared" si="1"/>
        <v>6345</v>
      </c>
      <c r="E20" s="120">
        <f t="shared" si="2"/>
        <v>1117</v>
      </c>
      <c r="F20" s="121">
        <f t="shared" si="3"/>
        <v>17.60441292356186</v>
      </c>
      <c r="G20" s="120">
        <v>1109</v>
      </c>
      <c r="H20" s="120">
        <v>8</v>
      </c>
      <c r="I20" s="120">
        <f t="shared" si="4"/>
        <v>5228</v>
      </c>
      <c r="J20" s="121">
        <f t="shared" si="5"/>
        <v>82.39558707643813</v>
      </c>
      <c r="K20" s="120">
        <v>0</v>
      </c>
      <c r="L20" s="121">
        <f t="shared" si="6"/>
        <v>0</v>
      </c>
      <c r="M20" s="120">
        <v>0</v>
      </c>
      <c r="N20" s="121">
        <f t="shared" si="7"/>
        <v>0</v>
      </c>
      <c r="O20" s="120">
        <v>5228</v>
      </c>
      <c r="P20" s="120">
        <v>2503</v>
      </c>
      <c r="Q20" s="121">
        <f t="shared" si="8"/>
        <v>82.39558707643813</v>
      </c>
      <c r="R20" s="120">
        <v>51</v>
      </c>
      <c r="S20" s="105"/>
      <c r="T20" s="105"/>
      <c r="U20" s="105"/>
      <c r="V20" s="105" t="s">
        <v>108</v>
      </c>
      <c r="W20" s="105"/>
      <c r="X20" s="105"/>
      <c r="Y20" s="105"/>
      <c r="Z20" s="105" t="s">
        <v>108</v>
      </c>
    </row>
    <row r="21" spans="1:26" s="102" customFormat="1" ht="12" customHeight="1">
      <c r="A21" s="118" t="s">
        <v>111</v>
      </c>
      <c r="B21" s="119" t="s">
        <v>139</v>
      </c>
      <c r="C21" s="118" t="s">
        <v>140</v>
      </c>
      <c r="D21" s="120">
        <f t="shared" si="1"/>
        <v>9901</v>
      </c>
      <c r="E21" s="120">
        <f t="shared" si="2"/>
        <v>2284</v>
      </c>
      <c r="F21" s="121">
        <f t="shared" si="3"/>
        <v>23.06837693162307</v>
      </c>
      <c r="G21" s="120">
        <v>937</v>
      </c>
      <c r="H21" s="120">
        <v>1347</v>
      </c>
      <c r="I21" s="120">
        <f t="shared" si="4"/>
        <v>7617</v>
      </c>
      <c r="J21" s="121">
        <f t="shared" si="5"/>
        <v>76.93162306837694</v>
      </c>
      <c r="K21" s="120">
        <v>0</v>
      </c>
      <c r="L21" s="121">
        <f t="shared" si="6"/>
        <v>0</v>
      </c>
      <c r="M21" s="120">
        <v>0</v>
      </c>
      <c r="N21" s="121">
        <f t="shared" si="7"/>
        <v>0</v>
      </c>
      <c r="O21" s="120">
        <v>7617</v>
      </c>
      <c r="P21" s="120">
        <v>6067</v>
      </c>
      <c r="Q21" s="121">
        <f t="shared" si="8"/>
        <v>76.93162306837694</v>
      </c>
      <c r="R21" s="120">
        <v>11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18" t="s">
        <v>111</v>
      </c>
      <c r="B22" s="119" t="s">
        <v>141</v>
      </c>
      <c r="C22" s="118" t="s">
        <v>142</v>
      </c>
      <c r="D22" s="120">
        <f t="shared" si="1"/>
        <v>4835</v>
      </c>
      <c r="E22" s="120">
        <f t="shared" si="2"/>
        <v>1205</v>
      </c>
      <c r="F22" s="121">
        <f t="shared" si="3"/>
        <v>24.922440537745604</v>
      </c>
      <c r="G22" s="120">
        <v>1205</v>
      </c>
      <c r="H22" s="120">
        <v>0</v>
      </c>
      <c r="I22" s="120">
        <f t="shared" si="4"/>
        <v>3630</v>
      </c>
      <c r="J22" s="121">
        <f t="shared" si="5"/>
        <v>75.0775594622544</v>
      </c>
      <c r="K22" s="120">
        <v>0</v>
      </c>
      <c r="L22" s="121">
        <f t="shared" si="6"/>
        <v>0</v>
      </c>
      <c r="M22" s="120">
        <v>0</v>
      </c>
      <c r="N22" s="121">
        <f t="shared" si="7"/>
        <v>0</v>
      </c>
      <c r="O22" s="120">
        <v>3630</v>
      </c>
      <c r="P22" s="120">
        <v>2193</v>
      </c>
      <c r="Q22" s="121">
        <f t="shared" si="8"/>
        <v>75.0775594622544</v>
      </c>
      <c r="R22" s="120">
        <v>32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18" t="s">
        <v>111</v>
      </c>
      <c r="B23" s="119" t="s">
        <v>143</v>
      </c>
      <c r="C23" s="118" t="s">
        <v>144</v>
      </c>
      <c r="D23" s="120">
        <f t="shared" si="1"/>
        <v>7804</v>
      </c>
      <c r="E23" s="120">
        <f t="shared" si="2"/>
        <v>3391</v>
      </c>
      <c r="F23" s="121">
        <f t="shared" si="3"/>
        <v>43.45207585853409</v>
      </c>
      <c r="G23" s="120">
        <v>3323</v>
      </c>
      <c r="H23" s="120">
        <v>68</v>
      </c>
      <c r="I23" s="120">
        <f t="shared" si="4"/>
        <v>4413</v>
      </c>
      <c r="J23" s="121">
        <f t="shared" si="5"/>
        <v>56.54792414146591</v>
      </c>
      <c r="K23" s="120">
        <v>1193</v>
      </c>
      <c r="L23" s="121">
        <f t="shared" si="6"/>
        <v>15.287032291132752</v>
      </c>
      <c r="M23" s="120">
        <v>0</v>
      </c>
      <c r="N23" s="121">
        <f t="shared" si="7"/>
        <v>0</v>
      </c>
      <c r="O23" s="120">
        <v>3220</v>
      </c>
      <c r="P23" s="120">
        <v>1102</v>
      </c>
      <c r="Q23" s="121">
        <f t="shared" si="8"/>
        <v>41.26089185033317</v>
      </c>
      <c r="R23" s="120">
        <v>44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18" t="s">
        <v>111</v>
      </c>
      <c r="B24" s="119" t="s">
        <v>145</v>
      </c>
      <c r="C24" s="118" t="s">
        <v>146</v>
      </c>
      <c r="D24" s="120">
        <f t="shared" si="1"/>
        <v>10805</v>
      </c>
      <c r="E24" s="120">
        <f t="shared" si="2"/>
        <v>2346</v>
      </c>
      <c r="F24" s="121">
        <f t="shared" si="3"/>
        <v>21.7121702915317</v>
      </c>
      <c r="G24" s="120">
        <v>2335</v>
      </c>
      <c r="H24" s="120">
        <v>11</v>
      </c>
      <c r="I24" s="120">
        <f t="shared" si="4"/>
        <v>8459</v>
      </c>
      <c r="J24" s="121">
        <f t="shared" si="5"/>
        <v>78.28782970846831</v>
      </c>
      <c r="K24" s="120">
        <v>1337</v>
      </c>
      <c r="L24" s="121">
        <f t="shared" si="6"/>
        <v>12.373900971772327</v>
      </c>
      <c r="M24" s="120">
        <v>0</v>
      </c>
      <c r="N24" s="121">
        <f t="shared" si="7"/>
        <v>0</v>
      </c>
      <c r="O24" s="120">
        <v>7122</v>
      </c>
      <c r="P24" s="120">
        <v>3209</v>
      </c>
      <c r="Q24" s="121">
        <f t="shared" si="8"/>
        <v>65.91392873669596</v>
      </c>
      <c r="R24" s="120">
        <v>164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18" t="s">
        <v>111</v>
      </c>
      <c r="B25" s="119" t="s">
        <v>147</v>
      </c>
      <c r="C25" s="118" t="s">
        <v>148</v>
      </c>
      <c r="D25" s="120">
        <f t="shared" si="1"/>
        <v>15374</v>
      </c>
      <c r="E25" s="120">
        <f t="shared" si="2"/>
        <v>256</v>
      </c>
      <c r="F25" s="121">
        <f t="shared" si="3"/>
        <v>1.6651489527774164</v>
      </c>
      <c r="G25" s="120">
        <v>256</v>
      </c>
      <c r="H25" s="120">
        <v>0</v>
      </c>
      <c r="I25" s="120">
        <f t="shared" si="4"/>
        <v>15118</v>
      </c>
      <c r="J25" s="121">
        <f t="shared" si="5"/>
        <v>98.33485104722259</v>
      </c>
      <c r="K25" s="120">
        <v>0</v>
      </c>
      <c r="L25" s="121">
        <f t="shared" si="6"/>
        <v>0</v>
      </c>
      <c r="M25" s="120">
        <v>0</v>
      </c>
      <c r="N25" s="121">
        <f t="shared" si="7"/>
        <v>0</v>
      </c>
      <c r="O25" s="120">
        <v>15118</v>
      </c>
      <c r="P25" s="120">
        <v>4828</v>
      </c>
      <c r="Q25" s="121">
        <f t="shared" si="8"/>
        <v>98.33485104722259</v>
      </c>
      <c r="R25" s="120">
        <v>81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18" t="s">
        <v>111</v>
      </c>
      <c r="B26" s="119" t="s">
        <v>149</v>
      </c>
      <c r="C26" s="118" t="s">
        <v>150</v>
      </c>
      <c r="D26" s="120">
        <f t="shared" si="1"/>
        <v>22393</v>
      </c>
      <c r="E26" s="120">
        <f t="shared" si="2"/>
        <v>263</v>
      </c>
      <c r="F26" s="121">
        <f t="shared" si="3"/>
        <v>1.1744741660340285</v>
      </c>
      <c r="G26" s="120">
        <v>263</v>
      </c>
      <c r="H26" s="120">
        <v>0</v>
      </c>
      <c r="I26" s="120">
        <f t="shared" si="4"/>
        <v>22130</v>
      </c>
      <c r="J26" s="121">
        <f t="shared" si="5"/>
        <v>98.82552583396598</v>
      </c>
      <c r="K26" s="120">
        <v>546</v>
      </c>
      <c r="L26" s="121">
        <f t="shared" si="6"/>
        <v>2.438261956861519</v>
      </c>
      <c r="M26" s="120">
        <v>1533</v>
      </c>
      <c r="N26" s="121">
        <f t="shared" si="7"/>
        <v>6.845889340418881</v>
      </c>
      <c r="O26" s="120">
        <v>20051</v>
      </c>
      <c r="P26" s="120">
        <v>7794</v>
      </c>
      <c r="Q26" s="121">
        <f t="shared" si="8"/>
        <v>89.54137453668557</v>
      </c>
      <c r="R26" s="120">
        <v>140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18" t="s">
        <v>111</v>
      </c>
      <c r="B27" s="119" t="s">
        <v>151</v>
      </c>
      <c r="C27" s="118" t="s">
        <v>152</v>
      </c>
      <c r="D27" s="120">
        <f t="shared" si="1"/>
        <v>34255</v>
      </c>
      <c r="E27" s="120">
        <f t="shared" si="2"/>
        <v>819</v>
      </c>
      <c r="F27" s="121">
        <f t="shared" si="3"/>
        <v>2.390891840607211</v>
      </c>
      <c r="G27" s="120">
        <v>819</v>
      </c>
      <c r="H27" s="120">
        <v>0</v>
      </c>
      <c r="I27" s="120">
        <f t="shared" si="4"/>
        <v>33436</v>
      </c>
      <c r="J27" s="121">
        <f t="shared" si="5"/>
        <v>97.60910815939279</v>
      </c>
      <c r="K27" s="120">
        <v>976</v>
      </c>
      <c r="L27" s="121">
        <f t="shared" si="6"/>
        <v>2.849219092103343</v>
      </c>
      <c r="M27" s="120">
        <v>0</v>
      </c>
      <c r="N27" s="121">
        <f t="shared" si="7"/>
        <v>0</v>
      </c>
      <c r="O27" s="120">
        <v>32460</v>
      </c>
      <c r="P27" s="120">
        <v>14227</v>
      </c>
      <c r="Q27" s="121">
        <f t="shared" si="8"/>
        <v>94.75988906728945</v>
      </c>
      <c r="R27" s="120">
        <v>187</v>
      </c>
      <c r="S27" s="105" t="s">
        <v>108</v>
      </c>
      <c r="T27" s="105"/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18" t="s">
        <v>111</v>
      </c>
      <c r="B28" s="119" t="s">
        <v>153</v>
      </c>
      <c r="C28" s="118" t="s">
        <v>154</v>
      </c>
      <c r="D28" s="120">
        <f t="shared" si="1"/>
        <v>14015</v>
      </c>
      <c r="E28" s="120">
        <f t="shared" si="2"/>
        <v>2014</v>
      </c>
      <c r="F28" s="121">
        <f t="shared" si="3"/>
        <v>14.37031751694613</v>
      </c>
      <c r="G28" s="120">
        <v>2014</v>
      </c>
      <c r="H28" s="120">
        <v>0</v>
      </c>
      <c r="I28" s="120">
        <f t="shared" si="4"/>
        <v>12001</v>
      </c>
      <c r="J28" s="121">
        <f t="shared" si="5"/>
        <v>85.62968248305387</v>
      </c>
      <c r="K28" s="120">
        <v>3053</v>
      </c>
      <c r="L28" s="121">
        <f t="shared" si="6"/>
        <v>21.783803068141278</v>
      </c>
      <c r="M28" s="120">
        <v>0</v>
      </c>
      <c r="N28" s="121">
        <f t="shared" si="7"/>
        <v>0</v>
      </c>
      <c r="O28" s="120">
        <v>8948</v>
      </c>
      <c r="P28" s="120">
        <v>1871</v>
      </c>
      <c r="Q28" s="121">
        <f t="shared" si="8"/>
        <v>63.8458794149126</v>
      </c>
      <c r="R28" s="120">
        <v>93</v>
      </c>
      <c r="S28" s="105" t="s">
        <v>108</v>
      </c>
      <c r="T28" s="105"/>
      <c r="U28" s="105"/>
      <c r="V28" s="105"/>
      <c r="W28" s="105" t="s">
        <v>108</v>
      </c>
      <c r="X28" s="105"/>
      <c r="Y28" s="105"/>
      <c r="Z28" s="105"/>
    </row>
    <row r="29" spans="1:26" s="102" customFormat="1" ht="12" customHeight="1">
      <c r="A29" s="118" t="s">
        <v>111</v>
      </c>
      <c r="B29" s="119" t="s">
        <v>155</v>
      </c>
      <c r="C29" s="118" t="s">
        <v>156</v>
      </c>
      <c r="D29" s="120">
        <f t="shared" si="1"/>
        <v>12891</v>
      </c>
      <c r="E29" s="120">
        <f t="shared" si="2"/>
        <v>1676</v>
      </c>
      <c r="F29" s="121">
        <f t="shared" si="3"/>
        <v>13.001318749515164</v>
      </c>
      <c r="G29" s="120">
        <v>1646</v>
      </c>
      <c r="H29" s="120">
        <v>30</v>
      </c>
      <c r="I29" s="120">
        <f t="shared" si="4"/>
        <v>11215</v>
      </c>
      <c r="J29" s="121">
        <f t="shared" si="5"/>
        <v>86.99868125048484</v>
      </c>
      <c r="K29" s="120">
        <v>0</v>
      </c>
      <c r="L29" s="121">
        <f t="shared" si="6"/>
        <v>0</v>
      </c>
      <c r="M29" s="120">
        <v>0</v>
      </c>
      <c r="N29" s="121">
        <f t="shared" si="7"/>
        <v>0</v>
      </c>
      <c r="O29" s="120">
        <v>11215</v>
      </c>
      <c r="P29" s="120">
        <v>4872</v>
      </c>
      <c r="Q29" s="121">
        <f t="shared" si="8"/>
        <v>86.99868125048484</v>
      </c>
      <c r="R29" s="120">
        <v>104</v>
      </c>
      <c r="S29" s="105" t="s">
        <v>108</v>
      </c>
      <c r="T29" s="105"/>
      <c r="U29" s="105"/>
      <c r="V29" s="105"/>
      <c r="W29" s="105" t="s">
        <v>108</v>
      </c>
      <c r="X29" s="105"/>
      <c r="Y29" s="105"/>
      <c r="Z29" s="105"/>
    </row>
    <row r="30" spans="1:26" s="102" customFormat="1" ht="12" customHeight="1">
      <c r="A30" s="118" t="s">
        <v>111</v>
      </c>
      <c r="B30" s="119" t="s">
        <v>157</v>
      </c>
      <c r="C30" s="118" t="s">
        <v>158</v>
      </c>
      <c r="D30" s="120">
        <f t="shared" si="1"/>
        <v>10774</v>
      </c>
      <c r="E30" s="120">
        <f t="shared" si="2"/>
        <v>2411</v>
      </c>
      <c r="F30" s="121">
        <f t="shared" si="3"/>
        <v>22.377946909225916</v>
      </c>
      <c r="G30" s="120">
        <v>2205</v>
      </c>
      <c r="H30" s="120">
        <v>206</v>
      </c>
      <c r="I30" s="120">
        <f t="shared" si="4"/>
        <v>8363</v>
      </c>
      <c r="J30" s="121">
        <f t="shared" si="5"/>
        <v>77.62205309077409</v>
      </c>
      <c r="K30" s="120">
        <v>2347</v>
      </c>
      <c r="L30" s="121">
        <f t="shared" si="6"/>
        <v>21.783924262112492</v>
      </c>
      <c r="M30" s="120">
        <v>0</v>
      </c>
      <c r="N30" s="121">
        <f t="shared" si="7"/>
        <v>0</v>
      </c>
      <c r="O30" s="120">
        <v>6016</v>
      </c>
      <c r="P30" s="120">
        <v>2110</v>
      </c>
      <c r="Q30" s="121">
        <f t="shared" si="8"/>
        <v>55.838128828661596</v>
      </c>
      <c r="R30" s="120">
        <v>39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18" t="s">
        <v>111</v>
      </c>
      <c r="B31" s="119" t="s">
        <v>159</v>
      </c>
      <c r="C31" s="118" t="s">
        <v>160</v>
      </c>
      <c r="D31" s="120">
        <f t="shared" si="1"/>
        <v>15508</v>
      </c>
      <c r="E31" s="120">
        <f t="shared" si="2"/>
        <v>3339</v>
      </c>
      <c r="F31" s="121">
        <f t="shared" si="3"/>
        <v>21.530822801134896</v>
      </c>
      <c r="G31" s="120">
        <v>3294</v>
      </c>
      <c r="H31" s="120">
        <v>45</v>
      </c>
      <c r="I31" s="120">
        <f t="shared" si="4"/>
        <v>12169</v>
      </c>
      <c r="J31" s="121">
        <f t="shared" si="5"/>
        <v>78.4691771988651</v>
      </c>
      <c r="K31" s="120">
        <v>1576</v>
      </c>
      <c r="L31" s="121">
        <f t="shared" si="6"/>
        <v>10.16249677585762</v>
      </c>
      <c r="M31" s="120">
        <v>0</v>
      </c>
      <c r="N31" s="121">
        <f t="shared" si="7"/>
        <v>0</v>
      </c>
      <c r="O31" s="120">
        <v>10593</v>
      </c>
      <c r="P31" s="120">
        <v>3060</v>
      </c>
      <c r="Q31" s="121">
        <f t="shared" si="8"/>
        <v>68.30668042300748</v>
      </c>
      <c r="R31" s="120">
        <v>104</v>
      </c>
      <c r="S31" s="105" t="s">
        <v>108</v>
      </c>
      <c r="T31" s="105"/>
      <c r="U31" s="105"/>
      <c r="V31" s="105"/>
      <c r="W31" s="105"/>
      <c r="X31" s="105" t="s">
        <v>108</v>
      </c>
      <c r="Y31" s="105"/>
      <c r="Z31" s="105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1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4" t="s">
        <v>75</v>
      </c>
      <c r="B2" s="140" t="s">
        <v>76</v>
      </c>
      <c r="C2" s="14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80</v>
      </c>
      <c r="AG2" s="147"/>
      <c r="AH2" s="147"/>
      <c r="AI2" s="148"/>
      <c r="AJ2" s="146" t="s">
        <v>81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43" t="s">
        <v>82</v>
      </c>
      <c r="AU2" s="140"/>
      <c r="AV2" s="140"/>
      <c r="AW2" s="140"/>
      <c r="AX2" s="140"/>
      <c r="AY2" s="140"/>
      <c r="AZ2" s="146" t="s">
        <v>83</v>
      </c>
      <c r="BA2" s="147"/>
      <c r="BB2" s="147"/>
      <c r="BC2" s="148"/>
    </row>
    <row r="3" spans="1:55" s="50" customFormat="1" ht="26.25" customHeight="1">
      <c r="A3" s="141"/>
      <c r="B3" s="141"/>
      <c r="C3" s="141"/>
      <c r="D3" s="66" t="s">
        <v>84</v>
      </c>
      <c r="E3" s="149" t="s">
        <v>85</v>
      </c>
      <c r="F3" s="147"/>
      <c r="G3" s="148"/>
      <c r="H3" s="152" t="s">
        <v>86</v>
      </c>
      <c r="I3" s="153"/>
      <c r="J3" s="154"/>
      <c r="K3" s="149" t="s">
        <v>87</v>
      </c>
      <c r="L3" s="153"/>
      <c r="M3" s="154"/>
      <c r="N3" s="66" t="s">
        <v>84</v>
      </c>
      <c r="O3" s="149" t="s">
        <v>88</v>
      </c>
      <c r="P3" s="150"/>
      <c r="Q3" s="150"/>
      <c r="R3" s="150"/>
      <c r="S3" s="150"/>
      <c r="T3" s="150"/>
      <c r="U3" s="151"/>
      <c r="V3" s="149" t="s">
        <v>89</v>
      </c>
      <c r="W3" s="150"/>
      <c r="X3" s="150"/>
      <c r="Y3" s="150"/>
      <c r="Z3" s="150"/>
      <c r="AA3" s="150"/>
      <c r="AB3" s="151"/>
      <c r="AC3" s="92" t="s">
        <v>90</v>
      </c>
      <c r="AD3" s="64"/>
      <c r="AE3" s="65"/>
      <c r="AF3" s="142" t="s">
        <v>84</v>
      </c>
      <c r="AG3" s="140" t="s">
        <v>91</v>
      </c>
      <c r="AH3" s="140" t="s">
        <v>92</v>
      </c>
      <c r="AI3" s="140" t="s">
        <v>93</v>
      </c>
      <c r="AJ3" s="141" t="s">
        <v>84</v>
      </c>
      <c r="AK3" s="140" t="s">
        <v>94</v>
      </c>
      <c r="AL3" s="140" t="s">
        <v>95</v>
      </c>
      <c r="AM3" s="140" t="s">
        <v>96</v>
      </c>
      <c r="AN3" s="140" t="s">
        <v>92</v>
      </c>
      <c r="AO3" s="140" t="s">
        <v>93</v>
      </c>
      <c r="AP3" s="140" t="s">
        <v>97</v>
      </c>
      <c r="AQ3" s="140" t="s">
        <v>98</v>
      </c>
      <c r="AR3" s="140" t="s">
        <v>99</v>
      </c>
      <c r="AS3" s="140" t="s">
        <v>100</v>
      </c>
      <c r="AT3" s="142" t="s">
        <v>84</v>
      </c>
      <c r="AU3" s="140" t="s">
        <v>94</v>
      </c>
      <c r="AV3" s="140" t="s">
        <v>95</v>
      </c>
      <c r="AW3" s="140" t="s">
        <v>96</v>
      </c>
      <c r="AX3" s="140" t="s">
        <v>92</v>
      </c>
      <c r="AY3" s="140" t="s">
        <v>93</v>
      </c>
      <c r="AZ3" s="142" t="s">
        <v>84</v>
      </c>
      <c r="BA3" s="140" t="s">
        <v>91</v>
      </c>
      <c r="BB3" s="140" t="s">
        <v>92</v>
      </c>
      <c r="BC3" s="140" t="s">
        <v>93</v>
      </c>
    </row>
    <row r="4" spans="1:55" s="50" customFormat="1" ht="26.25" customHeight="1">
      <c r="A4" s="141"/>
      <c r="B4" s="141"/>
      <c r="C4" s="14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2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1"/>
      <c r="AV4" s="141"/>
      <c r="AW4" s="141"/>
      <c r="AX4" s="141"/>
      <c r="AY4" s="141"/>
      <c r="AZ4" s="142"/>
      <c r="BA4" s="141"/>
      <c r="BB4" s="141"/>
      <c r="BC4" s="141"/>
    </row>
    <row r="5" spans="1:55" s="54" customFormat="1" ht="23.25" customHeight="1">
      <c r="A5" s="141"/>
      <c r="B5" s="141"/>
      <c r="C5" s="14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1"/>
      <c r="AM5" s="55"/>
      <c r="AN5" s="55"/>
      <c r="AO5" s="55"/>
      <c r="AP5" s="55"/>
      <c r="AQ5" s="55"/>
      <c r="AR5" s="55"/>
      <c r="AS5" s="55"/>
      <c r="AT5" s="55"/>
      <c r="AU5" s="55"/>
      <c r="AV5" s="14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5"/>
      <c r="B6" s="145"/>
      <c r="C6" s="145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111</v>
      </c>
      <c r="B7" s="104" t="s">
        <v>112</v>
      </c>
      <c r="C7" s="103" t="s">
        <v>55</v>
      </c>
      <c r="D7" s="94">
        <f aca="true" t="shared" si="0" ref="D7:AI7">SUM(D8:D31)</f>
        <v>275401</v>
      </c>
      <c r="E7" s="94">
        <f t="shared" si="0"/>
        <v>10982</v>
      </c>
      <c r="F7" s="94">
        <f t="shared" si="0"/>
        <v>4878</v>
      </c>
      <c r="G7" s="94">
        <f t="shared" si="0"/>
        <v>6104</v>
      </c>
      <c r="H7" s="94">
        <f t="shared" si="0"/>
        <v>15222</v>
      </c>
      <c r="I7" s="94">
        <f t="shared" si="0"/>
        <v>564</v>
      </c>
      <c r="J7" s="94">
        <f t="shared" si="0"/>
        <v>14658</v>
      </c>
      <c r="K7" s="94">
        <f t="shared" si="0"/>
        <v>249197</v>
      </c>
      <c r="L7" s="94">
        <f t="shared" si="0"/>
        <v>32541</v>
      </c>
      <c r="M7" s="94">
        <f t="shared" si="0"/>
        <v>216656</v>
      </c>
      <c r="N7" s="94">
        <f t="shared" si="0"/>
        <v>281541</v>
      </c>
      <c r="O7" s="94">
        <f t="shared" si="0"/>
        <v>37983</v>
      </c>
      <c r="P7" s="94">
        <f t="shared" si="0"/>
        <v>37983</v>
      </c>
      <c r="Q7" s="94">
        <f t="shared" si="0"/>
        <v>0</v>
      </c>
      <c r="R7" s="94">
        <f t="shared" si="0"/>
        <v>0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237148</v>
      </c>
      <c r="W7" s="94">
        <f t="shared" si="0"/>
        <v>237148</v>
      </c>
      <c r="X7" s="94">
        <f t="shared" si="0"/>
        <v>0</v>
      </c>
      <c r="Y7" s="94">
        <f t="shared" si="0"/>
        <v>0</v>
      </c>
      <c r="Z7" s="94">
        <f t="shared" si="0"/>
        <v>0</v>
      </c>
      <c r="AA7" s="94">
        <f t="shared" si="0"/>
        <v>0</v>
      </c>
      <c r="AB7" s="94">
        <f t="shared" si="0"/>
        <v>0</v>
      </c>
      <c r="AC7" s="94">
        <f t="shared" si="0"/>
        <v>6410</v>
      </c>
      <c r="AD7" s="94">
        <f t="shared" si="0"/>
        <v>2929</v>
      </c>
      <c r="AE7" s="94">
        <f t="shared" si="0"/>
        <v>3481</v>
      </c>
      <c r="AF7" s="94">
        <f t="shared" si="0"/>
        <v>4255</v>
      </c>
      <c r="AG7" s="94">
        <f t="shared" si="0"/>
        <v>4255</v>
      </c>
      <c r="AH7" s="94">
        <f t="shared" si="0"/>
        <v>0</v>
      </c>
      <c r="AI7" s="94">
        <f t="shared" si="0"/>
        <v>0</v>
      </c>
      <c r="AJ7" s="94">
        <f aca="true" t="shared" si="1" ref="AJ7:BC7">SUM(AJ8:AJ31)</f>
        <v>5509</v>
      </c>
      <c r="AK7" s="94">
        <f t="shared" si="1"/>
        <v>1556</v>
      </c>
      <c r="AL7" s="94">
        <f t="shared" si="1"/>
        <v>108</v>
      </c>
      <c r="AM7" s="94">
        <f t="shared" si="1"/>
        <v>1924</v>
      </c>
      <c r="AN7" s="94">
        <f t="shared" si="1"/>
        <v>152</v>
      </c>
      <c r="AO7" s="94">
        <f t="shared" si="1"/>
        <v>0</v>
      </c>
      <c r="AP7" s="94">
        <f t="shared" si="1"/>
        <v>0</v>
      </c>
      <c r="AQ7" s="94">
        <f t="shared" si="1"/>
        <v>1231</v>
      </c>
      <c r="AR7" s="94">
        <f t="shared" si="1"/>
        <v>481</v>
      </c>
      <c r="AS7" s="94">
        <f t="shared" si="1"/>
        <v>57</v>
      </c>
      <c r="AT7" s="94">
        <f t="shared" si="1"/>
        <v>439</v>
      </c>
      <c r="AU7" s="94">
        <f t="shared" si="1"/>
        <v>410</v>
      </c>
      <c r="AV7" s="94">
        <f t="shared" si="1"/>
        <v>0</v>
      </c>
      <c r="AW7" s="94">
        <f t="shared" si="1"/>
        <v>29</v>
      </c>
      <c r="AX7" s="94">
        <f t="shared" si="1"/>
        <v>0</v>
      </c>
      <c r="AY7" s="94">
        <f t="shared" si="1"/>
        <v>0</v>
      </c>
      <c r="AZ7" s="94">
        <f t="shared" si="1"/>
        <v>25</v>
      </c>
      <c r="BA7" s="94">
        <f t="shared" si="1"/>
        <v>25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111</v>
      </c>
      <c r="B8" s="106" t="s">
        <v>113</v>
      </c>
      <c r="C8" s="105" t="s">
        <v>114</v>
      </c>
      <c r="D8" s="98">
        <f aca="true" t="shared" si="2" ref="D8:D31">SUM(E8,+H8,+K8)</f>
        <v>68533</v>
      </c>
      <c r="E8" s="98">
        <f aca="true" t="shared" si="3" ref="E8:E31">SUM(F8:G8)</f>
        <v>0</v>
      </c>
      <c r="F8" s="98">
        <v>0</v>
      </c>
      <c r="G8" s="98">
        <v>0</v>
      </c>
      <c r="H8" s="98">
        <f aca="true" t="shared" si="4" ref="H8:H31">SUM(I8:J8)</f>
        <v>0</v>
      </c>
      <c r="I8" s="98">
        <v>0</v>
      </c>
      <c r="J8" s="98">
        <v>0</v>
      </c>
      <c r="K8" s="98">
        <f aca="true" t="shared" si="5" ref="K8:K31">SUM(L8:M8)</f>
        <v>68533</v>
      </c>
      <c r="L8" s="98">
        <v>3280</v>
      </c>
      <c r="M8" s="98">
        <v>65253</v>
      </c>
      <c r="N8" s="98">
        <f aca="true" t="shared" si="6" ref="N8:N31">SUM(O8,+V8,+AC8)</f>
        <v>68538</v>
      </c>
      <c r="O8" s="98">
        <f aca="true" t="shared" si="7" ref="O8:O31">SUM(P8:U8)</f>
        <v>3280</v>
      </c>
      <c r="P8" s="98">
        <v>3280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31">SUM(W8:AB8)</f>
        <v>65253</v>
      </c>
      <c r="W8" s="98">
        <v>65253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31">SUM(AD8:AE8)</f>
        <v>5</v>
      </c>
      <c r="AD8" s="98">
        <v>5</v>
      </c>
      <c r="AE8" s="98">
        <v>0</v>
      </c>
      <c r="AF8" s="98">
        <f aca="true" t="shared" si="10" ref="AF8:AF31">SUM(AG8:AI8)</f>
        <v>1553</v>
      </c>
      <c r="AG8" s="98">
        <v>1553</v>
      </c>
      <c r="AH8" s="98">
        <v>0</v>
      </c>
      <c r="AI8" s="98">
        <v>0</v>
      </c>
      <c r="AJ8" s="98">
        <f aca="true" t="shared" si="11" ref="AJ8:AJ31">SUM(AK8:AS8)</f>
        <v>1553</v>
      </c>
      <c r="AK8" s="98"/>
      <c r="AL8" s="98">
        <v>0</v>
      </c>
      <c r="AM8" s="98">
        <v>1553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31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31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111</v>
      </c>
      <c r="B9" s="106" t="s">
        <v>115</v>
      </c>
      <c r="C9" s="105" t="s">
        <v>116</v>
      </c>
      <c r="D9" s="98">
        <f t="shared" si="2"/>
        <v>25919</v>
      </c>
      <c r="E9" s="98">
        <f t="shared" si="3"/>
        <v>233</v>
      </c>
      <c r="F9" s="98">
        <v>0</v>
      </c>
      <c r="G9" s="98">
        <v>233</v>
      </c>
      <c r="H9" s="98">
        <f t="shared" si="4"/>
        <v>0</v>
      </c>
      <c r="I9" s="98">
        <v>0</v>
      </c>
      <c r="J9" s="98">
        <v>0</v>
      </c>
      <c r="K9" s="98">
        <f t="shared" si="5"/>
        <v>25686</v>
      </c>
      <c r="L9" s="98">
        <v>3176</v>
      </c>
      <c r="M9" s="98">
        <v>22510</v>
      </c>
      <c r="N9" s="98">
        <f t="shared" si="6"/>
        <v>25649</v>
      </c>
      <c r="O9" s="98">
        <f t="shared" si="7"/>
        <v>3176</v>
      </c>
      <c r="P9" s="98">
        <v>3176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22473</v>
      </c>
      <c r="W9" s="98">
        <v>22473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38</v>
      </c>
      <c r="AG9" s="98">
        <v>38</v>
      </c>
      <c r="AH9" s="98">
        <v>0</v>
      </c>
      <c r="AI9" s="98">
        <v>0</v>
      </c>
      <c r="AJ9" s="98">
        <f t="shared" si="11"/>
        <v>38</v>
      </c>
      <c r="AK9" s="98">
        <v>0</v>
      </c>
      <c r="AL9" s="98">
        <v>0</v>
      </c>
      <c r="AM9" s="98">
        <v>0</v>
      </c>
      <c r="AN9" s="98">
        <v>38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111</v>
      </c>
      <c r="B10" s="106" t="s">
        <v>117</v>
      </c>
      <c r="C10" s="105" t="s">
        <v>118</v>
      </c>
      <c r="D10" s="98">
        <f t="shared" si="2"/>
        <v>18434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18434</v>
      </c>
      <c r="L10" s="98">
        <v>1560</v>
      </c>
      <c r="M10" s="98">
        <v>16874</v>
      </c>
      <c r="N10" s="98">
        <f t="shared" si="6"/>
        <v>18447</v>
      </c>
      <c r="O10" s="98">
        <f t="shared" si="7"/>
        <v>1560</v>
      </c>
      <c r="P10" s="98">
        <v>1560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16874</v>
      </c>
      <c r="W10" s="98">
        <v>16874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13</v>
      </c>
      <c r="AD10" s="98">
        <v>13</v>
      </c>
      <c r="AE10" s="98">
        <v>0</v>
      </c>
      <c r="AF10" s="98">
        <f t="shared" si="10"/>
        <v>56</v>
      </c>
      <c r="AG10" s="98">
        <v>56</v>
      </c>
      <c r="AH10" s="98">
        <v>0</v>
      </c>
      <c r="AI10" s="98">
        <v>0</v>
      </c>
      <c r="AJ10" s="98">
        <f t="shared" si="11"/>
        <v>56</v>
      </c>
      <c r="AK10" s="98">
        <v>56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56</v>
      </c>
      <c r="AU10" s="98">
        <v>56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111</v>
      </c>
      <c r="B11" s="106" t="s">
        <v>119</v>
      </c>
      <c r="C11" s="105" t="s">
        <v>120</v>
      </c>
      <c r="D11" s="98">
        <f t="shared" si="2"/>
        <v>32545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32545</v>
      </c>
      <c r="L11" s="98">
        <v>3873</v>
      </c>
      <c r="M11" s="98">
        <v>28672</v>
      </c>
      <c r="N11" s="98">
        <f t="shared" si="6"/>
        <v>32715</v>
      </c>
      <c r="O11" s="98">
        <f t="shared" si="7"/>
        <v>3873</v>
      </c>
      <c r="P11" s="98">
        <v>3873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28672</v>
      </c>
      <c r="W11" s="98">
        <v>28672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170</v>
      </c>
      <c r="AD11" s="98">
        <v>170</v>
      </c>
      <c r="AE11" s="98">
        <v>0</v>
      </c>
      <c r="AF11" s="98">
        <f t="shared" si="10"/>
        <v>307</v>
      </c>
      <c r="AG11" s="98">
        <v>307</v>
      </c>
      <c r="AH11" s="98">
        <v>0</v>
      </c>
      <c r="AI11" s="98">
        <v>0</v>
      </c>
      <c r="AJ11" s="98">
        <f t="shared" si="11"/>
        <v>240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240</v>
      </c>
      <c r="AR11" s="98">
        <v>0</v>
      </c>
      <c r="AS11" s="98">
        <v>0</v>
      </c>
      <c r="AT11" s="98">
        <f t="shared" si="12"/>
        <v>67</v>
      </c>
      <c r="AU11" s="98">
        <v>67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111</v>
      </c>
      <c r="B12" s="106" t="s">
        <v>121</v>
      </c>
      <c r="C12" s="105" t="s">
        <v>122</v>
      </c>
      <c r="D12" s="120">
        <f t="shared" si="2"/>
        <v>11195</v>
      </c>
      <c r="E12" s="120">
        <f t="shared" si="3"/>
        <v>0</v>
      </c>
      <c r="F12" s="120">
        <v>0</v>
      </c>
      <c r="G12" s="120">
        <v>0</v>
      </c>
      <c r="H12" s="120">
        <f t="shared" si="4"/>
        <v>0</v>
      </c>
      <c r="I12" s="120">
        <v>0</v>
      </c>
      <c r="J12" s="120">
        <v>0</v>
      </c>
      <c r="K12" s="120">
        <f t="shared" si="5"/>
        <v>11195</v>
      </c>
      <c r="L12" s="120">
        <v>1702</v>
      </c>
      <c r="M12" s="120">
        <v>9493</v>
      </c>
      <c r="N12" s="120">
        <f t="shared" si="6"/>
        <v>11208</v>
      </c>
      <c r="O12" s="120">
        <f t="shared" si="7"/>
        <v>1702</v>
      </c>
      <c r="P12" s="120">
        <v>1702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9493</v>
      </c>
      <c r="W12" s="120">
        <v>9493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f t="shared" si="9"/>
        <v>13</v>
      </c>
      <c r="AD12" s="120">
        <v>13</v>
      </c>
      <c r="AE12" s="120">
        <v>0</v>
      </c>
      <c r="AF12" s="120">
        <f t="shared" si="10"/>
        <v>320</v>
      </c>
      <c r="AG12" s="120">
        <v>320</v>
      </c>
      <c r="AH12" s="120">
        <v>0</v>
      </c>
      <c r="AI12" s="120">
        <v>0</v>
      </c>
      <c r="AJ12" s="120">
        <f t="shared" si="11"/>
        <v>379</v>
      </c>
      <c r="AK12" s="120">
        <v>62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317</v>
      </c>
      <c r="AR12" s="120">
        <v>0</v>
      </c>
      <c r="AS12" s="120">
        <v>0</v>
      </c>
      <c r="AT12" s="120">
        <f t="shared" si="12"/>
        <v>3</v>
      </c>
      <c r="AU12" s="120">
        <v>3</v>
      </c>
      <c r="AV12" s="120">
        <v>0</v>
      </c>
      <c r="AW12" s="120">
        <v>0</v>
      </c>
      <c r="AX12" s="120">
        <v>0</v>
      </c>
      <c r="AY12" s="120">
        <v>0</v>
      </c>
      <c r="AZ12" s="120">
        <f t="shared" si="13"/>
        <v>0</v>
      </c>
      <c r="BA12" s="120">
        <v>0</v>
      </c>
      <c r="BB12" s="120">
        <v>0</v>
      </c>
      <c r="BC12" s="120">
        <v>0</v>
      </c>
    </row>
    <row r="13" spans="1:55" s="102" customFormat="1" ht="12" customHeight="1">
      <c r="A13" s="105" t="s">
        <v>111</v>
      </c>
      <c r="B13" s="106" t="s">
        <v>123</v>
      </c>
      <c r="C13" s="105" t="s">
        <v>124</v>
      </c>
      <c r="D13" s="120">
        <f t="shared" si="2"/>
        <v>15163</v>
      </c>
      <c r="E13" s="120">
        <f t="shared" si="3"/>
        <v>0</v>
      </c>
      <c r="F13" s="120">
        <v>0</v>
      </c>
      <c r="G13" s="120">
        <v>0</v>
      </c>
      <c r="H13" s="120">
        <f t="shared" si="4"/>
        <v>0</v>
      </c>
      <c r="I13" s="120">
        <v>0</v>
      </c>
      <c r="J13" s="120">
        <v>0</v>
      </c>
      <c r="K13" s="120">
        <f t="shared" si="5"/>
        <v>15163</v>
      </c>
      <c r="L13" s="120">
        <v>2305</v>
      </c>
      <c r="M13" s="120">
        <v>12858</v>
      </c>
      <c r="N13" s="120">
        <f t="shared" si="6"/>
        <v>15181</v>
      </c>
      <c r="O13" s="120">
        <f t="shared" si="7"/>
        <v>2305</v>
      </c>
      <c r="P13" s="120">
        <v>2305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f t="shared" si="8"/>
        <v>12858</v>
      </c>
      <c r="W13" s="120">
        <v>12858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f t="shared" si="9"/>
        <v>18</v>
      </c>
      <c r="AD13" s="120">
        <v>18</v>
      </c>
      <c r="AE13" s="120">
        <v>0</v>
      </c>
      <c r="AF13" s="120">
        <f t="shared" si="10"/>
        <v>434</v>
      </c>
      <c r="AG13" s="120">
        <v>434</v>
      </c>
      <c r="AH13" s="120">
        <v>0</v>
      </c>
      <c r="AI13" s="120">
        <v>0</v>
      </c>
      <c r="AJ13" s="120">
        <f t="shared" si="11"/>
        <v>514</v>
      </c>
      <c r="AK13" s="120">
        <v>84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430</v>
      </c>
      <c r="AR13" s="120">
        <v>0</v>
      </c>
      <c r="AS13" s="120">
        <v>0</v>
      </c>
      <c r="AT13" s="120">
        <f t="shared" si="12"/>
        <v>4</v>
      </c>
      <c r="AU13" s="120">
        <v>4</v>
      </c>
      <c r="AV13" s="120">
        <v>0</v>
      </c>
      <c r="AW13" s="120">
        <v>0</v>
      </c>
      <c r="AX13" s="120">
        <v>0</v>
      </c>
      <c r="AY13" s="120">
        <v>0</v>
      </c>
      <c r="AZ13" s="120">
        <f t="shared" si="13"/>
        <v>0</v>
      </c>
      <c r="BA13" s="120">
        <v>0</v>
      </c>
      <c r="BB13" s="120">
        <v>0</v>
      </c>
      <c r="BC13" s="120">
        <v>0</v>
      </c>
    </row>
    <row r="14" spans="1:55" s="102" customFormat="1" ht="12" customHeight="1">
      <c r="A14" s="105" t="s">
        <v>111</v>
      </c>
      <c r="B14" s="106" t="s">
        <v>125</v>
      </c>
      <c r="C14" s="105" t="s">
        <v>126</v>
      </c>
      <c r="D14" s="120">
        <f t="shared" si="2"/>
        <v>13366</v>
      </c>
      <c r="E14" s="120">
        <f t="shared" si="3"/>
        <v>0</v>
      </c>
      <c r="F14" s="120">
        <v>0</v>
      </c>
      <c r="G14" s="120">
        <v>0</v>
      </c>
      <c r="H14" s="120">
        <f t="shared" si="4"/>
        <v>0</v>
      </c>
      <c r="I14" s="120">
        <v>0</v>
      </c>
      <c r="J14" s="120">
        <v>0</v>
      </c>
      <c r="K14" s="120">
        <f t="shared" si="5"/>
        <v>13366</v>
      </c>
      <c r="L14" s="120">
        <v>5958</v>
      </c>
      <c r="M14" s="120">
        <v>7408</v>
      </c>
      <c r="N14" s="120">
        <f t="shared" si="6"/>
        <v>13403</v>
      </c>
      <c r="O14" s="120">
        <f t="shared" si="7"/>
        <v>5958</v>
      </c>
      <c r="P14" s="120">
        <v>5958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7408</v>
      </c>
      <c r="W14" s="120">
        <v>7408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37</v>
      </c>
      <c r="AD14" s="120">
        <v>37</v>
      </c>
      <c r="AE14" s="120">
        <v>0</v>
      </c>
      <c r="AF14" s="120">
        <f t="shared" si="10"/>
        <v>185</v>
      </c>
      <c r="AG14" s="120">
        <v>185</v>
      </c>
      <c r="AH14" s="120">
        <v>0</v>
      </c>
      <c r="AI14" s="120">
        <v>0</v>
      </c>
      <c r="AJ14" s="120">
        <f t="shared" si="11"/>
        <v>185</v>
      </c>
      <c r="AK14" s="120"/>
      <c r="AL14" s="120">
        <v>0</v>
      </c>
      <c r="AM14" s="120">
        <v>19</v>
      </c>
      <c r="AN14" s="120">
        <v>0</v>
      </c>
      <c r="AO14" s="120">
        <v>0</v>
      </c>
      <c r="AP14" s="120">
        <v>0</v>
      </c>
      <c r="AQ14" s="120">
        <v>20</v>
      </c>
      <c r="AR14" s="120">
        <v>146</v>
      </c>
      <c r="AS14" s="120">
        <v>0</v>
      </c>
      <c r="AT14" s="120">
        <f t="shared" si="12"/>
        <v>2</v>
      </c>
      <c r="AU14" s="120">
        <v>0</v>
      </c>
      <c r="AV14" s="120">
        <v>0</v>
      </c>
      <c r="AW14" s="120">
        <v>2</v>
      </c>
      <c r="AX14" s="120">
        <v>0</v>
      </c>
      <c r="AY14" s="120">
        <v>0</v>
      </c>
      <c r="AZ14" s="120">
        <f t="shared" si="13"/>
        <v>0</v>
      </c>
      <c r="BA14" s="120">
        <v>0</v>
      </c>
      <c r="BB14" s="120">
        <v>0</v>
      </c>
      <c r="BC14" s="120">
        <v>0</v>
      </c>
    </row>
    <row r="15" spans="1:55" s="102" customFormat="1" ht="12" customHeight="1">
      <c r="A15" s="105" t="s">
        <v>111</v>
      </c>
      <c r="B15" s="106" t="s">
        <v>127</v>
      </c>
      <c r="C15" s="105" t="s">
        <v>128</v>
      </c>
      <c r="D15" s="120">
        <f t="shared" si="2"/>
        <v>14769</v>
      </c>
      <c r="E15" s="120">
        <f t="shared" si="3"/>
        <v>2055</v>
      </c>
      <c r="F15" s="120">
        <v>986</v>
      </c>
      <c r="G15" s="120">
        <v>1069</v>
      </c>
      <c r="H15" s="120">
        <f t="shared" si="4"/>
        <v>0</v>
      </c>
      <c r="I15" s="120">
        <v>0</v>
      </c>
      <c r="J15" s="120">
        <v>0</v>
      </c>
      <c r="K15" s="120">
        <f t="shared" si="5"/>
        <v>12714</v>
      </c>
      <c r="L15" s="120">
        <v>3450</v>
      </c>
      <c r="M15" s="120">
        <v>9264</v>
      </c>
      <c r="N15" s="120">
        <f t="shared" si="6"/>
        <v>16638</v>
      </c>
      <c r="O15" s="120">
        <f t="shared" si="7"/>
        <v>4436</v>
      </c>
      <c r="P15" s="120">
        <v>4436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f t="shared" si="8"/>
        <v>10333</v>
      </c>
      <c r="W15" s="120">
        <v>10333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f t="shared" si="9"/>
        <v>1869</v>
      </c>
      <c r="AD15" s="120">
        <v>1869</v>
      </c>
      <c r="AE15" s="120">
        <v>0</v>
      </c>
      <c r="AF15" s="120">
        <f t="shared" si="10"/>
        <v>217</v>
      </c>
      <c r="AG15" s="120">
        <v>217</v>
      </c>
      <c r="AH15" s="120">
        <v>0</v>
      </c>
      <c r="AI15" s="120">
        <v>0</v>
      </c>
      <c r="AJ15" s="120">
        <f t="shared" si="11"/>
        <v>343</v>
      </c>
      <c r="AK15" s="120">
        <v>70</v>
      </c>
      <c r="AL15" s="120">
        <v>56</v>
      </c>
      <c r="AM15" s="120">
        <v>10</v>
      </c>
      <c r="AN15" s="120">
        <v>0</v>
      </c>
      <c r="AO15" s="120">
        <v>0</v>
      </c>
      <c r="AP15" s="120">
        <v>0</v>
      </c>
      <c r="AQ15" s="120">
        <v>0</v>
      </c>
      <c r="AR15" s="120">
        <v>207</v>
      </c>
      <c r="AS15" s="120"/>
      <c r="AT15" s="120">
        <f t="shared" si="12"/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0</v>
      </c>
      <c r="BA15" s="120">
        <v>0</v>
      </c>
      <c r="BB15" s="120">
        <v>0</v>
      </c>
      <c r="BC15" s="120">
        <v>0</v>
      </c>
    </row>
    <row r="16" spans="1:55" s="102" customFormat="1" ht="12" customHeight="1">
      <c r="A16" s="105" t="s">
        <v>111</v>
      </c>
      <c r="B16" s="106" t="s">
        <v>129</v>
      </c>
      <c r="C16" s="105" t="s">
        <v>130</v>
      </c>
      <c r="D16" s="120">
        <f t="shared" si="2"/>
        <v>1803</v>
      </c>
      <c r="E16" s="120">
        <f t="shared" si="3"/>
        <v>0</v>
      </c>
      <c r="F16" s="120">
        <v>0</v>
      </c>
      <c r="G16" s="120">
        <v>0</v>
      </c>
      <c r="H16" s="120">
        <f t="shared" si="4"/>
        <v>0</v>
      </c>
      <c r="I16" s="120">
        <v>0</v>
      </c>
      <c r="J16" s="120">
        <v>0</v>
      </c>
      <c r="K16" s="120">
        <f t="shared" si="5"/>
        <v>1803</v>
      </c>
      <c r="L16" s="120">
        <v>170</v>
      </c>
      <c r="M16" s="120">
        <v>1633</v>
      </c>
      <c r="N16" s="120">
        <f t="shared" si="6"/>
        <v>1850</v>
      </c>
      <c r="O16" s="120">
        <f t="shared" si="7"/>
        <v>170</v>
      </c>
      <c r="P16" s="120">
        <v>170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f t="shared" si="8"/>
        <v>1633</v>
      </c>
      <c r="W16" s="120">
        <v>1633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f t="shared" si="9"/>
        <v>47</v>
      </c>
      <c r="AD16" s="120">
        <v>47</v>
      </c>
      <c r="AE16" s="120">
        <v>0</v>
      </c>
      <c r="AF16" s="120">
        <f t="shared" si="10"/>
        <v>5</v>
      </c>
      <c r="AG16" s="120">
        <v>5</v>
      </c>
      <c r="AH16" s="120">
        <v>0</v>
      </c>
      <c r="AI16" s="120">
        <v>0</v>
      </c>
      <c r="AJ16" s="120">
        <f t="shared" si="11"/>
        <v>0</v>
      </c>
      <c r="AK16" s="120"/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f t="shared" si="12"/>
        <v>5</v>
      </c>
      <c r="AU16" s="120">
        <v>5</v>
      </c>
      <c r="AV16" s="120">
        <v>0</v>
      </c>
      <c r="AW16" s="120">
        <v>0</v>
      </c>
      <c r="AX16" s="120">
        <v>0</v>
      </c>
      <c r="AY16" s="120">
        <v>0</v>
      </c>
      <c r="AZ16" s="120">
        <f t="shared" si="13"/>
        <v>0</v>
      </c>
      <c r="BA16" s="120">
        <v>0</v>
      </c>
      <c r="BB16" s="120">
        <v>0</v>
      </c>
      <c r="BC16" s="120">
        <v>0</v>
      </c>
    </row>
    <row r="17" spans="1:55" s="102" customFormat="1" ht="12" customHeight="1">
      <c r="A17" s="105" t="s">
        <v>111</v>
      </c>
      <c r="B17" s="106" t="s">
        <v>131</v>
      </c>
      <c r="C17" s="105" t="s">
        <v>132</v>
      </c>
      <c r="D17" s="120">
        <f t="shared" si="2"/>
        <v>696</v>
      </c>
      <c r="E17" s="120">
        <f t="shared" si="3"/>
        <v>0</v>
      </c>
      <c r="F17" s="120">
        <v>0</v>
      </c>
      <c r="G17" s="120">
        <v>0</v>
      </c>
      <c r="H17" s="120">
        <f t="shared" si="4"/>
        <v>0</v>
      </c>
      <c r="I17" s="120">
        <v>0</v>
      </c>
      <c r="J17" s="120">
        <v>0</v>
      </c>
      <c r="K17" s="120">
        <f t="shared" si="5"/>
        <v>696</v>
      </c>
      <c r="L17" s="120">
        <v>122</v>
      </c>
      <c r="M17" s="120">
        <v>574</v>
      </c>
      <c r="N17" s="120">
        <f t="shared" si="6"/>
        <v>967</v>
      </c>
      <c r="O17" s="120">
        <f t="shared" si="7"/>
        <v>122</v>
      </c>
      <c r="P17" s="120">
        <v>122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f t="shared" si="8"/>
        <v>574</v>
      </c>
      <c r="W17" s="120">
        <v>574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f t="shared" si="9"/>
        <v>271</v>
      </c>
      <c r="AD17" s="120">
        <v>48</v>
      </c>
      <c r="AE17" s="120">
        <v>223</v>
      </c>
      <c r="AF17" s="120">
        <f t="shared" si="10"/>
        <v>2</v>
      </c>
      <c r="AG17" s="120">
        <v>2</v>
      </c>
      <c r="AH17" s="120">
        <v>0</v>
      </c>
      <c r="AI17" s="120">
        <v>0</v>
      </c>
      <c r="AJ17" s="120">
        <f t="shared" si="11"/>
        <v>0</v>
      </c>
      <c r="AK17" s="120"/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f t="shared" si="12"/>
        <v>2</v>
      </c>
      <c r="AU17" s="120">
        <v>2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>
        <v>0</v>
      </c>
      <c r="BB17" s="120">
        <v>0</v>
      </c>
      <c r="BC17" s="120">
        <v>0</v>
      </c>
    </row>
    <row r="18" spans="1:55" s="102" customFormat="1" ht="12" customHeight="1">
      <c r="A18" s="105" t="s">
        <v>111</v>
      </c>
      <c r="B18" s="106" t="s">
        <v>133</v>
      </c>
      <c r="C18" s="105" t="s">
        <v>134</v>
      </c>
      <c r="D18" s="120">
        <f t="shared" si="2"/>
        <v>373</v>
      </c>
      <c r="E18" s="120">
        <f t="shared" si="3"/>
        <v>0</v>
      </c>
      <c r="F18" s="120">
        <v>0</v>
      </c>
      <c r="G18" s="120">
        <v>0</v>
      </c>
      <c r="H18" s="120">
        <f t="shared" si="4"/>
        <v>0</v>
      </c>
      <c r="I18" s="120">
        <v>0</v>
      </c>
      <c r="J18" s="120">
        <v>0</v>
      </c>
      <c r="K18" s="120">
        <f t="shared" si="5"/>
        <v>373</v>
      </c>
      <c r="L18" s="120">
        <v>12</v>
      </c>
      <c r="M18" s="120">
        <v>361</v>
      </c>
      <c r="N18" s="120">
        <f t="shared" si="6"/>
        <v>380</v>
      </c>
      <c r="O18" s="120">
        <f t="shared" si="7"/>
        <v>12</v>
      </c>
      <c r="P18" s="120">
        <v>12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361</v>
      </c>
      <c r="W18" s="120">
        <v>361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7</v>
      </c>
      <c r="AD18" s="120">
        <v>7</v>
      </c>
      <c r="AE18" s="120">
        <v>0</v>
      </c>
      <c r="AF18" s="120">
        <f t="shared" si="10"/>
        <v>1</v>
      </c>
      <c r="AG18" s="120">
        <v>1</v>
      </c>
      <c r="AH18" s="120">
        <v>0</v>
      </c>
      <c r="AI18" s="120">
        <v>0</v>
      </c>
      <c r="AJ18" s="120">
        <f t="shared" si="11"/>
        <v>1</v>
      </c>
      <c r="AK18" s="120">
        <v>1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f t="shared" si="12"/>
        <v>1</v>
      </c>
      <c r="AU18" s="120">
        <v>1</v>
      </c>
      <c r="AV18" s="120">
        <v>0</v>
      </c>
      <c r="AW18" s="120">
        <v>0</v>
      </c>
      <c r="AX18" s="120">
        <v>0</v>
      </c>
      <c r="AY18" s="120">
        <v>0</v>
      </c>
      <c r="AZ18" s="120">
        <f t="shared" si="13"/>
        <v>0</v>
      </c>
      <c r="BA18" s="120">
        <v>0</v>
      </c>
      <c r="BB18" s="120">
        <v>0</v>
      </c>
      <c r="BC18" s="120">
        <v>0</v>
      </c>
    </row>
    <row r="19" spans="1:55" s="102" customFormat="1" ht="12" customHeight="1">
      <c r="A19" s="105" t="s">
        <v>111</v>
      </c>
      <c r="B19" s="106" t="s">
        <v>135</v>
      </c>
      <c r="C19" s="105" t="s">
        <v>136</v>
      </c>
      <c r="D19" s="120">
        <f t="shared" si="2"/>
        <v>10614</v>
      </c>
      <c r="E19" s="120">
        <f t="shared" si="3"/>
        <v>0</v>
      </c>
      <c r="F19" s="120">
        <v>0</v>
      </c>
      <c r="G19" s="120">
        <v>0</v>
      </c>
      <c r="H19" s="120">
        <f t="shared" si="4"/>
        <v>0</v>
      </c>
      <c r="I19" s="120">
        <v>0</v>
      </c>
      <c r="J19" s="120">
        <v>0</v>
      </c>
      <c r="K19" s="120">
        <f t="shared" si="5"/>
        <v>10614</v>
      </c>
      <c r="L19" s="120">
        <v>1039</v>
      </c>
      <c r="M19" s="120">
        <v>9575</v>
      </c>
      <c r="N19" s="120">
        <f t="shared" si="6"/>
        <v>10614</v>
      </c>
      <c r="O19" s="120">
        <f t="shared" si="7"/>
        <v>1039</v>
      </c>
      <c r="P19" s="120">
        <v>1039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f t="shared" si="8"/>
        <v>9575</v>
      </c>
      <c r="W19" s="120">
        <v>9575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f t="shared" si="9"/>
        <v>0</v>
      </c>
      <c r="AD19" s="120">
        <v>0</v>
      </c>
      <c r="AE19" s="120">
        <v>0</v>
      </c>
      <c r="AF19" s="120">
        <f t="shared" si="10"/>
        <v>52</v>
      </c>
      <c r="AG19" s="120">
        <v>52</v>
      </c>
      <c r="AH19" s="120">
        <v>0</v>
      </c>
      <c r="AI19" s="120">
        <v>0</v>
      </c>
      <c r="AJ19" s="120">
        <f t="shared" si="11"/>
        <v>800</v>
      </c>
      <c r="AK19" s="120">
        <v>800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f t="shared" si="12"/>
        <v>52</v>
      </c>
      <c r="AU19" s="120">
        <v>52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0</v>
      </c>
      <c r="BA19" s="120">
        <v>0</v>
      </c>
      <c r="BB19" s="120">
        <v>0</v>
      </c>
      <c r="BC19" s="120">
        <v>0</v>
      </c>
    </row>
    <row r="20" spans="1:55" s="102" customFormat="1" ht="12" customHeight="1">
      <c r="A20" s="105" t="s">
        <v>111</v>
      </c>
      <c r="B20" s="106" t="s">
        <v>137</v>
      </c>
      <c r="C20" s="105" t="s">
        <v>138</v>
      </c>
      <c r="D20" s="120">
        <f t="shared" si="2"/>
        <v>2458</v>
      </c>
      <c r="E20" s="120">
        <f t="shared" si="3"/>
        <v>0</v>
      </c>
      <c r="F20" s="120">
        <v>0</v>
      </c>
      <c r="G20" s="120">
        <v>0</v>
      </c>
      <c r="H20" s="120">
        <f t="shared" si="4"/>
        <v>0</v>
      </c>
      <c r="I20" s="120">
        <v>0</v>
      </c>
      <c r="J20" s="120">
        <v>0</v>
      </c>
      <c r="K20" s="120">
        <f t="shared" si="5"/>
        <v>2458</v>
      </c>
      <c r="L20" s="120">
        <v>430</v>
      </c>
      <c r="M20" s="120">
        <v>2028</v>
      </c>
      <c r="N20" s="120">
        <f t="shared" si="6"/>
        <v>2461</v>
      </c>
      <c r="O20" s="120">
        <f t="shared" si="7"/>
        <v>430</v>
      </c>
      <c r="P20" s="120">
        <v>430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2028</v>
      </c>
      <c r="W20" s="120">
        <v>2028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3</v>
      </c>
      <c r="AD20" s="120">
        <v>3</v>
      </c>
      <c r="AE20" s="120">
        <v>0</v>
      </c>
      <c r="AF20" s="120">
        <f t="shared" si="10"/>
        <v>71</v>
      </c>
      <c r="AG20" s="120">
        <v>71</v>
      </c>
      <c r="AH20" s="120">
        <v>0</v>
      </c>
      <c r="AI20" s="120">
        <v>0</v>
      </c>
      <c r="AJ20" s="120">
        <f t="shared" si="11"/>
        <v>83</v>
      </c>
      <c r="AK20" s="120">
        <v>13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70</v>
      </c>
      <c r="AR20" s="120">
        <v>0</v>
      </c>
      <c r="AS20" s="120">
        <v>0</v>
      </c>
      <c r="AT20" s="120">
        <f t="shared" si="12"/>
        <v>1</v>
      </c>
      <c r="AU20" s="120">
        <v>1</v>
      </c>
      <c r="AV20" s="120">
        <v>0</v>
      </c>
      <c r="AW20" s="120">
        <v>0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2" customFormat="1" ht="12" customHeight="1">
      <c r="A21" s="105" t="s">
        <v>111</v>
      </c>
      <c r="B21" s="106" t="s">
        <v>139</v>
      </c>
      <c r="C21" s="105" t="s">
        <v>140</v>
      </c>
      <c r="D21" s="120">
        <f t="shared" si="2"/>
        <v>3911</v>
      </c>
      <c r="E21" s="120">
        <f t="shared" si="3"/>
        <v>0</v>
      </c>
      <c r="F21" s="120">
        <v>0</v>
      </c>
      <c r="G21" s="120">
        <v>0</v>
      </c>
      <c r="H21" s="120">
        <f t="shared" si="4"/>
        <v>0</v>
      </c>
      <c r="I21" s="120">
        <v>0</v>
      </c>
      <c r="J21" s="120">
        <v>0</v>
      </c>
      <c r="K21" s="120">
        <f t="shared" si="5"/>
        <v>3911</v>
      </c>
      <c r="L21" s="120">
        <v>416</v>
      </c>
      <c r="M21" s="120">
        <v>3495</v>
      </c>
      <c r="N21" s="120">
        <f t="shared" si="6"/>
        <v>7698</v>
      </c>
      <c r="O21" s="120">
        <f t="shared" si="7"/>
        <v>416</v>
      </c>
      <c r="P21" s="120">
        <v>416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f t="shared" si="8"/>
        <v>3495</v>
      </c>
      <c r="W21" s="120">
        <v>3495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f t="shared" si="9"/>
        <v>3787</v>
      </c>
      <c r="AD21" s="120">
        <v>529</v>
      </c>
      <c r="AE21" s="120">
        <v>3258</v>
      </c>
      <c r="AF21" s="120">
        <f t="shared" si="10"/>
        <v>2</v>
      </c>
      <c r="AG21" s="120">
        <v>2</v>
      </c>
      <c r="AH21" s="120">
        <v>0</v>
      </c>
      <c r="AI21" s="120">
        <v>0</v>
      </c>
      <c r="AJ21" s="120">
        <f t="shared" si="11"/>
        <v>27</v>
      </c>
      <c r="AK21" s="120"/>
      <c r="AL21" s="120">
        <v>25</v>
      </c>
      <c r="AM21" s="120">
        <v>2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25</v>
      </c>
      <c r="BA21" s="120">
        <v>25</v>
      </c>
      <c r="BB21" s="120">
        <v>0</v>
      </c>
      <c r="BC21" s="120">
        <v>0</v>
      </c>
    </row>
    <row r="22" spans="1:55" s="102" customFormat="1" ht="12" customHeight="1">
      <c r="A22" s="105" t="s">
        <v>111</v>
      </c>
      <c r="B22" s="106" t="s">
        <v>141</v>
      </c>
      <c r="C22" s="105" t="s">
        <v>142</v>
      </c>
      <c r="D22" s="120">
        <f t="shared" si="2"/>
        <v>2122</v>
      </c>
      <c r="E22" s="120">
        <f t="shared" si="3"/>
        <v>2122</v>
      </c>
      <c r="F22" s="120">
        <v>1121</v>
      </c>
      <c r="G22" s="120">
        <v>1001</v>
      </c>
      <c r="H22" s="120">
        <f t="shared" si="4"/>
        <v>0</v>
      </c>
      <c r="I22" s="120">
        <v>0</v>
      </c>
      <c r="J22" s="120">
        <v>0</v>
      </c>
      <c r="K22" s="120">
        <f t="shared" si="5"/>
        <v>0</v>
      </c>
      <c r="L22" s="120">
        <v>0</v>
      </c>
      <c r="M22" s="120">
        <v>0</v>
      </c>
      <c r="N22" s="120">
        <f t="shared" si="6"/>
        <v>2122</v>
      </c>
      <c r="O22" s="120">
        <f t="shared" si="7"/>
        <v>1121</v>
      </c>
      <c r="P22" s="120">
        <v>1121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f t="shared" si="8"/>
        <v>1001</v>
      </c>
      <c r="W22" s="120">
        <v>1001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f t="shared" si="9"/>
        <v>0</v>
      </c>
      <c r="AD22" s="120">
        <v>0</v>
      </c>
      <c r="AE22" s="120">
        <v>0</v>
      </c>
      <c r="AF22" s="120">
        <f t="shared" si="10"/>
        <v>38</v>
      </c>
      <c r="AG22" s="120">
        <v>38</v>
      </c>
      <c r="AH22" s="120">
        <v>0</v>
      </c>
      <c r="AI22" s="120">
        <v>0</v>
      </c>
      <c r="AJ22" s="120">
        <f t="shared" si="11"/>
        <v>38</v>
      </c>
      <c r="AK22" s="120"/>
      <c r="AL22" s="120">
        <v>0</v>
      </c>
      <c r="AM22" s="120">
        <v>33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5</v>
      </c>
      <c r="AT22" s="120">
        <f t="shared" si="12"/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f t="shared" si="13"/>
        <v>0</v>
      </c>
      <c r="BA22" s="120">
        <v>0</v>
      </c>
      <c r="BB22" s="120">
        <v>0</v>
      </c>
      <c r="BC22" s="120">
        <v>0</v>
      </c>
    </row>
    <row r="23" spans="1:55" s="102" customFormat="1" ht="12" customHeight="1">
      <c r="A23" s="105" t="s">
        <v>111</v>
      </c>
      <c r="B23" s="106" t="s">
        <v>143</v>
      </c>
      <c r="C23" s="105" t="s">
        <v>144</v>
      </c>
      <c r="D23" s="120">
        <f t="shared" si="2"/>
        <v>2943</v>
      </c>
      <c r="E23" s="120">
        <f t="shared" si="3"/>
        <v>2943</v>
      </c>
      <c r="F23" s="120">
        <v>1542</v>
      </c>
      <c r="G23" s="120">
        <v>1401</v>
      </c>
      <c r="H23" s="120">
        <f t="shared" si="4"/>
        <v>0</v>
      </c>
      <c r="I23" s="120">
        <v>0</v>
      </c>
      <c r="J23" s="120">
        <v>0</v>
      </c>
      <c r="K23" s="120">
        <f t="shared" si="5"/>
        <v>0</v>
      </c>
      <c r="L23" s="120">
        <v>0</v>
      </c>
      <c r="M23" s="120">
        <v>0</v>
      </c>
      <c r="N23" s="120">
        <f t="shared" si="6"/>
        <v>2978</v>
      </c>
      <c r="O23" s="120">
        <f t="shared" si="7"/>
        <v>1542</v>
      </c>
      <c r="P23" s="120">
        <v>1542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f t="shared" si="8"/>
        <v>1401</v>
      </c>
      <c r="W23" s="120">
        <v>1401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f t="shared" si="9"/>
        <v>35</v>
      </c>
      <c r="AD23" s="120">
        <v>35</v>
      </c>
      <c r="AE23" s="120">
        <v>0</v>
      </c>
      <c r="AF23" s="120">
        <f t="shared" si="10"/>
        <v>0</v>
      </c>
      <c r="AG23" s="120">
        <v>0</v>
      </c>
      <c r="AH23" s="120">
        <v>0</v>
      </c>
      <c r="AI23" s="120">
        <v>0</v>
      </c>
      <c r="AJ23" s="120">
        <f t="shared" si="11"/>
        <v>0</v>
      </c>
      <c r="AK23" s="120"/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f t="shared" si="12"/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2" customFormat="1" ht="12" customHeight="1">
      <c r="A24" s="105" t="s">
        <v>111</v>
      </c>
      <c r="B24" s="106" t="s">
        <v>145</v>
      </c>
      <c r="C24" s="105" t="s">
        <v>146</v>
      </c>
      <c r="D24" s="120">
        <f t="shared" si="2"/>
        <v>3325</v>
      </c>
      <c r="E24" s="120">
        <f t="shared" si="3"/>
        <v>3325</v>
      </c>
      <c r="F24" s="120">
        <v>1194</v>
      </c>
      <c r="G24" s="120">
        <v>2131</v>
      </c>
      <c r="H24" s="120">
        <f t="shared" si="4"/>
        <v>0</v>
      </c>
      <c r="I24" s="120">
        <v>0</v>
      </c>
      <c r="J24" s="120">
        <v>0</v>
      </c>
      <c r="K24" s="120">
        <f t="shared" si="5"/>
        <v>0</v>
      </c>
      <c r="L24" s="120">
        <v>0</v>
      </c>
      <c r="M24" s="120">
        <v>0</v>
      </c>
      <c r="N24" s="120">
        <f t="shared" si="6"/>
        <v>3331</v>
      </c>
      <c r="O24" s="120">
        <f t="shared" si="7"/>
        <v>1194</v>
      </c>
      <c r="P24" s="120">
        <v>1194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f t="shared" si="8"/>
        <v>2131</v>
      </c>
      <c r="W24" s="120">
        <v>2131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f t="shared" si="9"/>
        <v>6</v>
      </c>
      <c r="AD24" s="120">
        <v>6</v>
      </c>
      <c r="AE24" s="120">
        <v>0</v>
      </c>
      <c r="AF24" s="120">
        <f t="shared" si="10"/>
        <v>129</v>
      </c>
      <c r="AG24" s="120">
        <v>129</v>
      </c>
      <c r="AH24" s="120">
        <v>0</v>
      </c>
      <c r="AI24" s="120">
        <v>0</v>
      </c>
      <c r="AJ24" s="120">
        <f t="shared" si="11"/>
        <v>129</v>
      </c>
      <c r="AK24" s="120"/>
      <c r="AL24" s="120">
        <v>0</v>
      </c>
      <c r="AM24" s="120">
        <v>15</v>
      </c>
      <c r="AN24" s="120">
        <v>114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f t="shared" si="12"/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f t="shared" si="13"/>
        <v>0</v>
      </c>
      <c r="BA24" s="120">
        <v>0</v>
      </c>
      <c r="BB24" s="120">
        <v>0</v>
      </c>
      <c r="BC24" s="120">
        <v>0</v>
      </c>
    </row>
    <row r="25" spans="1:55" s="102" customFormat="1" ht="12" customHeight="1">
      <c r="A25" s="105" t="s">
        <v>111</v>
      </c>
      <c r="B25" s="106" t="s">
        <v>147</v>
      </c>
      <c r="C25" s="105" t="s">
        <v>148</v>
      </c>
      <c r="D25" s="120">
        <f t="shared" si="2"/>
        <v>5784</v>
      </c>
      <c r="E25" s="120">
        <f t="shared" si="3"/>
        <v>0</v>
      </c>
      <c r="F25" s="120">
        <v>0</v>
      </c>
      <c r="G25" s="120">
        <v>0</v>
      </c>
      <c r="H25" s="120">
        <f t="shared" si="4"/>
        <v>0</v>
      </c>
      <c r="I25" s="120">
        <v>0</v>
      </c>
      <c r="J25" s="120">
        <v>0</v>
      </c>
      <c r="K25" s="120">
        <f t="shared" si="5"/>
        <v>5784</v>
      </c>
      <c r="L25" s="120">
        <v>346</v>
      </c>
      <c r="M25" s="120">
        <v>5438</v>
      </c>
      <c r="N25" s="120">
        <f t="shared" si="6"/>
        <v>5784</v>
      </c>
      <c r="O25" s="120">
        <f t="shared" si="7"/>
        <v>346</v>
      </c>
      <c r="P25" s="120">
        <v>346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f t="shared" si="8"/>
        <v>5438</v>
      </c>
      <c r="W25" s="120">
        <v>5438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51</v>
      </c>
      <c r="AG25" s="120">
        <v>51</v>
      </c>
      <c r="AH25" s="120">
        <v>0</v>
      </c>
      <c r="AI25" s="120">
        <v>0</v>
      </c>
      <c r="AJ25" s="120">
        <f t="shared" si="11"/>
        <v>51</v>
      </c>
      <c r="AK25" s="120"/>
      <c r="AL25" s="120">
        <v>0</v>
      </c>
      <c r="AM25" s="120">
        <v>11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40</v>
      </c>
      <c r="AT25" s="120">
        <f t="shared" si="12"/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f t="shared" si="13"/>
        <v>0</v>
      </c>
      <c r="BA25" s="120">
        <v>0</v>
      </c>
      <c r="BB25" s="120">
        <v>0</v>
      </c>
      <c r="BC25" s="120">
        <v>0</v>
      </c>
    </row>
    <row r="26" spans="1:55" s="102" customFormat="1" ht="12" customHeight="1">
      <c r="A26" s="105" t="s">
        <v>111</v>
      </c>
      <c r="B26" s="106" t="s">
        <v>149</v>
      </c>
      <c r="C26" s="105" t="s">
        <v>150</v>
      </c>
      <c r="D26" s="120">
        <f t="shared" si="2"/>
        <v>8435</v>
      </c>
      <c r="E26" s="120">
        <f t="shared" si="3"/>
        <v>0</v>
      </c>
      <c r="F26" s="120">
        <v>0</v>
      </c>
      <c r="G26" s="120">
        <v>0</v>
      </c>
      <c r="H26" s="120">
        <f t="shared" si="4"/>
        <v>0</v>
      </c>
      <c r="I26" s="120">
        <v>0</v>
      </c>
      <c r="J26" s="120">
        <v>0</v>
      </c>
      <c r="K26" s="120">
        <f t="shared" si="5"/>
        <v>8435</v>
      </c>
      <c r="L26" s="120">
        <v>319</v>
      </c>
      <c r="M26" s="120">
        <v>8116</v>
      </c>
      <c r="N26" s="120">
        <f t="shared" si="6"/>
        <v>8435</v>
      </c>
      <c r="O26" s="120">
        <f t="shared" si="7"/>
        <v>319</v>
      </c>
      <c r="P26" s="120">
        <v>319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f t="shared" si="8"/>
        <v>8116</v>
      </c>
      <c r="W26" s="120">
        <v>8116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f t="shared" si="9"/>
        <v>0</v>
      </c>
      <c r="AD26" s="120">
        <v>0</v>
      </c>
      <c r="AE26" s="120">
        <v>0</v>
      </c>
      <c r="AF26" s="120">
        <f t="shared" si="10"/>
        <v>34</v>
      </c>
      <c r="AG26" s="120">
        <v>34</v>
      </c>
      <c r="AH26" s="120">
        <v>0</v>
      </c>
      <c r="AI26" s="120">
        <v>0</v>
      </c>
      <c r="AJ26" s="120">
        <f t="shared" si="11"/>
        <v>418</v>
      </c>
      <c r="AK26" s="120">
        <v>406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12</v>
      </c>
      <c r="AT26" s="120">
        <f t="shared" si="12"/>
        <v>22</v>
      </c>
      <c r="AU26" s="120">
        <v>22</v>
      </c>
      <c r="AV26" s="120">
        <v>0</v>
      </c>
      <c r="AW26" s="120">
        <v>0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2" customFormat="1" ht="12" customHeight="1">
      <c r="A27" s="105" t="s">
        <v>111</v>
      </c>
      <c r="B27" s="106" t="s">
        <v>151</v>
      </c>
      <c r="C27" s="105" t="s">
        <v>152</v>
      </c>
      <c r="D27" s="120">
        <f t="shared" si="2"/>
        <v>9996</v>
      </c>
      <c r="E27" s="120">
        <f t="shared" si="3"/>
        <v>0</v>
      </c>
      <c r="F27" s="120">
        <v>0</v>
      </c>
      <c r="G27" s="120">
        <v>0</v>
      </c>
      <c r="H27" s="120">
        <f t="shared" si="4"/>
        <v>9996</v>
      </c>
      <c r="I27" s="120">
        <v>564</v>
      </c>
      <c r="J27" s="120">
        <v>9432</v>
      </c>
      <c r="K27" s="120">
        <f t="shared" si="5"/>
        <v>0</v>
      </c>
      <c r="L27" s="120">
        <v>0</v>
      </c>
      <c r="M27" s="120">
        <v>0</v>
      </c>
      <c r="N27" s="120">
        <f t="shared" si="6"/>
        <v>9996</v>
      </c>
      <c r="O27" s="120">
        <f t="shared" si="7"/>
        <v>564</v>
      </c>
      <c r="P27" s="120">
        <v>564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f t="shared" si="8"/>
        <v>9432</v>
      </c>
      <c r="W27" s="120">
        <v>9432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196</v>
      </c>
      <c r="AG27" s="120">
        <v>196</v>
      </c>
      <c r="AH27" s="120">
        <v>0</v>
      </c>
      <c r="AI27" s="120">
        <v>0</v>
      </c>
      <c r="AJ27" s="120">
        <f t="shared" si="11"/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f t="shared" si="12"/>
        <v>196</v>
      </c>
      <c r="AU27" s="120">
        <v>196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2" customFormat="1" ht="12" customHeight="1">
      <c r="A28" s="105" t="s">
        <v>111</v>
      </c>
      <c r="B28" s="106" t="s">
        <v>153</v>
      </c>
      <c r="C28" s="105" t="s">
        <v>154</v>
      </c>
      <c r="D28" s="120">
        <f t="shared" si="2"/>
        <v>8047</v>
      </c>
      <c r="E28" s="120">
        <f t="shared" si="3"/>
        <v>0</v>
      </c>
      <c r="F28" s="120">
        <v>0</v>
      </c>
      <c r="G28" s="120">
        <v>0</v>
      </c>
      <c r="H28" s="120">
        <f t="shared" si="4"/>
        <v>0</v>
      </c>
      <c r="I28" s="120">
        <v>0</v>
      </c>
      <c r="J28" s="120">
        <v>0</v>
      </c>
      <c r="K28" s="120">
        <f t="shared" si="5"/>
        <v>8047</v>
      </c>
      <c r="L28" s="120">
        <v>974</v>
      </c>
      <c r="M28" s="120">
        <v>7073</v>
      </c>
      <c r="N28" s="120">
        <f t="shared" si="6"/>
        <v>8047</v>
      </c>
      <c r="O28" s="120">
        <f t="shared" si="7"/>
        <v>974</v>
      </c>
      <c r="P28" s="120">
        <v>974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7073</v>
      </c>
      <c r="W28" s="120">
        <v>7073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0</v>
      </c>
      <c r="AD28" s="120">
        <v>0</v>
      </c>
      <c r="AE28" s="120">
        <v>0</v>
      </c>
      <c r="AF28" s="120">
        <f t="shared" si="10"/>
        <v>273</v>
      </c>
      <c r="AG28" s="120">
        <v>273</v>
      </c>
      <c r="AH28" s="120">
        <v>0</v>
      </c>
      <c r="AI28" s="120">
        <v>0</v>
      </c>
      <c r="AJ28" s="120">
        <f t="shared" si="11"/>
        <v>273</v>
      </c>
      <c r="AK28" s="120"/>
      <c r="AL28" s="120">
        <v>0</v>
      </c>
      <c r="AM28" s="120">
        <v>273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f t="shared" si="12"/>
        <v>27</v>
      </c>
      <c r="AU28" s="120">
        <v>0</v>
      </c>
      <c r="AV28" s="120">
        <v>0</v>
      </c>
      <c r="AW28" s="120">
        <v>27</v>
      </c>
      <c r="AX28" s="120">
        <v>0</v>
      </c>
      <c r="AY28" s="120">
        <v>0</v>
      </c>
      <c r="AZ28" s="120">
        <f t="shared" si="13"/>
        <v>0</v>
      </c>
      <c r="BA28" s="120">
        <v>0</v>
      </c>
      <c r="BB28" s="120">
        <v>0</v>
      </c>
      <c r="BC28" s="120">
        <v>0</v>
      </c>
    </row>
    <row r="29" spans="1:55" s="102" customFormat="1" ht="12" customHeight="1">
      <c r="A29" s="105" t="s">
        <v>111</v>
      </c>
      <c r="B29" s="106" t="s">
        <v>155</v>
      </c>
      <c r="C29" s="105" t="s">
        <v>156</v>
      </c>
      <c r="D29" s="120">
        <f t="shared" si="2"/>
        <v>5289</v>
      </c>
      <c r="E29" s="120">
        <f t="shared" si="3"/>
        <v>0</v>
      </c>
      <c r="F29" s="120">
        <v>0</v>
      </c>
      <c r="G29" s="120">
        <v>0</v>
      </c>
      <c r="H29" s="120">
        <f t="shared" si="4"/>
        <v>0</v>
      </c>
      <c r="I29" s="120">
        <v>0</v>
      </c>
      <c r="J29" s="120">
        <v>0</v>
      </c>
      <c r="K29" s="120">
        <f t="shared" si="5"/>
        <v>5289</v>
      </c>
      <c r="L29" s="120">
        <v>677</v>
      </c>
      <c r="M29" s="120">
        <v>4612</v>
      </c>
      <c r="N29" s="120">
        <f t="shared" si="6"/>
        <v>5301</v>
      </c>
      <c r="O29" s="120">
        <f t="shared" si="7"/>
        <v>677</v>
      </c>
      <c r="P29" s="120">
        <v>677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f t="shared" si="8"/>
        <v>4612</v>
      </c>
      <c r="W29" s="120">
        <v>4612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f t="shared" si="9"/>
        <v>12</v>
      </c>
      <c r="AD29" s="120">
        <v>12</v>
      </c>
      <c r="AE29" s="120">
        <v>0</v>
      </c>
      <c r="AF29" s="120">
        <f t="shared" si="10"/>
        <v>151</v>
      </c>
      <c r="AG29" s="120">
        <v>151</v>
      </c>
      <c r="AH29" s="120">
        <v>0</v>
      </c>
      <c r="AI29" s="120">
        <v>0</v>
      </c>
      <c r="AJ29" s="120">
        <f t="shared" si="11"/>
        <v>179</v>
      </c>
      <c r="AK29" s="120">
        <v>29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150</v>
      </c>
      <c r="AR29" s="120">
        <v>0</v>
      </c>
      <c r="AS29" s="120">
        <v>0</v>
      </c>
      <c r="AT29" s="120">
        <f t="shared" si="12"/>
        <v>1</v>
      </c>
      <c r="AU29" s="120">
        <v>1</v>
      </c>
      <c r="AV29" s="120">
        <v>0</v>
      </c>
      <c r="AW29" s="120">
        <v>0</v>
      </c>
      <c r="AX29" s="120">
        <v>0</v>
      </c>
      <c r="AY29" s="120">
        <v>0</v>
      </c>
      <c r="AZ29" s="120">
        <f t="shared" si="13"/>
        <v>0</v>
      </c>
      <c r="BA29" s="120">
        <v>0</v>
      </c>
      <c r="BB29" s="120">
        <v>0</v>
      </c>
      <c r="BC29" s="120">
        <v>0</v>
      </c>
    </row>
    <row r="30" spans="1:55" s="102" customFormat="1" ht="12" customHeight="1">
      <c r="A30" s="105" t="s">
        <v>111</v>
      </c>
      <c r="B30" s="106" t="s">
        <v>157</v>
      </c>
      <c r="C30" s="105" t="s">
        <v>158</v>
      </c>
      <c r="D30" s="120">
        <f t="shared" si="2"/>
        <v>2424</v>
      </c>
      <c r="E30" s="120">
        <f t="shared" si="3"/>
        <v>0</v>
      </c>
      <c r="F30" s="120">
        <v>0</v>
      </c>
      <c r="G30" s="120">
        <v>0</v>
      </c>
      <c r="H30" s="120">
        <f t="shared" si="4"/>
        <v>0</v>
      </c>
      <c r="I30" s="120">
        <v>0</v>
      </c>
      <c r="J30" s="120">
        <v>0</v>
      </c>
      <c r="K30" s="120">
        <f t="shared" si="5"/>
        <v>2424</v>
      </c>
      <c r="L30" s="120">
        <v>1005</v>
      </c>
      <c r="M30" s="120">
        <v>1419</v>
      </c>
      <c r="N30" s="120">
        <f t="shared" si="6"/>
        <v>2518</v>
      </c>
      <c r="O30" s="120">
        <f t="shared" si="7"/>
        <v>1005</v>
      </c>
      <c r="P30" s="120">
        <v>1005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f t="shared" si="8"/>
        <v>1419</v>
      </c>
      <c r="W30" s="120">
        <v>1419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f t="shared" si="9"/>
        <v>94</v>
      </c>
      <c r="AD30" s="120">
        <v>94</v>
      </c>
      <c r="AE30" s="120">
        <v>0</v>
      </c>
      <c r="AF30" s="120">
        <f t="shared" si="10"/>
        <v>33</v>
      </c>
      <c r="AG30" s="120">
        <v>33</v>
      </c>
      <c r="AH30" s="120">
        <v>0</v>
      </c>
      <c r="AI30" s="120">
        <v>0</v>
      </c>
      <c r="AJ30" s="120">
        <f t="shared" si="11"/>
        <v>33</v>
      </c>
      <c r="AK30" s="120"/>
      <c r="AL30" s="120">
        <v>0</v>
      </c>
      <c r="AM30" s="120">
        <v>3</v>
      </c>
      <c r="AN30" s="120">
        <v>0</v>
      </c>
      <c r="AO30" s="120">
        <v>0</v>
      </c>
      <c r="AP30" s="120">
        <v>0</v>
      </c>
      <c r="AQ30" s="120">
        <v>4</v>
      </c>
      <c r="AR30" s="120">
        <v>26</v>
      </c>
      <c r="AS30" s="120">
        <v>0</v>
      </c>
      <c r="AT30" s="120">
        <f t="shared" si="12"/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f t="shared" si="13"/>
        <v>0</v>
      </c>
      <c r="BA30" s="120">
        <v>0</v>
      </c>
      <c r="BB30" s="120">
        <v>0</v>
      </c>
      <c r="BC30" s="120">
        <v>0</v>
      </c>
    </row>
    <row r="31" spans="1:55" s="102" customFormat="1" ht="12" customHeight="1">
      <c r="A31" s="105" t="s">
        <v>111</v>
      </c>
      <c r="B31" s="106" t="s">
        <v>159</v>
      </c>
      <c r="C31" s="105" t="s">
        <v>160</v>
      </c>
      <c r="D31" s="120">
        <f t="shared" si="2"/>
        <v>7257</v>
      </c>
      <c r="E31" s="120">
        <f t="shared" si="3"/>
        <v>304</v>
      </c>
      <c r="F31" s="120">
        <v>35</v>
      </c>
      <c r="G31" s="120">
        <v>269</v>
      </c>
      <c r="H31" s="120">
        <f t="shared" si="4"/>
        <v>5226</v>
      </c>
      <c r="I31" s="120">
        <v>0</v>
      </c>
      <c r="J31" s="120">
        <v>5226</v>
      </c>
      <c r="K31" s="120">
        <f t="shared" si="5"/>
        <v>1727</v>
      </c>
      <c r="L31" s="120">
        <v>1727</v>
      </c>
      <c r="M31" s="120">
        <v>0</v>
      </c>
      <c r="N31" s="120">
        <f t="shared" si="6"/>
        <v>7280</v>
      </c>
      <c r="O31" s="120">
        <f t="shared" si="7"/>
        <v>1762</v>
      </c>
      <c r="P31" s="120">
        <v>1762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f t="shared" si="8"/>
        <v>5495</v>
      </c>
      <c r="W31" s="120">
        <v>5495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f t="shared" si="9"/>
        <v>23</v>
      </c>
      <c r="AD31" s="120">
        <v>23</v>
      </c>
      <c r="AE31" s="120">
        <v>0</v>
      </c>
      <c r="AF31" s="120">
        <f t="shared" si="10"/>
        <v>107</v>
      </c>
      <c r="AG31" s="120">
        <v>107</v>
      </c>
      <c r="AH31" s="120">
        <v>0</v>
      </c>
      <c r="AI31" s="120">
        <v>0</v>
      </c>
      <c r="AJ31" s="120">
        <f t="shared" si="11"/>
        <v>169</v>
      </c>
      <c r="AK31" s="120">
        <v>35</v>
      </c>
      <c r="AL31" s="120">
        <v>27</v>
      </c>
      <c r="AM31" s="120">
        <v>5</v>
      </c>
      <c r="AN31" s="120">
        <v>0</v>
      </c>
      <c r="AO31" s="120">
        <v>0</v>
      </c>
      <c r="AP31" s="120">
        <v>0</v>
      </c>
      <c r="AQ31" s="120">
        <v>0</v>
      </c>
      <c r="AR31" s="120">
        <v>102</v>
      </c>
      <c r="AS31" s="120">
        <v>0</v>
      </c>
      <c r="AT31" s="120">
        <f t="shared" si="12"/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f t="shared" si="13"/>
        <v>0</v>
      </c>
      <c r="BA31" s="120">
        <v>0</v>
      </c>
      <c r="BB31" s="120">
        <v>0</v>
      </c>
      <c r="BC31" s="120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161</v>
      </c>
      <c r="C2" s="43" t="s">
        <v>112</v>
      </c>
      <c r="D2" s="108" t="s">
        <v>162</v>
      </c>
      <c r="E2" s="2"/>
      <c r="F2" s="2"/>
      <c r="G2" s="2"/>
      <c r="H2" s="2"/>
      <c r="I2" s="2"/>
      <c r="J2" s="2"/>
      <c r="K2" s="2"/>
      <c r="L2" s="2" t="str">
        <f>LEFT(C2,2)</f>
        <v>36</v>
      </c>
      <c r="M2" s="2" t="str">
        <f>IF(L2&lt;&gt;"",VLOOKUP(L2,$AI$6:$AJ$52,2,FALSE),"-")</f>
        <v>徳島県</v>
      </c>
      <c r="AA2" s="1">
        <f>IF(VALUE(C2)=0,0,1)</f>
        <v>1</v>
      </c>
      <c r="AB2" s="10" t="str">
        <f>IF(AA2=0,"",VLOOKUP(C2,'水洗化人口等'!B7:C31,2,FALSE))</f>
        <v>合計</v>
      </c>
      <c r="AC2" s="10"/>
      <c r="AD2" s="45">
        <f>IF(AA2=0,1,IF(ISERROR(AB2),1,0))</f>
        <v>0</v>
      </c>
      <c r="AF2" s="10">
        <f>COUNTA('水洗化人口等'!B7:B31)+6</f>
        <v>31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09" t="s">
        <v>163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5" t="s">
        <v>164</v>
      </c>
      <c r="G6" s="156"/>
      <c r="H6" s="37" t="s">
        <v>165</v>
      </c>
      <c r="I6" s="37" t="s">
        <v>166</v>
      </c>
      <c r="J6" s="37" t="s">
        <v>167</v>
      </c>
      <c r="K6" s="4" t="s">
        <v>168</v>
      </c>
      <c r="L6" s="14" t="s">
        <v>169</v>
      </c>
      <c r="M6" s="38" t="s">
        <v>170</v>
      </c>
      <c r="AF6" s="10">
        <f>+'水洗化人口等'!B6</f>
        <v>0</v>
      </c>
      <c r="AG6" s="10">
        <v>6</v>
      </c>
      <c r="AI6" s="41" t="s">
        <v>171</v>
      </c>
      <c r="AJ6" s="2" t="s">
        <v>47</v>
      </c>
    </row>
    <row r="7" spans="2:36" ht="16.5" customHeight="1">
      <c r="B7" s="164" t="s">
        <v>172</v>
      </c>
      <c r="C7" s="5" t="s">
        <v>173</v>
      </c>
      <c r="D7" s="15">
        <f>AD7</f>
        <v>67875</v>
      </c>
      <c r="F7" s="159" t="s">
        <v>174</v>
      </c>
      <c r="G7" s="6" t="s">
        <v>175</v>
      </c>
      <c r="H7" s="16">
        <f aca="true" t="shared" si="0" ref="H7:H12">AD14</f>
        <v>37983</v>
      </c>
      <c r="I7" s="16">
        <f aca="true" t="shared" si="1" ref="I7:I12">AD24</f>
        <v>237148</v>
      </c>
      <c r="J7" s="16">
        <f aca="true" t="shared" si="2" ref="J7:J12">SUM(H7:I7)</f>
        <v>275131</v>
      </c>
      <c r="K7" s="17">
        <f aca="true" t="shared" si="3" ref="K7:K12">IF(J$13&gt;0,J7/J$13,0)</f>
        <v>1</v>
      </c>
      <c r="L7" s="18">
        <f>AD34</f>
        <v>4255</v>
      </c>
      <c r="M7" s="19">
        <f>AD37</f>
        <v>25</v>
      </c>
      <c r="AA7" s="3" t="s">
        <v>173</v>
      </c>
      <c r="AB7" s="44" t="s">
        <v>176</v>
      </c>
      <c r="AC7" s="44" t="s">
        <v>177</v>
      </c>
      <c r="AD7" s="10">
        <f aca="true" ca="1" t="shared" si="4" ref="AD7:AD53">IF(AD$2=0,INDIRECT(AB7&amp;"!"&amp;AC7&amp;$AG$2),0)</f>
        <v>67875</v>
      </c>
      <c r="AF7" s="41" t="str">
        <f>+'水洗化人口等'!B7</f>
        <v>36000</v>
      </c>
      <c r="AG7" s="10">
        <v>7</v>
      </c>
      <c r="AI7" s="41" t="s">
        <v>178</v>
      </c>
      <c r="AJ7" s="2" t="s">
        <v>46</v>
      </c>
    </row>
    <row r="8" spans="2:36" ht="16.5" customHeight="1">
      <c r="B8" s="165"/>
      <c r="C8" s="6" t="s">
        <v>179</v>
      </c>
      <c r="D8" s="20">
        <f>AD8</f>
        <v>7092</v>
      </c>
      <c r="F8" s="160"/>
      <c r="G8" s="6" t="s">
        <v>180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179</v>
      </c>
      <c r="AB8" s="44" t="s">
        <v>176</v>
      </c>
      <c r="AC8" s="44" t="s">
        <v>181</v>
      </c>
      <c r="AD8" s="10">
        <f ca="1" t="shared" si="4"/>
        <v>7092</v>
      </c>
      <c r="AF8" s="41" t="str">
        <f>+'水洗化人口等'!B8</f>
        <v>36201</v>
      </c>
      <c r="AG8" s="10">
        <v>8</v>
      </c>
      <c r="AI8" s="41" t="s">
        <v>182</v>
      </c>
      <c r="AJ8" s="2" t="s">
        <v>45</v>
      </c>
    </row>
    <row r="9" spans="2:36" ht="16.5" customHeight="1">
      <c r="B9" s="166"/>
      <c r="C9" s="7" t="s">
        <v>183</v>
      </c>
      <c r="D9" s="21">
        <f>SUM(D7:D8)</f>
        <v>74967</v>
      </c>
      <c r="F9" s="160"/>
      <c r="G9" s="6" t="s">
        <v>184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185</v>
      </c>
      <c r="AB9" s="44" t="s">
        <v>176</v>
      </c>
      <c r="AC9" s="44" t="s">
        <v>186</v>
      </c>
      <c r="AD9" s="10">
        <f ca="1" t="shared" si="4"/>
        <v>114984</v>
      </c>
      <c r="AF9" s="41" t="str">
        <f>+'水洗化人口等'!B9</f>
        <v>36202</v>
      </c>
      <c r="AG9" s="10">
        <v>9</v>
      </c>
      <c r="AI9" s="41" t="s">
        <v>187</v>
      </c>
      <c r="AJ9" s="2" t="s">
        <v>44</v>
      </c>
    </row>
    <row r="10" spans="2:36" ht="16.5" customHeight="1">
      <c r="B10" s="167" t="s">
        <v>188</v>
      </c>
      <c r="C10" s="110" t="s">
        <v>185</v>
      </c>
      <c r="D10" s="20">
        <f>AD9</f>
        <v>114984</v>
      </c>
      <c r="F10" s="160"/>
      <c r="G10" s="6" t="s">
        <v>189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7">
        <f t="shared" si="3"/>
        <v>0</v>
      </c>
      <c r="L10" s="22" t="s">
        <v>190</v>
      </c>
      <c r="M10" s="23" t="s">
        <v>190</v>
      </c>
      <c r="AA10" s="3" t="s">
        <v>191</v>
      </c>
      <c r="AB10" s="44" t="s">
        <v>176</v>
      </c>
      <c r="AC10" s="44" t="s">
        <v>192</v>
      </c>
      <c r="AD10" s="10">
        <f ca="1" t="shared" si="4"/>
        <v>7125</v>
      </c>
      <c r="AF10" s="41" t="str">
        <f>+'水洗化人口等'!B10</f>
        <v>36203</v>
      </c>
      <c r="AG10" s="10">
        <v>10</v>
      </c>
      <c r="AI10" s="41" t="s">
        <v>193</v>
      </c>
      <c r="AJ10" s="2" t="s">
        <v>43</v>
      </c>
    </row>
    <row r="11" spans="2:36" ht="16.5" customHeight="1">
      <c r="B11" s="168"/>
      <c r="C11" s="6" t="s">
        <v>191</v>
      </c>
      <c r="D11" s="20">
        <f>AD10</f>
        <v>7125</v>
      </c>
      <c r="F11" s="160"/>
      <c r="G11" s="6" t="s">
        <v>194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190</v>
      </c>
      <c r="M11" s="23" t="s">
        <v>190</v>
      </c>
      <c r="AA11" s="3" t="s">
        <v>195</v>
      </c>
      <c r="AB11" s="44" t="s">
        <v>176</v>
      </c>
      <c r="AC11" s="44" t="s">
        <v>196</v>
      </c>
      <c r="AD11" s="10">
        <f ca="1" t="shared" si="4"/>
        <v>592397</v>
      </c>
      <c r="AF11" s="41" t="str">
        <f>+'水洗化人口等'!B11</f>
        <v>36204</v>
      </c>
      <c r="AG11" s="10">
        <v>11</v>
      </c>
      <c r="AI11" s="41" t="s">
        <v>197</v>
      </c>
      <c r="AJ11" s="2" t="s">
        <v>42</v>
      </c>
    </row>
    <row r="12" spans="2:36" ht="16.5" customHeight="1">
      <c r="B12" s="168"/>
      <c r="C12" s="6" t="s">
        <v>195</v>
      </c>
      <c r="D12" s="20">
        <f>AD11</f>
        <v>592397</v>
      </c>
      <c r="F12" s="160"/>
      <c r="G12" s="6" t="s">
        <v>198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190</v>
      </c>
      <c r="M12" s="23" t="s">
        <v>190</v>
      </c>
      <c r="AA12" s="3" t="s">
        <v>199</v>
      </c>
      <c r="AB12" s="44" t="s">
        <v>176</v>
      </c>
      <c r="AC12" s="44" t="s">
        <v>200</v>
      </c>
      <c r="AD12" s="10">
        <f ca="1" t="shared" si="4"/>
        <v>272771</v>
      </c>
      <c r="AF12" s="41" t="str">
        <f>+'水洗化人口等'!B12</f>
        <v>36205</v>
      </c>
      <c r="AG12" s="10">
        <v>12</v>
      </c>
      <c r="AI12" s="41" t="s">
        <v>201</v>
      </c>
      <c r="AJ12" s="2" t="s">
        <v>41</v>
      </c>
    </row>
    <row r="13" spans="2:36" ht="16.5" customHeight="1">
      <c r="B13" s="169"/>
      <c r="C13" s="7" t="s">
        <v>183</v>
      </c>
      <c r="D13" s="21">
        <f>SUM(D10:D12)</f>
        <v>714506</v>
      </c>
      <c r="F13" s="161"/>
      <c r="G13" s="6" t="s">
        <v>183</v>
      </c>
      <c r="H13" s="16">
        <f>SUM(H7:H12)</f>
        <v>37983</v>
      </c>
      <c r="I13" s="16">
        <f>SUM(I7:I12)</f>
        <v>237148</v>
      </c>
      <c r="J13" s="16">
        <f>SUM(J7:J12)</f>
        <v>275131</v>
      </c>
      <c r="K13" s="17">
        <v>1</v>
      </c>
      <c r="L13" s="22" t="s">
        <v>190</v>
      </c>
      <c r="M13" s="23" t="s">
        <v>190</v>
      </c>
      <c r="AA13" s="3" t="s">
        <v>202</v>
      </c>
      <c r="AB13" s="44" t="s">
        <v>176</v>
      </c>
      <c r="AC13" s="44" t="s">
        <v>203</v>
      </c>
      <c r="AD13" s="10">
        <f ca="1" t="shared" si="4"/>
        <v>4879</v>
      </c>
      <c r="AF13" s="41" t="str">
        <f>+'水洗化人口等'!B13</f>
        <v>36206</v>
      </c>
      <c r="AG13" s="10">
        <v>13</v>
      </c>
      <c r="AI13" s="41" t="s">
        <v>204</v>
      </c>
      <c r="AJ13" s="2" t="s">
        <v>40</v>
      </c>
    </row>
    <row r="14" spans="2:36" ht="16.5" customHeight="1" thickBot="1">
      <c r="B14" s="157" t="s">
        <v>205</v>
      </c>
      <c r="C14" s="158"/>
      <c r="D14" s="24">
        <f>SUM(D9,D13)</f>
        <v>789473</v>
      </c>
      <c r="F14" s="162" t="s">
        <v>206</v>
      </c>
      <c r="G14" s="163"/>
      <c r="H14" s="16">
        <f>AD20</f>
        <v>2929</v>
      </c>
      <c r="I14" s="16">
        <f>AD30</f>
        <v>3481</v>
      </c>
      <c r="J14" s="16">
        <f>SUM(H14:I14)</f>
        <v>6410</v>
      </c>
      <c r="K14" s="25" t="s">
        <v>190</v>
      </c>
      <c r="L14" s="22" t="s">
        <v>190</v>
      </c>
      <c r="M14" s="23" t="s">
        <v>190</v>
      </c>
      <c r="AA14" s="3" t="s">
        <v>175</v>
      </c>
      <c r="AB14" s="44" t="s">
        <v>207</v>
      </c>
      <c r="AC14" s="44" t="s">
        <v>200</v>
      </c>
      <c r="AD14" s="10">
        <f ca="1" t="shared" si="4"/>
        <v>37983</v>
      </c>
      <c r="AF14" s="41" t="str">
        <f>+'水洗化人口等'!B14</f>
        <v>36207</v>
      </c>
      <c r="AG14" s="10">
        <v>14</v>
      </c>
      <c r="AI14" s="41" t="s">
        <v>208</v>
      </c>
      <c r="AJ14" s="2" t="s">
        <v>39</v>
      </c>
    </row>
    <row r="15" spans="2:36" ht="16.5" customHeight="1" thickBot="1">
      <c r="B15" s="157" t="s">
        <v>209</v>
      </c>
      <c r="C15" s="158"/>
      <c r="D15" s="24">
        <f>AD13</f>
        <v>4879</v>
      </c>
      <c r="F15" s="157" t="s">
        <v>210</v>
      </c>
      <c r="G15" s="158"/>
      <c r="H15" s="26">
        <f>SUM(H13:H14)</f>
        <v>40912</v>
      </c>
      <c r="I15" s="26">
        <f>SUM(I13:I14)</f>
        <v>240629</v>
      </c>
      <c r="J15" s="26">
        <f>SUM(J13:J14)</f>
        <v>281541</v>
      </c>
      <c r="K15" s="27" t="s">
        <v>190</v>
      </c>
      <c r="L15" s="28">
        <f>SUM(L7:L9)</f>
        <v>4255</v>
      </c>
      <c r="M15" s="29">
        <f>SUM(M7:M9)</f>
        <v>25</v>
      </c>
      <c r="AA15" s="3" t="s">
        <v>180</v>
      </c>
      <c r="AB15" s="44" t="s">
        <v>207</v>
      </c>
      <c r="AC15" s="44" t="s">
        <v>211</v>
      </c>
      <c r="AD15" s="10">
        <f ca="1" t="shared" si="4"/>
        <v>0</v>
      </c>
      <c r="AF15" s="41" t="str">
        <f>+'水洗化人口等'!B15</f>
        <v>36208</v>
      </c>
      <c r="AG15" s="10">
        <v>15</v>
      </c>
      <c r="AI15" s="41" t="s">
        <v>212</v>
      </c>
      <c r="AJ15" s="2" t="s">
        <v>38</v>
      </c>
    </row>
    <row r="16" spans="2:36" ht="16.5" customHeight="1" thickBot="1">
      <c r="B16" s="8" t="s">
        <v>213</v>
      </c>
      <c r="AA16" s="3" t="s">
        <v>184</v>
      </c>
      <c r="AB16" s="44" t="s">
        <v>207</v>
      </c>
      <c r="AC16" s="44" t="s">
        <v>203</v>
      </c>
      <c r="AD16" s="10">
        <f ca="1" t="shared" si="4"/>
        <v>0</v>
      </c>
      <c r="AF16" s="41" t="str">
        <f>+'水洗化人口等'!B16</f>
        <v>36301</v>
      </c>
      <c r="AG16" s="10">
        <v>16</v>
      </c>
      <c r="AI16" s="41" t="s">
        <v>214</v>
      </c>
      <c r="AJ16" s="2" t="s">
        <v>37</v>
      </c>
    </row>
    <row r="17" spans="3:36" ht="16.5" customHeight="1" thickBot="1">
      <c r="C17" s="30">
        <f>AD12</f>
        <v>272771</v>
      </c>
      <c r="D17" s="3" t="s">
        <v>215</v>
      </c>
      <c r="J17" s="13"/>
      <c r="AA17" s="3" t="s">
        <v>189</v>
      </c>
      <c r="AB17" s="44" t="s">
        <v>207</v>
      </c>
      <c r="AC17" s="44" t="s">
        <v>216</v>
      </c>
      <c r="AD17" s="10">
        <f ca="1" t="shared" si="4"/>
        <v>0</v>
      </c>
      <c r="AF17" s="41" t="str">
        <f>+'水洗化人口等'!B17</f>
        <v>36302</v>
      </c>
      <c r="AG17" s="10">
        <v>17</v>
      </c>
      <c r="AI17" s="41" t="s">
        <v>217</v>
      </c>
      <c r="AJ17" s="2" t="s">
        <v>36</v>
      </c>
    </row>
    <row r="18" spans="6:36" ht="30" customHeight="1">
      <c r="F18" s="155" t="s">
        <v>218</v>
      </c>
      <c r="G18" s="156"/>
      <c r="H18" s="37" t="s">
        <v>165</v>
      </c>
      <c r="I18" s="37" t="s">
        <v>166</v>
      </c>
      <c r="J18" s="40" t="s">
        <v>167</v>
      </c>
      <c r="AA18" s="3" t="s">
        <v>194</v>
      </c>
      <c r="AB18" s="44" t="s">
        <v>207</v>
      </c>
      <c r="AC18" s="44" t="s">
        <v>219</v>
      </c>
      <c r="AD18" s="10">
        <f ca="1" t="shared" si="4"/>
        <v>0</v>
      </c>
      <c r="AF18" s="41" t="str">
        <f>+'水洗化人口等'!B18</f>
        <v>36321</v>
      </c>
      <c r="AG18" s="10">
        <v>18</v>
      </c>
      <c r="AI18" s="41" t="s">
        <v>220</v>
      </c>
      <c r="AJ18" s="2" t="s">
        <v>35</v>
      </c>
    </row>
    <row r="19" spans="3:36" ht="16.5" customHeight="1">
      <c r="C19" s="39" t="s">
        <v>221</v>
      </c>
      <c r="D19" s="9">
        <f>IF(D$14&gt;0,D13/D$14,0)</f>
        <v>0.905041717702822</v>
      </c>
      <c r="F19" s="162" t="s">
        <v>222</v>
      </c>
      <c r="G19" s="163"/>
      <c r="H19" s="16">
        <f>AD21</f>
        <v>4878</v>
      </c>
      <c r="I19" s="16">
        <f>AD31</f>
        <v>6104</v>
      </c>
      <c r="J19" s="20">
        <f>SUM(H19:I19)</f>
        <v>10982</v>
      </c>
      <c r="AA19" s="3" t="s">
        <v>198</v>
      </c>
      <c r="AB19" s="44" t="s">
        <v>207</v>
      </c>
      <c r="AC19" s="44" t="s">
        <v>223</v>
      </c>
      <c r="AD19" s="10">
        <f ca="1" t="shared" si="4"/>
        <v>0</v>
      </c>
      <c r="AF19" s="41" t="str">
        <f>+'水洗化人口等'!B19</f>
        <v>36341</v>
      </c>
      <c r="AG19" s="10">
        <v>19</v>
      </c>
      <c r="AI19" s="41" t="s">
        <v>224</v>
      </c>
      <c r="AJ19" s="2" t="s">
        <v>34</v>
      </c>
    </row>
    <row r="20" spans="3:36" ht="16.5" customHeight="1">
      <c r="C20" s="39" t="s">
        <v>225</v>
      </c>
      <c r="D20" s="9">
        <f>IF(D$14&gt;0,D9/D$14,0)</f>
        <v>0.094958282297178</v>
      </c>
      <c r="F20" s="162" t="s">
        <v>226</v>
      </c>
      <c r="G20" s="163"/>
      <c r="H20" s="16">
        <f>AD22</f>
        <v>564</v>
      </c>
      <c r="I20" s="16">
        <f>AD32</f>
        <v>14658</v>
      </c>
      <c r="J20" s="20">
        <f>SUM(H20:I20)</f>
        <v>15222</v>
      </c>
      <c r="AA20" s="3" t="s">
        <v>206</v>
      </c>
      <c r="AB20" s="44" t="s">
        <v>207</v>
      </c>
      <c r="AC20" s="44" t="s">
        <v>227</v>
      </c>
      <c r="AD20" s="10">
        <f ca="1" t="shared" si="4"/>
        <v>2929</v>
      </c>
      <c r="AF20" s="41" t="str">
        <f>+'水洗化人口等'!B20</f>
        <v>36342</v>
      </c>
      <c r="AG20" s="10">
        <v>20</v>
      </c>
      <c r="AI20" s="41" t="s">
        <v>228</v>
      </c>
      <c r="AJ20" s="2" t="s">
        <v>33</v>
      </c>
    </row>
    <row r="21" spans="3:36" ht="16.5" customHeight="1">
      <c r="C21" s="111" t="s">
        <v>229</v>
      </c>
      <c r="D21" s="9">
        <f>IF(D$14&gt;0,D10/D$14,0)</f>
        <v>0.1456465262269894</v>
      </c>
      <c r="F21" s="162" t="s">
        <v>230</v>
      </c>
      <c r="G21" s="163"/>
      <c r="H21" s="16">
        <f>AD23</f>
        <v>32541</v>
      </c>
      <c r="I21" s="16">
        <f>AD33</f>
        <v>216656</v>
      </c>
      <c r="J21" s="20">
        <f>SUM(H21:I21)</f>
        <v>249197</v>
      </c>
      <c r="AA21" s="3" t="s">
        <v>222</v>
      </c>
      <c r="AB21" s="44" t="s">
        <v>207</v>
      </c>
      <c r="AC21" s="44" t="s">
        <v>231</v>
      </c>
      <c r="AD21" s="10">
        <f ca="1" t="shared" si="4"/>
        <v>4878</v>
      </c>
      <c r="AF21" s="41" t="str">
        <f>+'水洗化人口等'!B21</f>
        <v>36368</v>
      </c>
      <c r="AG21" s="10">
        <v>21</v>
      </c>
      <c r="AI21" s="41" t="s">
        <v>232</v>
      </c>
      <c r="AJ21" s="2" t="s">
        <v>32</v>
      </c>
    </row>
    <row r="22" spans="3:36" ht="16.5" customHeight="1" thickBot="1">
      <c r="C22" s="39" t="s">
        <v>233</v>
      </c>
      <c r="D22" s="9">
        <f>IF(D$14&gt;0,D12/D$14,0)</f>
        <v>0.7503701836541592</v>
      </c>
      <c r="F22" s="157" t="s">
        <v>210</v>
      </c>
      <c r="G22" s="158"/>
      <c r="H22" s="26">
        <f>SUM(H19:H21)</f>
        <v>37983</v>
      </c>
      <c r="I22" s="26">
        <f>SUM(I19:I21)</f>
        <v>237418</v>
      </c>
      <c r="J22" s="31">
        <f>SUM(J19:J21)</f>
        <v>275401</v>
      </c>
      <c r="AA22" s="3" t="s">
        <v>226</v>
      </c>
      <c r="AB22" s="44" t="s">
        <v>207</v>
      </c>
      <c r="AC22" s="44" t="s">
        <v>234</v>
      </c>
      <c r="AD22" s="10">
        <f ca="1" t="shared" si="4"/>
        <v>564</v>
      </c>
      <c r="AF22" s="41" t="str">
        <f>+'水洗化人口等'!B22</f>
        <v>36383</v>
      </c>
      <c r="AG22" s="10">
        <v>22</v>
      </c>
      <c r="AI22" s="41" t="s">
        <v>235</v>
      </c>
      <c r="AJ22" s="2" t="s">
        <v>31</v>
      </c>
    </row>
    <row r="23" spans="3:36" ht="16.5" customHeight="1">
      <c r="C23" s="39" t="s">
        <v>236</v>
      </c>
      <c r="D23" s="9">
        <f>IF(D$14&gt;0,C17/D$14,0)</f>
        <v>0.34551023277553505</v>
      </c>
      <c r="F23" s="8"/>
      <c r="J23" s="32"/>
      <c r="AA23" s="3" t="s">
        <v>230</v>
      </c>
      <c r="AB23" s="44" t="s">
        <v>207</v>
      </c>
      <c r="AC23" s="44" t="s">
        <v>237</v>
      </c>
      <c r="AD23" s="10">
        <f ca="1" t="shared" si="4"/>
        <v>32541</v>
      </c>
      <c r="AF23" s="41" t="str">
        <f>+'水洗化人口等'!B23</f>
        <v>36387</v>
      </c>
      <c r="AG23" s="10">
        <v>23</v>
      </c>
      <c r="AI23" s="41" t="s">
        <v>238</v>
      </c>
      <c r="AJ23" s="2" t="s">
        <v>30</v>
      </c>
    </row>
    <row r="24" spans="3:36" ht="16.5" customHeight="1" thickBot="1">
      <c r="C24" s="39" t="s">
        <v>239</v>
      </c>
      <c r="D24" s="9">
        <f>IF(D$9&gt;0,D7/D$9,0)</f>
        <v>0.9053983752851255</v>
      </c>
      <c r="J24" s="33" t="s">
        <v>240</v>
      </c>
      <c r="AA24" s="3" t="s">
        <v>175</v>
      </c>
      <c r="AB24" s="44" t="s">
        <v>207</v>
      </c>
      <c r="AC24" s="44" t="s">
        <v>241</v>
      </c>
      <c r="AD24" s="10">
        <f ca="1" t="shared" si="4"/>
        <v>237148</v>
      </c>
      <c r="AF24" s="41" t="str">
        <f>+'水洗化人口等'!B24</f>
        <v>36388</v>
      </c>
      <c r="AG24" s="10">
        <v>24</v>
      </c>
      <c r="AI24" s="41" t="s">
        <v>242</v>
      </c>
      <c r="AJ24" s="2" t="s">
        <v>29</v>
      </c>
    </row>
    <row r="25" spans="3:36" ht="16.5" customHeight="1">
      <c r="C25" s="39" t="s">
        <v>243</v>
      </c>
      <c r="D25" s="9">
        <f>IF(D$9&gt;0,D8/D$9,0)</f>
        <v>0.09460162471487454</v>
      </c>
      <c r="F25" s="180" t="s">
        <v>0</v>
      </c>
      <c r="G25" s="181"/>
      <c r="H25" s="181"/>
      <c r="I25" s="170" t="s">
        <v>244</v>
      </c>
      <c r="J25" s="172" t="s">
        <v>245</v>
      </c>
      <c r="AA25" s="3" t="s">
        <v>180</v>
      </c>
      <c r="AB25" s="44" t="s">
        <v>207</v>
      </c>
      <c r="AC25" s="44" t="s">
        <v>246</v>
      </c>
      <c r="AD25" s="10">
        <f ca="1" t="shared" si="4"/>
        <v>0</v>
      </c>
      <c r="AF25" s="41" t="str">
        <f>+'水洗化人口等'!B25</f>
        <v>36401</v>
      </c>
      <c r="AG25" s="10">
        <v>25</v>
      </c>
      <c r="AI25" s="41" t="s">
        <v>247</v>
      </c>
      <c r="AJ25" s="2" t="s">
        <v>28</v>
      </c>
    </row>
    <row r="26" spans="6:36" ht="16.5" customHeight="1">
      <c r="F26" s="182"/>
      <c r="G26" s="183"/>
      <c r="H26" s="183"/>
      <c r="I26" s="171"/>
      <c r="J26" s="173"/>
      <c r="AA26" s="3" t="s">
        <v>184</v>
      </c>
      <c r="AB26" s="44" t="s">
        <v>207</v>
      </c>
      <c r="AC26" s="44" t="s">
        <v>248</v>
      </c>
      <c r="AD26" s="10">
        <f ca="1" t="shared" si="4"/>
        <v>0</v>
      </c>
      <c r="AF26" s="41" t="str">
        <f>+'水洗化人口等'!B26</f>
        <v>36402</v>
      </c>
      <c r="AG26" s="10">
        <v>26</v>
      </c>
      <c r="AI26" s="41" t="s">
        <v>249</v>
      </c>
      <c r="AJ26" s="2" t="s">
        <v>27</v>
      </c>
    </row>
    <row r="27" spans="6:36" ht="16.5" customHeight="1">
      <c r="F27" s="174" t="s">
        <v>250</v>
      </c>
      <c r="G27" s="175"/>
      <c r="H27" s="176"/>
      <c r="I27" s="18">
        <f aca="true" t="shared" si="5" ref="I27:I35">AD40</f>
        <v>1556</v>
      </c>
      <c r="J27" s="34">
        <f>AD49</f>
        <v>410</v>
      </c>
      <c r="AA27" s="3" t="s">
        <v>189</v>
      </c>
      <c r="AB27" s="44" t="s">
        <v>207</v>
      </c>
      <c r="AC27" s="44" t="s">
        <v>251</v>
      </c>
      <c r="AD27" s="10">
        <f ca="1" t="shared" si="4"/>
        <v>0</v>
      </c>
      <c r="AF27" s="41" t="str">
        <f>+'水洗化人口等'!B27</f>
        <v>36403</v>
      </c>
      <c r="AG27" s="10">
        <v>27</v>
      </c>
      <c r="AI27" s="41" t="s">
        <v>252</v>
      </c>
      <c r="AJ27" s="2" t="s">
        <v>26</v>
      </c>
    </row>
    <row r="28" spans="6:36" ht="16.5" customHeight="1">
      <c r="F28" s="177" t="s">
        <v>253</v>
      </c>
      <c r="G28" s="178"/>
      <c r="H28" s="179"/>
      <c r="I28" s="18">
        <f t="shared" si="5"/>
        <v>108</v>
      </c>
      <c r="J28" s="34">
        <f>AD50</f>
        <v>0</v>
      </c>
      <c r="AA28" s="3" t="s">
        <v>194</v>
      </c>
      <c r="AB28" s="44" t="s">
        <v>207</v>
      </c>
      <c r="AC28" s="44" t="s">
        <v>254</v>
      </c>
      <c r="AD28" s="10">
        <f ca="1" t="shared" si="4"/>
        <v>0</v>
      </c>
      <c r="AF28" s="41" t="str">
        <f>+'水洗化人口等'!B28</f>
        <v>36404</v>
      </c>
      <c r="AG28" s="10">
        <v>28</v>
      </c>
      <c r="AI28" s="41" t="s">
        <v>255</v>
      </c>
      <c r="AJ28" s="2" t="s">
        <v>25</v>
      </c>
    </row>
    <row r="29" spans="6:36" ht="16.5" customHeight="1">
      <c r="F29" s="174" t="s">
        <v>256</v>
      </c>
      <c r="G29" s="175"/>
      <c r="H29" s="176"/>
      <c r="I29" s="18">
        <f t="shared" si="5"/>
        <v>1924</v>
      </c>
      <c r="J29" s="34">
        <f>AD51</f>
        <v>29</v>
      </c>
      <c r="AA29" s="3" t="s">
        <v>198</v>
      </c>
      <c r="AB29" s="44" t="s">
        <v>207</v>
      </c>
      <c r="AC29" s="44" t="s">
        <v>257</v>
      </c>
      <c r="AD29" s="10">
        <f ca="1" t="shared" si="4"/>
        <v>0</v>
      </c>
      <c r="AF29" s="41" t="str">
        <f>+'水洗化人口等'!B29</f>
        <v>36405</v>
      </c>
      <c r="AG29" s="10">
        <v>29</v>
      </c>
      <c r="AI29" s="41" t="s">
        <v>258</v>
      </c>
      <c r="AJ29" s="2" t="s">
        <v>24</v>
      </c>
    </row>
    <row r="30" spans="6:36" ht="16.5" customHeight="1">
      <c r="F30" s="174" t="s">
        <v>259</v>
      </c>
      <c r="G30" s="175"/>
      <c r="H30" s="176"/>
      <c r="I30" s="18">
        <f t="shared" si="5"/>
        <v>152</v>
      </c>
      <c r="J30" s="34">
        <f>AD52</f>
        <v>0</v>
      </c>
      <c r="AA30" s="3" t="s">
        <v>206</v>
      </c>
      <c r="AB30" s="44" t="s">
        <v>207</v>
      </c>
      <c r="AC30" s="44" t="s">
        <v>260</v>
      </c>
      <c r="AD30" s="10">
        <f ca="1" t="shared" si="4"/>
        <v>3481</v>
      </c>
      <c r="AF30" s="41" t="str">
        <f>+'水洗化人口等'!B30</f>
        <v>36468</v>
      </c>
      <c r="AG30" s="10">
        <v>30</v>
      </c>
      <c r="AI30" s="41" t="s">
        <v>261</v>
      </c>
      <c r="AJ30" s="2" t="s">
        <v>23</v>
      </c>
    </row>
    <row r="31" spans="6:36" ht="16.5" customHeight="1">
      <c r="F31" s="174" t="s">
        <v>262</v>
      </c>
      <c r="G31" s="175"/>
      <c r="H31" s="176"/>
      <c r="I31" s="18">
        <f t="shared" si="5"/>
        <v>0</v>
      </c>
      <c r="J31" s="34">
        <f>AD53</f>
        <v>0</v>
      </c>
      <c r="AA31" s="3" t="s">
        <v>222</v>
      </c>
      <c r="AB31" s="44" t="s">
        <v>207</v>
      </c>
      <c r="AC31" s="44" t="s">
        <v>177</v>
      </c>
      <c r="AD31" s="10">
        <f ca="1" t="shared" si="4"/>
        <v>6104</v>
      </c>
      <c r="AF31" s="41" t="str">
        <f>+'水洗化人口等'!B31</f>
        <v>36489</v>
      </c>
      <c r="AG31" s="10">
        <v>31</v>
      </c>
      <c r="AI31" s="41" t="s">
        <v>263</v>
      </c>
      <c r="AJ31" s="2" t="s">
        <v>22</v>
      </c>
    </row>
    <row r="32" spans="6:36" ht="16.5" customHeight="1">
      <c r="F32" s="174" t="s">
        <v>264</v>
      </c>
      <c r="G32" s="175"/>
      <c r="H32" s="176"/>
      <c r="I32" s="18">
        <f t="shared" si="5"/>
        <v>0</v>
      </c>
      <c r="J32" s="23" t="s">
        <v>190</v>
      </c>
      <c r="AA32" s="3" t="s">
        <v>226</v>
      </c>
      <c r="AB32" s="44" t="s">
        <v>207</v>
      </c>
      <c r="AC32" s="44" t="s">
        <v>265</v>
      </c>
      <c r="AD32" s="10">
        <f ca="1" t="shared" si="4"/>
        <v>14658</v>
      </c>
      <c r="AF32" s="41" t="e">
        <f>+水洗化人口等!#REF!</f>
        <v>#REF!</v>
      </c>
      <c r="AG32" s="10">
        <v>32</v>
      </c>
      <c r="AI32" s="41" t="s">
        <v>266</v>
      </c>
      <c r="AJ32" s="2" t="s">
        <v>21</v>
      </c>
    </row>
    <row r="33" spans="6:36" ht="16.5" customHeight="1">
      <c r="F33" s="174" t="s">
        <v>267</v>
      </c>
      <c r="G33" s="175"/>
      <c r="H33" s="176"/>
      <c r="I33" s="18">
        <f t="shared" si="5"/>
        <v>1231</v>
      </c>
      <c r="J33" s="23" t="s">
        <v>190</v>
      </c>
      <c r="AA33" s="3" t="s">
        <v>230</v>
      </c>
      <c r="AB33" s="44" t="s">
        <v>207</v>
      </c>
      <c r="AC33" s="44" t="s">
        <v>192</v>
      </c>
      <c r="AD33" s="10">
        <f ca="1" t="shared" si="4"/>
        <v>216656</v>
      </c>
      <c r="AF33" s="41" t="e">
        <f>+水洗化人口等!#REF!</f>
        <v>#REF!</v>
      </c>
      <c r="AG33" s="10">
        <v>33</v>
      </c>
      <c r="AI33" s="41" t="s">
        <v>268</v>
      </c>
      <c r="AJ33" s="2" t="s">
        <v>20</v>
      </c>
    </row>
    <row r="34" spans="6:36" ht="16.5" customHeight="1">
      <c r="F34" s="174" t="s">
        <v>269</v>
      </c>
      <c r="G34" s="175"/>
      <c r="H34" s="176"/>
      <c r="I34" s="18">
        <f t="shared" si="5"/>
        <v>481</v>
      </c>
      <c r="J34" s="23" t="s">
        <v>190</v>
      </c>
      <c r="AA34" s="3" t="s">
        <v>175</v>
      </c>
      <c r="AB34" s="44" t="s">
        <v>207</v>
      </c>
      <c r="AC34" s="44" t="s">
        <v>270</v>
      </c>
      <c r="AD34" s="44">
        <f ca="1" t="shared" si="4"/>
        <v>4255</v>
      </c>
      <c r="AF34" s="41" t="e">
        <f>+水洗化人口等!#REF!</f>
        <v>#REF!</v>
      </c>
      <c r="AG34" s="10">
        <v>34</v>
      </c>
      <c r="AI34" s="41" t="s">
        <v>271</v>
      </c>
      <c r="AJ34" s="2" t="s">
        <v>19</v>
      </c>
    </row>
    <row r="35" spans="6:36" ht="16.5" customHeight="1">
      <c r="F35" s="174" t="s">
        <v>272</v>
      </c>
      <c r="G35" s="175"/>
      <c r="H35" s="176"/>
      <c r="I35" s="18">
        <f t="shared" si="5"/>
        <v>57</v>
      </c>
      <c r="J35" s="23" t="s">
        <v>190</v>
      </c>
      <c r="AA35" s="3" t="s">
        <v>180</v>
      </c>
      <c r="AB35" s="44" t="s">
        <v>207</v>
      </c>
      <c r="AC35" s="44" t="s">
        <v>273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274</v>
      </c>
      <c r="AJ35" s="2" t="s">
        <v>18</v>
      </c>
    </row>
    <row r="36" spans="6:36" ht="16.5" customHeight="1" thickBot="1">
      <c r="F36" s="184" t="s">
        <v>275</v>
      </c>
      <c r="G36" s="185"/>
      <c r="H36" s="186"/>
      <c r="I36" s="35">
        <f>SUM(I27:I35)</f>
        <v>5509</v>
      </c>
      <c r="J36" s="36">
        <f>SUM(J27:J31)</f>
        <v>439</v>
      </c>
      <c r="AA36" s="3" t="s">
        <v>184</v>
      </c>
      <c r="AB36" s="44" t="s">
        <v>207</v>
      </c>
      <c r="AC36" s="44" t="s">
        <v>276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277</v>
      </c>
      <c r="AJ36" s="2" t="s">
        <v>17</v>
      </c>
    </row>
    <row r="37" spans="27:36" ht="13.5">
      <c r="AA37" s="3" t="s">
        <v>175</v>
      </c>
      <c r="AB37" s="44" t="s">
        <v>207</v>
      </c>
      <c r="AC37" s="44" t="s">
        <v>278</v>
      </c>
      <c r="AD37" s="44">
        <f ca="1" t="shared" si="4"/>
        <v>25</v>
      </c>
      <c r="AF37" s="41" t="e">
        <f>+水洗化人口等!#REF!</f>
        <v>#REF!</v>
      </c>
      <c r="AG37" s="10">
        <v>37</v>
      </c>
      <c r="AI37" s="41" t="s">
        <v>279</v>
      </c>
      <c r="AJ37" s="2" t="s">
        <v>16</v>
      </c>
    </row>
    <row r="38" spans="27:36" ht="13.5" hidden="1">
      <c r="AA38" s="3" t="s">
        <v>180</v>
      </c>
      <c r="AB38" s="44" t="s">
        <v>207</v>
      </c>
      <c r="AC38" s="44" t="s">
        <v>280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281</v>
      </c>
      <c r="AJ38" s="2" t="s">
        <v>15</v>
      </c>
    </row>
    <row r="39" spans="27:36" ht="13.5" hidden="1">
      <c r="AA39" s="3" t="s">
        <v>184</v>
      </c>
      <c r="AB39" s="44" t="s">
        <v>207</v>
      </c>
      <c r="AC39" s="44" t="s">
        <v>282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283</v>
      </c>
      <c r="AJ39" s="2" t="s">
        <v>14</v>
      </c>
    </row>
    <row r="40" spans="27:36" ht="13.5" hidden="1">
      <c r="AA40" s="3" t="s">
        <v>250</v>
      </c>
      <c r="AB40" s="44" t="s">
        <v>207</v>
      </c>
      <c r="AC40" s="44" t="s">
        <v>284</v>
      </c>
      <c r="AD40" s="44">
        <f ca="1" t="shared" si="4"/>
        <v>1556</v>
      </c>
      <c r="AF40" s="41" t="e">
        <f>+水洗化人口等!#REF!</f>
        <v>#REF!</v>
      </c>
      <c r="AG40" s="10">
        <v>40</v>
      </c>
      <c r="AI40" s="41" t="s">
        <v>285</v>
      </c>
      <c r="AJ40" s="2" t="s">
        <v>13</v>
      </c>
    </row>
    <row r="41" spans="27:36" ht="13.5" hidden="1">
      <c r="AA41" s="3" t="s">
        <v>253</v>
      </c>
      <c r="AB41" s="44" t="s">
        <v>207</v>
      </c>
      <c r="AC41" s="44" t="s">
        <v>286</v>
      </c>
      <c r="AD41" s="44">
        <f ca="1" t="shared" si="4"/>
        <v>108</v>
      </c>
      <c r="AF41" s="41" t="e">
        <f>+水洗化人口等!#REF!</f>
        <v>#REF!</v>
      </c>
      <c r="AG41" s="10">
        <v>41</v>
      </c>
      <c r="AI41" s="41" t="s">
        <v>287</v>
      </c>
      <c r="AJ41" s="2" t="s">
        <v>12</v>
      </c>
    </row>
    <row r="42" spans="27:36" ht="13.5" hidden="1">
      <c r="AA42" s="3" t="s">
        <v>256</v>
      </c>
      <c r="AB42" s="44" t="s">
        <v>207</v>
      </c>
      <c r="AC42" s="44" t="s">
        <v>288</v>
      </c>
      <c r="AD42" s="44">
        <f ca="1" t="shared" si="4"/>
        <v>1924</v>
      </c>
      <c r="AF42" s="41" t="e">
        <f>+水洗化人口等!#REF!</f>
        <v>#REF!</v>
      </c>
      <c r="AG42" s="10">
        <v>42</v>
      </c>
      <c r="AI42" s="41" t="s">
        <v>289</v>
      </c>
      <c r="AJ42" s="2" t="s">
        <v>11</v>
      </c>
    </row>
    <row r="43" spans="27:36" ht="13.5" hidden="1">
      <c r="AA43" s="3" t="s">
        <v>259</v>
      </c>
      <c r="AB43" s="44" t="s">
        <v>207</v>
      </c>
      <c r="AC43" s="44" t="s">
        <v>290</v>
      </c>
      <c r="AD43" s="44">
        <f ca="1" t="shared" si="4"/>
        <v>152</v>
      </c>
      <c r="AF43" s="41" t="e">
        <f>+水洗化人口等!#REF!</f>
        <v>#REF!</v>
      </c>
      <c r="AG43" s="10">
        <v>43</v>
      </c>
      <c r="AI43" s="41" t="s">
        <v>291</v>
      </c>
      <c r="AJ43" s="2" t="s">
        <v>10</v>
      </c>
    </row>
    <row r="44" spans="27:36" ht="13.5" hidden="1">
      <c r="AA44" s="3" t="s">
        <v>262</v>
      </c>
      <c r="AB44" s="44" t="s">
        <v>207</v>
      </c>
      <c r="AC44" s="44" t="s">
        <v>292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293</v>
      </c>
      <c r="AJ44" s="2" t="s">
        <v>9</v>
      </c>
    </row>
    <row r="45" spans="27:36" ht="13.5" hidden="1">
      <c r="AA45" s="3" t="s">
        <v>264</v>
      </c>
      <c r="AB45" s="44" t="s">
        <v>207</v>
      </c>
      <c r="AC45" s="44" t="s">
        <v>294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295</v>
      </c>
      <c r="AJ45" s="2" t="s">
        <v>8</v>
      </c>
    </row>
    <row r="46" spans="27:36" ht="13.5" hidden="1">
      <c r="AA46" s="3" t="s">
        <v>267</v>
      </c>
      <c r="AB46" s="44" t="s">
        <v>207</v>
      </c>
      <c r="AC46" s="44" t="s">
        <v>296</v>
      </c>
      <c r="AD46" s="44">
        <f ca="1" t="shared" si="4"/>
        <v>1231</v>
      </c>
      <c r="AF46" s="41" t="e">
        <f>+水洗化人口等!#REF!</f>
        <v>#REF!</v>
      </c>
      <c r="AG46" s="10">
        <v>46</v>
      </c>
      <c r="AI46" s="41" t="s">
        <v>297</v>
      </c>
      <c r="AJ46" s="2" t="s">
        <v>7</v>
      </c>
    </row>
    <row r="47" spans="27:36" ht="13.5" hidden="1">
      <c r="AA47" s="3" t="s">
        <v>269</v>
      </c>
      <c r="AB47" s="44" t="s">
        <v>207</v>
      </c>
      <c r="AC47" s="44" t="s">
        <v>298</v>
      </c>
      <c r="AD47" s="44">
        <f ca="1" t="shared" si="4"/>
        <v>481</v>
      </c>
      <c r="AF47" s="41" t="e">
        <f>+水洗化人口等!#REF!</f>
        <v>#REF!</v>
      </c>
      <c r="AG47" s="10">
        <v>47</v>
      </c>
      <c r="AI47" s="41" t="s">
        <v>299</v>
      </c>
      <c r="AJ47" s="2" t="s">
        <v>6</v>
      </c>
    </row>
    <row r="48" spans="27:36" ht="13.5" hidden="1">
      <c r="AA48" s="3" t="s">
        <v>272</v>
      </c>
      <c r="AB48" s="44" t="s">
        <v>207</v>
      </c>
      <c r="AC48" s="44" t="s">
        <v>300</v>
      </c>
      <c r="AD48" s="44">
        <f ca="1" t="shared" si="4"/>
        <v>57</v>
      </c>
      <c r="AF48" s="41" t="e">
        <f>+水洗化人口等!#REF!</f>
        <v>#REF!</v>
      </c>
      <c r="AG48" s="10">
        <v>48</v>
      </c>
      <c r="AI48" s="41" t="s">
        <v>301</v>
      </c>
      <c r="AJ48" s="2" t="s">
        <v>5</v>
      </c>
    </row>
    <row r="49" spans="27:36" ht="13.5" hidden="1">
      <c r="AA49" s="3" t="s">
        <v>250</v>
      </c>
      <c r="AB49" s="44" t="s">
        <v>207</v>
      </c>
      <c r="AC49" s="44" t="s">
        <v>302</v>
      </c>
      <c r="AD49" s="44">
        <f ca="1" t="shared" si="4"/>
        <v>410</v>
      </c>
      <c r="AF49" s="41" t="e">
        <f>+水洗化人口等!#REF!</f>
        <v>#REF!</v>
      </c>
      <c r="AG49" s="10">
        <v>49</v>
      </c>
      <c r="AI49" s="41" t="s">
        <v>303</v>
      </c>
      <c r="AJ49" s="2" t="s">
        <v>4</v>
      </c>
    </row>
    <row r="50" spans="27:36" ht="13.5" hidden="1">
      <c r="AA50" s="3" t="s">
        <v>253</v>
      </c>
      <c r="AB50" s="44" t="s">
        <v>207</v>
      </c>
      <c r="AC50" s="44" t="s">
        <v>304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305</v>
      </c>
      <c r="AJ50" s="2" t="s">
        <v>3</v>
      </c>
    </row>
    <row r="51" spans="27:36" ht="13.5" hidden="1">
      <c r="AA51" s="3" t="s">
        <v>256</v>
      </c>
      <c r="AB51" s="44" t="s">
        <v>207</v>
      </c>
      <c r="AC51" s="44" t="s">
        <v>306</v>
      </c>
      <c r="AD51" s="44">
        <f ca="1" t="shared" si="4"/>
        <v>29</v>
      </c>
      <c r="AF51" s="41" t="e">
        <f>+水洗化人口等!#REF!</f>
        <v>#REF!</v>
      </c>
      <c r="AG51" s="10">
        <v>51</v>
      </c>
      <c r="AI51" s="41" t="s">
        <v>307</v>
      </c>
      <c r="AJ51" s="2" t="s">
        <v>2</v>
      </c>
    </row>
    <row r="52" spans="27:36" ht="13.5" hidden="1">
      <c r="AA52" s="3" t="s">
        <v>259</v>
      </c>
      <c r="AB52" s="44" t="s">
        <v>207</v>
      </c>
      <c r="AC52" s="44" t="s">
        <v>308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309</v>
      </c>
      <c r="AJ52" s="2" t="s">
        <v>1</v>
      </c>
    </row>
    <row r="53" spans="27:35" ht="13.5" hidden="1">
      <c r="AA53" s="3" t="s">
        <v>262</v>
      </c>
      <c r="AB53" s="44" t="s">
        <v>207</v>
      </c>
      <c r="AC53" s="44" t="s">
        <v>310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1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2014-10-14T09:45:58Z</dcterms:modified>
  <cp:category/>
  <cp:version/>
  <cp:contentType/>
  <cp:contentStatus/>
</cp:coreProperties>
</file>