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'し尿集計結果'!$A$1:$N$41</definedName>
    <definedName name="_xlnm.Print_Area" localSheetId="1">'し尿処理状況'!$A$7:$BC$30</definedName>
    <definedName name="_xlnm.Print_Area" localSheetId="0">'水洗化人口等'!$A$7:$Z$30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<sst xmlns="http://schemas.openxmlformats.org/spreadsheetml/2006/main" count="671" uniqueCount="310">
  <si>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</si>
  <si>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</si>
  <si>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</si>
  <si>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</si>
  <si>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</si>
  <si>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</si>
  <si>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</si>
  <si>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</si>
  <si>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</si>
  <si>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</si>
  <si>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</si>
  <si>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</si>
  <si>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</si>
  <si>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</si>
  <si>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</si>
  <si>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</si>
  <si>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</si>
  <si>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</si>
  <si>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</si>
  <si>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</si>
  <si>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</si>
  <si>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</si>
  <si>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</si>
  <si>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</si>
  <si>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</si>
  <si>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</si>
  <si>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</si>
  <si>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</si>
  <si>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</si>
  <si>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</si>
  <si>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</si>
  <si>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</si>
  <si>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</si>
  <si>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</si>
  <si>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</si>
  <si>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</si>
  <si>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</si>
  <si>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</si>
  <si>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</si>
  <si>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</si>
  <si>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</si>
  <si>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</si>
  <si>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</si>
  <si>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</si>
  <si>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</si>
  <si>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</si>
  <si>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</si>
  <si>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</si>
  <si>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</si>
  <si>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</si>
  <si>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</si>
  <si>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</si>
  <si>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</si>
  <si>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</si>
  <si>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</si>
  <si>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</si>
  <si>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</si>
  <si>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</si>
  <si>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</si>
  <si>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</si>
  <si>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</si>
  <si>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</si>
  <si>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</si>
  <si>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</si>
  <si>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</si>
  <si>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</si>
  <si>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</si>
  <si>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</si>
  <si>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</si>
  <si>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</si>
  <si>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</si>
  <si>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</si>
  <si>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</si>
  <si>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</si>
  <si>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</si>
  <si>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</si>
  <si>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</si>
  <si>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</si>
  <si>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</si>
  <si>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</si>
  <si>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</si>
  <si>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</si>
  <si>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</si>
  <si>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</si>
  <si>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</si>
  <si>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</si>
  <si>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</si>
  <si>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</si>
  <si>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</si>
  <si>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</si>
  <si>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</si>
  <si>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</si>
  <si>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</si>
  <si>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</si>
  <si>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</si>
  <si>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</si>
  <si>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</si>
  <si>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</si>
  <si>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</si>
  <si>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</si>
  <si>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</si>
  <si>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</si>
  <si>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</si>
  <si>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</si>
  <si>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</si>
  <si>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</si>
  <si>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</si>
  <si>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</si>
  <si>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</si>
  <si>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</si>
  <si>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</si>
  <si>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府中市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</si>
  <si>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</si>
  <si>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</si>
  <si>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</si>
  <si>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</si>
  <si>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</si>
  <si>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</si>
  <si>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</si>
  <si>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</si>
  <si>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</si>
  <si>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</si>
  <si>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</si>
  <si>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</si>
  <si>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</si>
  <si>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</si>
  <si>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</si>
  <si>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</si>
  <si>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</si>
  <si>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</si>
  <si>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</si>
  <si>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</si>
  <si>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</si>
  <si>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</si>
  <si>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</si>
  <si>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</si>
  <si>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</si>
  <si>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</si>
  <si>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</si>
  <si>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</si>
  <si>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</si>
  <si>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</si>
  <si>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</si>
  <si>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</si>
  <si>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</si>
  <si>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</si>
  <si>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</si>
  <si>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</si>
  <si>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</si>
  <si>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</si>
  <si>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</si>
  <si>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</si>
  <si>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</si>
  <si>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</si>
  <si>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</si>
  <si>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</si>
  <si>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</si>
  <si>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</si>
  <si>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</si>
  <si>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</si>
  <si>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</si>
  <si>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</si>
  <si>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</si>
  <si>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</si>
  <si>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</si>
  <si>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</si>
  <si>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</si>
  <si>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</si>
  <si>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</si>
  <si>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</si>
  <si>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</si>
  <si>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</si>
  <si>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</si>
  <si>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</si>
  <si>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</si>
  <si>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</si>
  <si>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</si>
  <si>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</si>
  <si>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</si>
  <si>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</si>
  <si>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</si>
  <si>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</si>
  <si>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</si>
  <si>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</si>
  <si>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</si>
  <si>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</si>
  <si>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</si>
  <si>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</si>
  <si>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</si>
  <si>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</si>
  <si>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</si>
  <si>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</si>
  <si>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</si>
  <si>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</si>
  <si>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</si>
  <si>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</si>
  <si>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</si>
  <si>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</si>
  <si>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</si>
  <si>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</si>
  <si>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</si>
  <si>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</si>
  <si>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</si>
  <si>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</si>
  <si>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</si>
  <si>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</si>
  <si>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</si>
  <si>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</si>
  <si>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</si>
  <si>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</si>
  <si>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</si>
  <si>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</si>
  <si>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</si>
  <si>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</si>
  <si>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</si>
  <si>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</si>
  <si>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</si>
  <si>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</si>
  <si>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</si>
  <si>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</si>
  <si>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</si>
  <si>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</si>
  <si>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</si>
  <si>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</si>
  <si>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</si>
  <si>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</si>
  <si>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</si>
  <si>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</si>
  <si>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</si>
  <si>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</si>
  <si>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</si>
  <si>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</si>
  <si>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</si>
  <si>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</si>
  <si>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</si>
  <si>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</si>
  <si>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</si>
  <si>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</si>
  <si>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</si>
  <si>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</si>
  <si>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</si>
  <si>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</si>
  <si>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</si>
  <si>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</si>
  <si>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</si>
  <si>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</si>
  <si>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</si>
  <si>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</si>
  <si>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</si>
  <si>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</si>
  <si>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</si>
  <si>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</si>
  <si>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</si>
  <si>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</si>
  <si>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</si>
  <si>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</si>
  <si>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</si>
  <si>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</si>
  <si>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</si>
  <si>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</si>
  <si>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</si>
  <si>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</si>
  <si>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</si>
  <si>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</si>
  <si>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</si>
  <si>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</si>
  <si>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</si>
  <si>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</si>
  <si>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</si>
  <si>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</si>
  <si>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</si>
  <si>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</si>
  <si>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</si>
  <si>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</si>
  <si>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</si>
  <si>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</si>
  <si>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</si>
  <si>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</si>
  <si>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</si>
  <si>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</si>
  <si>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</si>
  <si>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</si>
  <si>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</si>
  <si>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</si>
  <si>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</si>
  <si>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</si>
  <si>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</si>
  <si>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</si>
  <si>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</si>
  <si>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</si>
  <si>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</si>
  <si>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</si>
  <si>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</si>
  <si>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</si>
  <si>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</si>
  <si>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</si>
  <si>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</si>
  <si>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</si>
  <si>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</si>
  <si>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</si>
  <si>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</si>
  <si>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</si>
  <si>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</si>
  <si>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</si>
  <si>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</si>
  <si>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</si>
  <si>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</si>
  <si>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</si>
  <si>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34000</t>
  </si>
  <si>
    <t>合計 し尿処理（平成２４年度実績）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</si>
</sst>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26" t="s">
        <v>48</v>
      </c>
      <c r="B2" s="130" t="s">
        <v>49</v>
      </c>
      <c r="C2" s="130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6" t="s">
        <v>53</v>
      </c>
      <c r="T2" s="137"/>
      <c r="U2" s="137"/>
      <c r="V2" s="138"/>
      <c r="W2" s="136" t="s">
        <v>54</v>
      </c>
      <c r="X2" s="137"/>
      <c r="Y2" s="137"/>
      <c r="Z2" s="138"/>
    </row>
    <row r="3" spans="1:26" s="53" customFormat="1" ht="18.75" customHeight="1">
      <c r="A3" s="128"/>
      <c r="B3" s="128"/>
      <c r="C3" s="131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9"/>
      <c r="T3" s="140"/>
      <c r="U3" s="140"/>
      <c r="V3" s="141"/>
      <c r="W3" s="139"/>
      <c r="X3" s="140"/>
      <c r="Y3" s="140"/>
      <c r="Z3" s="141"/>
    </row>
    <row r="4" spans="1:26" s="53" customFormat="1" ht="26.25" customHeight="1">
      <c r="A4" s="128"/>
      <c r="B4" s="128"/>
      <c r="C4" s="131"/>
      <c r="D4" s="81"/>
      <c r="E4" s="133" t="s">
        <v>55</v>
      </c>
      <c r="F4" s="126" t="s">
        <v>58</v>
      </c>
      <c r="G4" s="126" t="s">
        <v>59</v>
      </c>
      <c r="H4" s="126" t="s">
        <v>60</v>
      </c>
      <c r="I4" s="133" t="s">
        <v>55</v>
      </c>
      <c r="J4" s="126" t="s">
        <v>61</v>
      </c>
      <c r="K4" s="126" t="s">
        <v>62</v>
      </c>
      <c r="L4" s="126" t="s">
        <v>63</v>
      </c>
      <c r="M4" s="126" t="s">
        <v>64</v>
      </c>
      <c r="N4" s="126" t="s">
        <v>65</v>
      </c>
      <c r="O4" s="134" t="s">
        <v>66</v>
      </c>
      <c r="P4" s="83"/>
      <c r="Q4" s="126" t="s">
        <v>67</v>
      </c>
      <c r="R4" s="84"/>
      <c r="S4" s="126" t="s">
        <v>68</v>
      </c>
      <c r="T4" s="126" t="s">
        <v>69</v>
      </c>
      <c r="U4" s="126" t="s">
        <v>70</v>
      </c>
      <c r="V4" s="126" t="s">
        <v>71</v>
      </c>
      <c r="W4" s="126" t="s">
        <v>68</v>
      </c>
      <c r="X4" s="126" t="s">
        <v>69</v>
      </c>
      <c r="Y4" s="126" t="s">
        <v>70</v>
      </c>
      <c r="Z4" s="126" t="s">
        <v>71</v>
      </c>
    </row>
    <row r="5" spans="1:26" s="53" customFormat="1" ht="23.25" customHeight="1">
      <c r="A5" s="128"/>
      <c r="B5" s="128"/>
      <c r="C5" s="131"/>
      <c r="D5" s="81"/>
      <c r="E5" s="133"/>
      <c r="F5" s="127"/>
      <c r="G5" s="127"/>
      <c r="H5" s="127"/>
      <c r="I5" s="133"/>
      <c r="J5" s="127"/>
      <c r="K5" s="127"/>
      <c r="L5" s="127"/>
      <c r="M5" s="127"/>
      <c r="N5" s="127"/>
      <c r="O5" s="127"/>
      <c r="P5" s="85" t="s">
        <v>72</v>
      </c>
      <c r="Q5" s="127"/>
      <c r="R5" s="86"/>
      <c r="S5" s="127"/>
      <c r="T5" s="127"/>
      <c r="U5" s="135"/>
      <c r="V5" s="135"/>
      <c r="W5" s="127"/>
      <c r="X5" s="127"/>
      <c r="Y5" s="135"/>
      <c r="Z5" s="135"/>
    </row>
    <row r="6" spans="1:26" s="87" customFormat="1" ht="18" customHeight="1">
      <c r="A6" s="129"/>
      <c r="B6" s="129"/>
      <c r="C6" s="132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SUM(D8:D30)</f>
        <v>2885847</v>
      </c>
      <c r="E7" s="94">
        <f>SUM(E8:E30)</f>
        <v>348913</v>
      </c>
      <c r="F7" s="109">
        <f>IF(D7&gt;0,E7/D7*100,"-")</f>
        <v>12.090488511691715</v>
      </c>
      <c r="G7" s="94">
        <f>SUM(G8:G30)</f>
        <v>335028</v>
      </c>
      <c r="H7" s="94">
        <f>SUM(H8:H30)</f>
        <v>13885</v>
      </c>
      <c r="I7" s="94">
        <f>SUM(I8:I30)</f>
        <v>2536934</v>
      </c>
      <c r="J7" s="109">
        <f>IF($D7&gt;0,I7/$D7*100,"-")</f>
        <v>87.90951148830828</v>
      </c>
      <c r="K7" s="94">
        <f>SUM(K8:K30)</f>
        <v>1895815</v>
      </c>
      <c r="L7" s="109">
        <f>IF($D7&gt;0,K7/$D7*100,"-")</f>
        <v>65.69353815361659</v>
      </c>
      <c r="M7" s="94">
        <f>SUM(M8:M30)</f>
        <v>923</v>
      </c>
      <c r="N7" s="109">
        <f>IF($D7&gt;0,M7/$D7*100,"-")</f>
        <v>0.03198367758235277</v>
      </c>
      <c r="O7" s="94">
        <f>SUM(O8:O30)</f>
        <v>640196</v>
      </c>
      <c r="P7" s="94">
        <f>SUM(P8:P30)</f>
        <v>401113</v>
      </c>
      <c r="Q7" s="109">
        <f>IF($D7&gt;0,O7/$D7*100,"-")</f>
        <v>22.183989657109336</v>
      </c>
      <c r="R7" s="94">
        <f>SUM(R8:R30)</f>
        <v>38078</v>
      </c>
      <c r="S7" s="109">
        <f aca="true" t="shared" si="0" ref="S7:Z7">COUNTIF(S8:S30,"○")</f>
        <v>19</v>
      </c>
      <c r="T7" s="109">
        <f t="shared" si="0"/>
        <v>2</v>
      </c>
      <c r="U7" s="109">
        <f t="shared" si="0"/>
        <v>0</v>
      </c>
      <c r="V7" s="109">
        <f t="shared" si="0"/>
        <v>2</v>
      </c>
      <c r="W7" s="109">
        <f t="shared" si="0"/>
        <v>18</v>
      </c>
      <c r="X7" s="109">
        <f t="shared" si="0"/>
        <v>0</v>
      </c>
      <c r="Y7" s="109">
        <f t="shared" si="0"/>
        <v>1</v>
      </c>
      <c r="Z7" s="109">
        <f t="shared" si="0"/>
        <v>4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30">+SUM(E8,+I8)</f>
        <v>1184069</v>
      </c>
      <c r="E8" s="98">
        <f aca="true" t="shared" si="2" ref="E8:E30">+SUM(G8,+H8)</f>
        <v>28441</v>
      </c>
      <c r="F8" s="99">
        <f aca="true" t="shared" si="3" ref="F8:F30">IF(D8&gt;0,E8/D8*100,"-")</f>
        <v>2.4019715067280707</v>
      </c>
      <c r="G8" s="98">
        <v>28441</v>
      </c>
      <c r="H8" s="98">
        <v>0</v>
      </c>
      <c r="I8" s="98">
        <f aca="true" t="shared" si="4" ref="I8:I30">+SUM(K8,+M8,+O8)</f>
        <v>1155628</v>
      </c>
      <c r="J8" s="99">
        <f aca="true" t="shared" si="5" ref="J8:J30">IF($D8&gt;0,I8/$D8*100,"-")</f>
        <v>97.59802849327193</v>
      </c>
      <c r="K8" s="98">
        <v>1063656</v>
      </c>
      <c r="L8" s="99">
        <f aca="true" t="shared" si="6" ref="L8:L30">IF($D8&gt;0,K8/$D8*100,"-")</f>
        <v>89.83057575191987</v>
      </c>
      <c r="M8" s="98">
        <v>0</v>
      </c>
      <c r="N8" s="99">
        <f aca="true" t="shared" si="7" ref="N8:N30">IF($D8&gt;0,M8/$D8*100,"-")</f>
        <v>0</v>
      </c>
      <c r="O8" s="98">
        <v>91972</v>
      </c>
      <c r="P8" s="98">
        <v>58694</v>
      </c>
      <c r="Q8" s="99">
        <f aca="true" t="shared" si="8" ref="Q8:Q30">IF($D8&gt;0,O8/$D8*100,"-")</f>
        <v>7.767452741352067</v>
      </c>
      <c r="R8" s="98">
        <v>15741</v>
      </c>
      <c r="S8" s="100" t="s">
        <v>108</v>
      </c>
      <c r="T8" s="100"/>
      <c r="U8" s="100"/>
      <c r="V8" s="100"/>
      <c r="W8" s="101"/>
      <c r="X8" s="101"/>
      <c r="Y8" s="101" t="s">
        <v>108</v>
      </c>
      <c r="Z8" s="101"/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241740</v>
      </c>
      <c r="E9" s="98">
        <f t="shared" si="2"/>
        <v>24891</v>
      </c>
      <c r="F9" s="99">
        <f t="shared" si="3"/>
        <v>10.296599652519236</v>
      </c>
      <c r="G9" s="98">
        <v>24891</v>
      </c>
      <c r="H9" s="98">
        <v>0</v>
      </c>
      <c r="I9" s="98">
        <f t="shared" si="4"/>
        <v>216849</v>
      </c>
      <c r="J9" s="99">
        <f t="shared" si="5"/>
        <v>89.70340034748077</v>
      </c>
      <c r="K9" s="98">
        <v>193905</v>
      </c>
      <c r="L9" s="99">
        <f t="shared" si="6"/>
        <v>80.21221146686523</v>
      </c>
      <c r="M9" s="98">
        <v>851</v>
      </c>
      <c r="N9" s="99">
        <f t="shared" si="7"/>
        <v>0.3520311078017705</v>
      </c>
      <c r="O9" s="98">
        <v>22093</v>
      </c>
      <c r="P9" s="98">
        <v>11076</v>
      </c>
      <c r="Q9" s="99">
        <f t="shared" si="8"/>
        <v>9.139157772813766</v>
      </c>
      <c r="R9" s="98">
        <v>2620</v>
      </c>
      <c r="S9" s="100"/>
      <c r="T9" s="100"/>
      <c r="U9" s="100"/>
      <c r="V9" s="100" t="s">
        <v>108</v>
      </c>
      <c r="W9" s="100"/>
      <c r="X9" s="100"/>
      <c r="Y9" s="100"/>
      <c r="Z9" s="100" t="s">
        <v>108</v>
      </c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28819</v>
      </c>
      <c r="E10" s="98">
        <f t="shared" si="2"/>
        <v>8330</v>
      </c>
      <c r="F10" s="99">
        <f t="shared" si="3"/>
        <v>28.904542142336652</v>
      </c>
      <c r="G10" s="98">
        <v>8330</v>
      </c>
      <c r="H10" s="98">
        <v>0</v>
      </c>
      <c r="I10" s="98">
        <f t="shared" si="4"/>
        <v>20489</v>
      </c>
      <c r="J10" s="99">
        <f t="shared" si="5"/>
        <v>71.09545785766335</v>
      </c>
      <c r="K10" s="98">
        <v>2826</v>
      </c>
      <c r="L10" s="99">
        <f t="shared" si="6"/>
        <v>9.806030743606648</v>
      </c>
      <c r="M10" s="98">
        <v>0</v>
      </c>
      <c r="N10" s="99">
        <f t="shared" si="7"/>
        <v>0</v>
      </c>
      <c r="O10" s="98">
        <v>17663</v>
      </c>
      <c r="P10" s="98">
        <v>5892</v>
      </c>
      <c r="Q10" s="99">
        <f t="shared" si="8"/>
        <v>61.28942711405669</v>
      </c>
      <c r="R10" s="98">
        <v>183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100564</v>
      </c>
      <c r="E11" s="98">
        <f t="shared" si="2"/>
        <v>22860</v>
      </c>
      <c r="F11" s="99">
        <f t="shared" si="3"/>
        <v>22.731792689232726</v>
      </c>
      <c r="G11" s="98">
        <v>21720</v>
      </c>
      <c r="H11" s="98">
        <v>1140</v>
      </c>
      <c r="I11" s="98">
        <f t="shared" si="4"/>
        <v>77704</v>
      </c>
      <c r="J11" s="99">
        <f t="shared" si="5"/>
        <v>77.26820731076727</v>
      </c>
      <c r="K11" s="98">
        <v>30846</v>
      </c>
      <c r="L11" s="99">
        <f t="shared" si="6"/>
        <v>30.673004255996183</v>
      </c>
      <c r="M11" s="98">
        <v>0</v>
      </c>
      <c r="N11" s="99">
        <f t="shared" si="7"/>
        <v>0</v>
      </c>
      <c r="O11" s="98">
        <v>46858</v>
      </c>
      <c r="P11" s="98">
        <v>27188</v>
      </c>
      <c r="Q11" s="99">
        <f t="shared" si="8"/>
        <v>46.59520305477109</v>
      </c>
      <c r="R11" s="98">
        <v>1356</v>
      </c>
      <c r="S11" s="100"/>
      <c r="T11" s="100" t="s">
        <v>108</v>
      </c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147074</v>
      </c>
      <c r="E12" s="122">
        <f t="shared" si="2"/>
        <v>79321</v>
      </c>
      <c r="F12" s="123">
        <f t="shared" si="3"/>
        <v>53.93271414390035</v>
      </c>
      <c r="G12" s="122">
        <v>79321</v>
      </c>
      <c r="H12" s="122">
        <v>0</v>
      </c>
      <c r="I12" s="122">
        <f t="shared" si="4"/>
        <v>67753</v>
      </c>
      <c r="J12" s="123">
        <f t="shared" si="5"/>
        <v>46.06728585609965</v>
      </c>
      <c r="K12" s="122">
        <v>12722</v>
      </c>
      <c r="L12" s="123">
        <f t="shared" si="6"/>
        <v>8.650067313053293</v>
      </c>
      <c r="M12" s="122">
        <v>0</v>
      </c>
      <c r="N12" s="123">
        <f t="shared" si="7"/>
        <v>0</v>
      </c>
      <c r="O12" s="122">
        <v>55031</v>
      </c>
      <c r="P12" s="122">
        <v>41547</v>
      </c>
      <c r="Q12" s="123">
        <f t="shared" si="8"/>
        <v>37.41721854304636</v>
      </c>
      <c r="R12" s="122">
        <v>1682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472917</v>
      </c>
      <c r="E13" s="122">
        <f t="shared" si="2"/>
        <v>67473</v>
      </c>
      <c r="F13" s="123">
        <f t="shared" si="3"/>
        <v>14.267408445879509</v>
      </c>
      <c r="G13" s="122">
        <v>65152</v>
      </c>
      <c r="H13" s="122">
        <v>2321</v>
      </c>
      <c r="I13" s="122">
        <f t="shared" si="4"/>
        <v>405444</v>
      </c>
      <c r="J13" s="123">
        <f t="shared" si="5"/>
        <v>85.73259155412049</v>
      </c>
      <c r="K13" s="122">
        <v>294589</v>
      </c>
      <c r="L13" s="123">
        <f t="shared" si="6"/>
        <v>62.291903230376576</v>
      </c>
      <c r="M13" s="122">
        <v>0</v>
      </c>
      <c r="N13" s="123">
        <f t="shared" si="7"/>
        <v>0</v>
      </c>
      <c r="O13" s="122">
        <v>110855</v>
      </c>
      <c r="P13" s="122">
        <v>41408</v>
      </c>
      <c r="Q13" s="123">
        <f t="shared" si="8"/>
        <v>23.440688323743913</v>
      </c>
      <c r="R13" s="122">
        <v>6445</v>
      </c>
      <c r="S13" s="105"/>
      <c r="T13" s="105" t="s">
        <v>108</v>
      </c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20" t="s">
        <v>112</v>
      </c>
      <c r="B14" s="121" t="s">
        <v>126</v>
      </c>
      <c r="C14" s="120" t="s">
        <v>111</v>
      </c>
      <c r="D14" s="122">
        <f t="shared" si="1"/>
        <v>42968</v>
      </c>
      <c r="E14" s="122">
        <f t="shared" si="2"/>
        <v>7496</v>
      </c>
      <c r="F14" s="123">
        <f t="shared" si="3"/>
        <v>17.445540867622416</v>
      </c>
      <c r="G14" s="122">
        <v>7028</v>
      </c>
      <c r="H14" s="122">
        <v>468</v>
      </c>
      <c r="I14" s="122">
        <f t="shared" si="4"/>
        <v>35472</v>
      </c>
      <c r="J14" s="123">
        <f t="shared" si="5"/>
        <v>82.55445913237757</v>
      </c>
      <c r="K14" s="122">
        <v>8606</v>
      </c>
      <c r="L14" s="123">
        <f t="shared" si="6"/>
        <v>20.02885868553342</v>
      </c>
      <c r="M14" s="122">
        <v>0</v>
      </c>
      <c r="N14" s="123">
        <f t="shared" si="7"/>
        <v>0</v>
      </c>
      <c r="O14" s="122">
        <v>26866</v>
      </c>
      <c r="P14" s="122">
        <v>9496</v>
      </c>
      <c r="Q14" s="123">
        <f t="shared" si="8"/>
        <v>62.525600446844166</v>
      </c>
      <c r="R14" s="122">
        <v>346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112</v>
      </c>
      <c r="B15" s="121" t="s">
        <v>127</v>
      </c>
      <c r="C15" s="120" t="s">
        <v>128</v>
      </c>
      <c r="D15" s="122">
        <f t="shared" si="1"/>
        <v>56846</v>
      </c>
      <c r="E15" s="122">
        <f t="shared" si="2"/>
        <v>17738</v>
      </c>
      <c r="F15" s="123">
        <f t="shared" si="3"/>
        <v>31.20360271611019</v>
      </c>
      <c r="G15" s="122">
        <v>12430</v>
      </c>
      <c r="H15" s="122">
        <v>5308</v>
      </c>
      <c r="I15" s="122">
        <f t="shared" si="4"/>
        <v>39108</v>
      </c>
      <c r="J15" s="123">
        <f t="shared" si="5"/>
        <v>68.7963972838898</v>
      </c>
      <c r="K15" s="122">
        <v>13523</v>
      </c>
      <c r="L15" s="123">
        <f t="shared" si="6"/>
        <v>23.788832987369386</v>
      </c>
      <c r="M15" s="122">
        <v>0</v>
      </c>
      <c r="N15" s="123">
        <f t="shared" si="7"/>
        <v>0</v>
      </c>
      <c r="O15" s="122">
        <v>25585</v>
      </c>
      <c r="P15" s="122">
        <v>18673</v>
      </c>
      <c r="Q15" s="123">
        <f t="shared" si="8"/>
        <v>45.00756429652043</v>
      </c>
      <c r="R15" s="122">
        <v>438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0" t="s">
        <v>112</v>
      </c>
      <c r="B16" s="121" t="s">
        <v>129</v>
      </c>
      <c r="C16" s="120" t="s">
        <v>130</v>
      </c>
      <c r="D16" s="122">
        <f t="shared" si="1"/>
        <v>39702</v>
      </c>
      <c r="E16" s="122">
        <f t="shared" si="2"/>
        <v>14443</v>
      </c>
      <c r="F16" s="123">
        <f t="shared" si="3"/>
        <v>36.37851997380485</v>
      </c>
      <c r="G16" s="122">
        <v>11554</v>
      </c>
      <c r="H16" s="122">
        <v>2889</v>
      </c>
      <c r="I16" s="122">
        <f t="shared" si="4"/>
        <v>25259</v>
      </c>
      <c r="J16" s="123">
        <f t="shared" si="5"/>
        <v>63.62148002619515</v>
      </c>
      <c r="K16" s="122">
        <v>12111</v>
      </c>
      <c r="L16" s="123">
        <f t="shared" si="6"/>
        <v>30.504760465467733</v>
      </c>
      <c r="M16" s="122">
        <v>0</v>
      </c>
      <c r="N16" s="123">
        <f t="shared" si="7"/>
        <v>0</v>
      </c>
      <c r="O16" s="122">
        <v>13148</v>
      </c>
      <c r="P16" s="122">
        <v>8752</v>
      </c>
      <c r="Q16" s="123">
        <f t="shared" si="8"/>
        <v>33.11671956072742</v>
      </c>
      <c r="R16" s="122">
        <v>304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112</v>
      </c>
      <c r="B17" s="121" t="s">
        <v>131</v>
      </c>
      <c r="C17" s="120" t="s">
        <v>132</v>
      </c>
      <c r="D17" s="122">
        <f t="shared" si="1"/>
        <v>28491</v>
      </c>
      <c r="E17" s="122">
        <f t="shared" si="2"/>
        <v>274</v>
      </c>
      <c r="F17" s="123">
        <f t="shared" si="3"/>
        <v>0.9617072057842827</v>
      </c>
      <c r="G17" s="122">
        <v>274</v>
      </c>
      <c r="H17" s="122">
        <v>0</v>
      </c>
      <c r="I17" s="122">
        <f t="shared" si="4"/>
        <v>28217</v>
      </c>
      <c r="J17" s="123">
        <f t="shared" si="5"/>
        <v>99.03829279421572</v>
      </c>
      <c r="K17" s="122">
        <v>26751</v>
      </c>
      <c r="L17" s="123">
        <f t="shared" si="6"/>
        <v>93.89280825523849</v>
      </c>
      <c r="M17" s="122">
        <v>0</v>
      </c>
      <c r="N17" s="123">
        <f t="shared" si="7"/>
        <v>0</v>
      </c>
      <c r="O17" s="122">
        <v>1466</v>
      </c>
      <c r="P17" s="122">
        <v>1305</v>
      </c>
      <c r="Q17" s="123">
        <f t="shared" si="8"/>
        <v>5.145484538977221</v>
      </c>
      <c r="R17" s="122">
        <v>278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20" t="s">
        <v>112</v>
      </c>
      <c r="B18" s="121" t="s">
        <v>133</v>
      </c>
      <c r="C18" s="120" t="s">
        <v>134</v>
      </c>
      <c r="D18" s="122">
        <f t="shared" si="1"/>
        <v>183579</v>
      </c>
      <c r="E18" s="122">
        <f t="shared" si="2"/>
        <v>27945</v>
      </c>
      <c r="F18" s="123">
        <f t="shared" si="3"/>
        <v>15.222329351396402</v>
      </c>
      <c r="G18" s="122">
        <v>27945</v>
      </c>
      <c r="H18" s="122">
        <v>0</v>
      </c>
      <c r="I18" s="122">
        <f t="shared" si="4"/>
        <v>155634</v>
      </c>
      <c r="J18" s="123">
        <f t="shared" si="5"/>
        <v>84.7776706486036</v>
      </c>
      <c r="K18" s="122">
        <v>59001</v>
      </c>
      <c r="L18" s="123">
        <f t="shared" si="6"/>
        <v>32.13929697841256</v>
      </c>
      <c r="M18" s="122">
        <v>0</v>
      </c>
      <c r="N18" s="123">
        <f t="shared" si="7"/>
        <v>0</v>
      </c>
      <c r="O18" s="122">
        <v>96633</v>
      </c>
      <c r="P18" s="122">
        <v>78215</v>
      </c>
      <c r="Q18" s="123">
        <f t="shared" si="8"/>
        <v>52.63837367019103</v>
      </c>
      <c r="R18" s="122">
        <v>4498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20" t="s">
        <v>112</v>
      </c>
      <c r="B19" s="121" t="s">
        <v>135</v>
      </c>
      <c r="C19" s="120" t="s">
        <v>136</v>
      </c>
      <c r="D19" s="122">
        <f t="shared" si="1"/>
        <v>117897</v>
      </c>
      <c r="E19" s="122">
        <f t="shared" si="2"/>
        <v>10413</v>
      </c>
      <c r="F19" s="123">
        <f t="shared" si="3"/>
        <v>8.832285808799206</v>
      </c>
      <c r="G19" s="122">
        <v>10241</v>
      </c>
      <c r="H19" s="122">
        <v>172</v>
      </c>
      <c r="I19" s="122">
        <f t="shared" si="4"/>
        <v>107484</v>
      </c>
      <c r="J19" s="123">
        <f t="shared" si="5"/>
        <v>91.1677141912008</v>
      </c>
      <c r="K19" s="122">
        <v>48221</v>
      </c>
      <c r="L19" s="123">
        <f t="shared" si="6"/>
        <v>40.900955919149766</v>
      </c>
      <c r="M19" s="122">
        <v>0</v>
      </c>
      <c r="N19" s="123">
        <f t="shared" si="7"/>
        <v>0</v>
      </c>
      <c r="O19" s="122">
        <v>59263</v>
      </c>
      <c r="P19" s="122">
        <v>46295</v>
      </c>
      <c r="Q19" s="123">
        <f t="shared" si="8"/>
        <v>50.26675827205103</v>
      </c>
      <c r="R19" s="122">
        <v>878</v>
      </c>
      <c r="S19" s="105"/>
      <c r="T19" s="105"/>
      <c r="U19" s="105"/>
      <c r="V19" s="105" t="s">
        <v>108</v>
      </c>
      <c r="W19" s="105"/>
      <c r="X19" s="105"/>
      <c r="Y19" s="105"/>
      <c r="Z19" s="105" t="s">
        <v>108</v>
      </c>
    </row>
    <row r="20" spans="1:26" s="102" customFormat="1" ht="12" customHeight="1">
      <c r="A20" s="120" t="s">
        <v>112</v>
      </c>
      <c r="B20" s="121" t="s">
        <v>137</v>
      </c>
      <c r="C20" s="120" t="s">
        <v>138</v>
      </c>
      <c r="D20" s="122">
        <f t="shared" si="1"/>
        <v>31584</v>
      </c>
      <c r="E20" s="122">
        <f t="shared" si="2"/>
        <v>10597</v>
      </c>
      <c r="F20" s="123">
        <f t="shared" si="3"/>
        <v>33.55179837892604</v>
      </c>
      <c r="G20" s="122">
        <v>10597</v>
      </c>
      <c r="H20" s="122">
        <v>0</v>
      </c>
      <c r="I20" s="122">
        <f t="shared" si="4"/>
        <v>20987</v>
      </c>
      <c r="J20" s="123">
        <f t="shared" si="5"/>
        <v>66.44820162107396</v>
      </c>
      <c r="K20" s="122">
        <v>7564</v>
      </c>
      <c r="L20" s="123">
        <f t="shared" si="6"/>
        <v>23.948834853090172</v>
      </c>
      <c r="M20" s="122">
        <v>72</v>
      </c>
      <c r="N20" s="123">
        <f t="shared" si="7"/>
        <v>0.22796352583586624</v>
      </c>
      <c r="O20" s="122">
        <v>13351</v>
      </c>
      <c r="P20" s="122">
        <v>12695</v>
      </c>
      <c r="Q20" s="123">
        <f t="shared" si="8"/>
        <v>42.271403242147926</v>
      </c>
      <c r="R20" s="122">
        <v>593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112</v>
      </c>
      <c r="B21" s="121" t="s">
        <v>139</v>
      </c>
      <c r="C21" s="120" t="s">
        <v>140</v>
      </c>
      <c r="D21" s="122">
        <f t="shared" si="1"/>
        <v>26633</v>
      </c>
      <c r="E21" s="122">
        <f t="shared" si="2"/>
        <v>8536</v>
      </c>
      <c r="F21" s="123">
        <f t="shared" si="3"/>
        <v>32.05046371043442</v>
      </c>
      <c r="G21" s="122">
        <v>8536</v>
      </c>
      <c r="H21" s="122">
        <v>0</v>
      </c>
      <c r="I21" s="122">
        <f t="shared" si="4"/>
        <v>18097</v>
      </c>
      <c r="J21" s="123">
        <f t="shared" si="5"/>
        <v>67.94953628956559</v>
      </c>
      <c r="K21" s="122">
        <v>9309</v>
      </c>
      <c r="L21" s="123">
        <f t="shared" si="6"/>
        <v>34.95287800848571</v>
      </c>
      <c r="M21" s="122"/>
      <c r="N21" s="123">
        <f t="shared" si="7"/>
        <v>0</v>
      </c>
      <c r="O21" s="122">
        <v>8788</v>
      </c>
      <c r="P21" s="122">
        <v>4623</v>
      </c>
      <c r="Q21" s="123">
        <f t="shared" si="8"/>
        <v>32.99665828107987</v>
      </c>
      <c r="R21" s="122">
        <v>463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20" t="s">
        <v>112</v>
      </c>
      <c r="B22" s="121" t="s">
        <v>141</v>
      </c>
      <c r="C22" s="120" t="s">
        <v>142</v>
      </c>
      <c r="D22" s="122">
        <f t="shared" si="1"/>
        <v>51393</v>
      </c>
      <c r="E22" s="122">
        <f t="shared" si="2"/>
        <v>1809</v>
      </c>
      <c r="F22" s="123">
        <f t="shared" si="3"/>
        <v>3.5199346214465006</v>
      </c>
      <c r="G22" s="122">
        <v>1801</v>
      </c>
      <c r="H22" s="122">
        <v>8</v>
      </c>
      <c r="I22" s="122">
        <f t="shared" si="4"/>
        <v>49584</v>
      </c>
      <c r="J22" s="123">
        <f t="shared" si="5"/>
        <v>96.4800653785535</v>
      </c>
      <c r="K22" s="122">
        <v>41346</v>
      </c>
      <c r="L22" s="123">
        <f t="shared" si="6"/>
        <v>80.45064502947872</v>
      </c>
      <c r="M22" s="122">
        <v>0</v>
      </c>
      <c r="N22" s="123">
        <f t="shared" si="7"/>
        <v>0</v>
      </c>
      <c r="O22" s="122">
        <v>8238</v>
      </c>
      <c r="P22" s="122">
        <v>2644</v>
      </c>
      <c r="Q22" s="123">
        <f t="shared" si="8"/>
        <v>16.029420349074776</v>
      </c>
      <c r="R22" s="122">
        <v>551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112</v>
      </c>
      <c r="B23" s="121" t="s">
        <v>143</v>
      </c>
      <c r="C23" s="120" t="s">
        <v>144</v>
      </c>
      <c r="D23" s="122">
        <f t="shared" si="1"/>
        <v>28791</v>
      </c>
      <c r="E23" s="122">
        <f t="shared" si="2"/>
        <v>1083</v>
      </c>
      <c r="F23" s="123">
        <f t="shared" si="3"/>
        <v>3.761592164217985</v>
      </c>
      <c r="G23" s="122">
        <v>1083</v>
      </c>
      <c r="H23" s="122">
        <v>0</v>
      </c>
      <c r="I23" s="122">
        <f t="shared" si="4"/>
        <v>27708</v>
      </c>
      <c r="J23" s="123">
        <f t="shared" si="5"/>
        <v>96.23840783578201</v>
      </c>
      <c r="K23" s="122">
        <v>24193</v>
      </c>
      <c r="L23" s="123">
        <f t="shared" si="6"/>
        <v>84.02973151332014</v>
      </c>
      <c r="M23" s="122">
        <v>0</v>
      </c>
      <c r="N23" s="123">
        <f t="shared" si="7"/>
        <v>0</v>
      </c>
      <c r="O23" s="122">
        <v>3515</v>
      </c>
      <c r="P23" s="122">
        <v>1039</v>
      </c>
      <c r="Q23" s="123">
        <f t="shared" si="8"/>
        <v>12.208676322461882</v>
      </c>
      <c r="R23" s="122">
        <v>763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20" t="s">
        <v>112</v>
      </c>
      <c r="B24" s="121" t="s">
        <v>145</v>
      </c>
      <c r="C24" s="120" t="s">
        <v>146</v>
      </c>
      <c r="D24" s="122">
        <f t="shared" si="1"/>
        <v>25090</v>
      </c>
      <c r="E24" s="122">
        <f t="shared" si="2"/>
        <v>1163</v>
      </c>
      <c r="F24" s="123">
        <f t="shared" si="3"/>
        <v>4.635312873654843</v>
      </c>
      <c r="G24" s="122">
        <v>1163</v>
      </c>
      <c r="H24" s="122">
        <v>0</v>
      </c>
      <c r="I24" s="122">
        <f t="shared" si="4"/>
        <v>23927</v>
      </c>
      <c r="J24" s="123">
        <f t="shared" si="5"/>
        <v>95.36468712634516</v>
      </c>
      <c r="K24" s="122">
        <v>21483</v>
      </c>
      <c r="L24" s="123">
        <f t="shared" si="6"/>
        <v>85.62375448385811</v>
      </c>
      <c r="M24" s="122">
        <v>0</v>
      </c>
      <c r="N24" s="123">
        <f t="shared" si="7"/>
        <v>0</v>
      </c>
      <c r="O24" s="122">
        <v>2444</v>
      </c>
      <c r="P24" s="122">
        <v>1486</v>
      </c>
      <c r="Q24" s="123">
        <f t="shared" si="8"/>
        <v>9.740932642487046</v>
      </c>
      <c r="R24" s="122">
        <v>119</v>
      </c>
      <c r="S24" s="105" t="s">
        <v>108</v>
      </c>
      <c r="T24" s="105"/>
      <c r="U24" s="105"/>
      <c r="V24" s="105"/>
      <c r="W24" s="105"/>
      <c r="X24" s="105"/>
      <c r="Y24" s="105"/>
      <c r="Z24" s="105" t="s">
        <v>108</v>
      </c>
    </row>
    <row r="25" spans="1:26" s="102" customFormat="1" ht="12" customHeight="1">
      <c r="A25" s="120" t="s">
        <v>112</v>
      </c>
      <c r="B25" s="121" t="s">
        <v>147</v>
      </c>
      <c r="C25" s="120" t="s">
        <v>148</v>
      </c>
      <c r="D25" s="122">
        <f t="shared" si="1"/>
        <v>13469</v>
      </c>
      <c r="E25" s="122">
        <f t="shared" si="2"/>
        <v>248</v>
      </c>
      <c r="F25" s="123">
        <f t="shared" si="3"/>
        <v>1.841265127329423</v>
      </c>
      <c r="G25" s="122">
        <v>248</v>
      </c>
      <c r="H25" s="122">
        <v>0</v>
      </c>
      <c r="I25" s="122">
        <f t="shared" si="4"/>
        <v>13221</v>
      </c>
      <c r="J25" s="123">
        <f t="shared" si="5"/>
        <v>98.15873487267058</v>
      </c>
      <c r="K25" s="122">
        <v>12940</v>
      </c>
      <c r="L25" s="123">
        <f t="shared" si="6"/>
        <v>96.0724626921078</v>
      </c>
      <c r="M25" s="122">
        <v>0</v>
      </c>
      <c r="N25" s="123">
        <f t="shared" si="7"/>
        <v>0</v>
      </c>
      <c r="O25" s="122">
        <v>281</v>
      </c>
      <c r="P25" s="122">
        <v>99</v>
      </c>
      <c r="Q25" s="123">
        <f t="shared" si="8"/>
        <v>2.0862721805627737</v>
      </c>
      <c r="R25" s="122">
        <v>87</v>
      </c>
      <c r="S25" s="105" t="s">
        <v>108</v>
      </c>
      <c r="T25" s="105"/>
      <c r="U25" s="105"/>
      <c r="V25" s="105"/>
      <c r="W25" s="105"/>
      <c r="X25" s="105"/>
      <c r="Y25" s="105"/>
      <c r="Z25" s="105" t="s">
        <v>108</v>
      </c>
    </row>
    <row r="26" spans="1:26" s="102" customFormat="1" ht="12" customHeight="1">
      <c r="A26" s="120" t="s">
        <v>112</v>
      </c>
      <c r="B26" s="121" t="s">
        <v>149</v>
      </c>
      <c r="C26" s="120" t="s">
        <v>150</v>
      </c>
      <c r="D26" s="122">
        <f t="shared" si="1"/>
        <v>7337</v>
      </c>
      <c r="E26" s="122">
        <f t="shared" si="2"/>
        <v>1721</v>
      </c>
      <c r="F26" s="123">
        <f t="shared" si="3"/>
        <v>23.456453591386126</v>
      </c>
      <c r="G26" s="122">
        <v>1651</v>
      </c>
      <c r="H26" s="122">
        <v>70</v>
      </c>
      <c r="I26" s="122">
        <f t="shared" si="4"/>
        <v>5616</v>
      </c>
      <c r="J26" s="123">
        <f t="shared" si="5"/>
        <v>76.54354640861388</v>
      </c>
      <c r="K26" s="122">
        <v>2185</v>
      </c>
      <c r="L26" s="123">
        <f t="shared" si="6"/>
        <v>29.780564263322884</v>
      </c>
      <c r="M26" s="122">
        <v>0</v>
      </c>
      <c r="N26" s="123">
        <f t="shared" si="7"/>
        <v>0</v>
      </c>
      <c r="O26" s="122">
        <v>3431</v>
      </c>
      <c r="P26" s="122">
        <v>3236</v>
      </c>
      <c r="Q26" s="123">
        <f t="shared" si="8"/>
        <v>46.76298214529099</v>
      </c>
      <c r="R26" s="122">
        <v>24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20" t="s">
        <v>112</v>
      </c>
      <c r="B27" s="121" t="s">
        <v>151</v>
      </c>
      <c r="C27" s="120" t="s">
        <v>152</v>
      </c>
      <c r="D27" s="122">
        <f t="shared" si="1"/>
        <v>19949</v>
      </c>
      <c r="E27" s="122">
        <f t="shared" si="2"/>
        <v>2310</v>
      </c>
      <c r="F27" s="123">
        <f t="shared" si="3"/>
        <v>11.579527795879493</v>
      </c>
      <c r="G27" s="122">
        <v>1585</v>
      </c>
      <c r="H27" s="122">
        <v>725</v>
      </c>
      <c r="I27" s="122">
        <f t="shared" si="4"/>
        <v>17639</v>
      </c>
      <c r="J27" s="123">
        <f t="shared" si="5"/>
        <v>88.4204722041205</v>
      </c>
      <c r="K27" s="122">
        <v>7162</v>
      </c>
      <c r="L27" s="123">
        <f t="shared" si="6"/>
        <v>35.90154894982205</v>
      </c>
      <c r="M27" s="122">
        <v>0</v>
      </c>
      <c r="N27" s="123">
        <f t="shared" si="7"/>
        <v>0</v>
      </c>
      <c r="O27" s="122">
        <v>10477</v>
      </c>
      <c r="P27" s="122">
        <v>9447</v>
      </c>
      <c r="Q27" s="123">
        <f t="shared" si="8"/>
        <v>52.518923254298464</v>
      </c>
      <c r="R27" s="122">
        <v>288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20" t="s">
        <v>112</v>
      </c>
      <c r="B28" s="121" t="s">
        <v>153</v>
      </c>
      <c r="C28" s="120" t="s">
        <v>154</v>
      </c>
      <c r="D28" s="122">
        <f t="shared" si="1"/>
        <v>8398</v>
      </c>
      <c r="E28" s="122">
        <f t="shared" si="2"/>
        <v>3197</v>
      </c>
      <c r="F28" s="123">
        <f t="shared" si="3"/>
        <v>38.06858775899023</v>
      </c>
      <c r="G28" s="122">
        <v>3197</v>
      </c>
      <c r="H28" s="122">
        <v>0</v>
      </c>
      <c r="I28" s="122">
        <f t="shared" si="4"/>
        <v>5201</v>
      </c>
      <c r="J28" s="123">
        <f t="shared" si="5"/>
        <v>61.93141224100977</v>
      </c>
      <c r="K28" s="122">
        <v>1613</v>
      </c>
      <c r="L28" s="123">
        <f t="shared" si="6"/>
        <v>19.2069540366754</v>
      </c>
      <c r="M28" s="122">
        <v>0</v>
      </c>
      <c r="N28" s="123">
        <f t="shared" si="7"/>
        <v>0</v>
      </c>
      <c r="O28" s="122">
        <v>3588</v>
      </c>
      <c r="P28" s="122">
        <v>2809</v>
      </c>
      <c r="Q28" s="123">
        <f t="shared" si="8"/>
        <v>42.72445820433436</v>
      </c>
      <c r="R28" s="122">
        <v>120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  <row r="29" spans="1:26" s="102" customFormat="1" ht="12" customHeight="1">
      <c r="A29" s="120" t="s">
        <v>112</v>
      </c>
      <c r="B29" s="121" t="s">
        <v>155</v>
      </c>
      <c r="C29" s="120" t="s">
        <v>156</v>
      </c>
      <c r="D29" s="122">
        <f t="shared" si="1"/>
        <v>17923</v>
      </c>
      <c r="E29" s="122">
        <f t="shared" si="2"/>
        <v>5588</v>
      </c>
      <c r="F29" s="123">
        <f t="shared" si="3"/>
        <v>31.177816213803496</v>
      </c>
      <c r="G29" s="122">
        <v>5588</v>
      </c>
      <c r="H29" s="122">
        <v>0</v>
      </c>
      <c r="I29" s="122">
        <f t="shared" si="4"/>
        <v>12335</v>
      </c>
      <c r="J29" s="123">
        <f t="shared" si="5"/>
        <v>68.82218378619652</v>
      </c>
      <c r="K29" s="122">
        <v>1263</v>
      </c>
      <c r="L29" s="123">
        <f t="shared" si="6"/>
        <v>7.046811359705406</v>
      </c>
      <c r="M29" s="122">
        <v>0</v>
      </c>
      <c r="N29" s="123">
        <f t="shared" si="7"/>
        <v>0</v>
      </c>
      <c r="O29" s="122">
        <v>11072</v>
      </c>
      <c r="P29" s="122">
        <v>7276</v>
      </c>
      <c r="Q29" s="123">
        <f t="shared" si="8"/>
        <v>61.7753724264911</v>
      </c>
      <c r="R29" s="122">
        <v>234</v>
      </c>
      <c r="S29" s="105" t="s">
        <v>108</v>
      </c>
      <c r="T29" s="105"/>
      <c r="U29" s="105"/>
      <c r="V29" s="105"/>
      <c r="W29" s="105" t="s">
        <v>108</v>
      </c>
      <c r="X29" s="105"/>
      <c r="Y29" s="105"/>
      <c r="Z29" s="105"/>
    </row>
    <row r="30" spans="1:26" s="102" customFormat="1" ht="12" customHeight="1">
      <c r="A30" s="120" t="s">
        <v>112</v>
      </c>
      <c r="B30" s="121" t="s">
        <v>157</v>
      </c>
      <c r="C30" s="120" t="s">
        <v>158</v>
      </c>
      <c r="D30" s="122">
        <f t="shared" si="1"/>
        <v>10614</v>
      </c>
      <c r="E30" s="122">
        <f t="shared" si="2"/>
        <v>3036</v>
      </c>
      <c r="F30" s="123">
        <f t="shared" si="3"/>
        <v>28.603730921424535</v>
      </c>
      <c r="G30" s="122">
        <v>2252</v>
      </c>
      <c r="H30" s="122">
        <v>784</v>
      </c>
      <c r="I30" s="122">
        <f t="shared" si="4"/>
        <v>7578</v>
      </c>
      <c r="J30" s="123">
        <f t="shared" si="5"/>
        <v>71.39626907857547</v>
      </c>
      <c r="K30" s="122">
        <v>0</v>
      </c>
      <c r="L30" s="123">
        <f t="shared" si="6"/>
        <v>0</v>
      </c>
      <c r="M30" s="122">
        <v>0</v>
      </c>
      <c r="N30" s="123">
        <f t="shared" si="7"/>
        <v>0</v>
      </c>
      <c r="O30" s="122">
        <v>7578</v>
      </c>
      <c r="P30" s="122">
        <v>7218</v>
      </c>
      <c r="Q30" s="123">
        <f t="shared" si="8"/>
        <v>71.39626907857547</v>
      </c>
      <c r="R30" s="122">
        <v>67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2" t="s">
        <v>75</v>
      </c>
      <c r="B2" s="150" t="s">
        <v>76</v>
      </c>
      <c r="C2" s="15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2" t="s">
        <v>80</v>
      </c>
      <c r="AG2" s="143"/>
      <c r="AH2" s="143"/>
      <c r="AI2" s="144"/>
      <c r="AJ2" s="142" t="s">
        <v>81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6" t="s">
        <v>82</v>
      </c>
      <c r="AU2" s="150"/>
      <c r="AV2" s="150"/>
      <c r="AW2" s="150"/>
      <c r="AX2" s="150"/>
      <c r="AY2" s="150"/>
      <c r="AZ2" s="142" t="s">
        <v>83</v>
      </c>
      <c r="BA2" s="143"/>
      <c r="BB2" s="143"/>
      <c r="BC2" s="144"/>
    </row>
    <row r="3" spans="1:55" s="50" customFormat="1" ht="26.25" customHeight="1">
      <c r="A3" s="151"/>
      <c r="B3" s="151"/>
      <c r="C3" s="151"/>
      <c r="D3" s="66" t="s">
        <v>84</v>
      </c>
      <c r="E3" s="145" t="s">
        <v>85</v>
      </c>
      <c r="F3" s="143"/>
      <c r="G3" s="144"/>
      <c r="H3" s="146" t="s">
        <v>86</v>
      </c>
      <c r="I3" s="147"/>
      <c r="J3" s="148"/>
      <c r="K3" s="145" t="s">
        <v>87</v>
      </c>
      <c r="L3" s="147"/>
      <c r="M3" s="148"/>
      <c r="N3" s="66" t="s">
        <v>84</v>
      </c>
      <c r="O3" s="145" t="s">
        <v>88</v>
      </c>
      <c r="P3" s="154"/>
      <c r="Q3" s="154"/>
      <c r="R3" s="154"/>
      <c r="S3" s="154"/>
      <c r="T3" s="154"/>
      <c r="U3" s="155"/>
      <c r="V3" s="145" t="s">
        <v>89</v>
      </c>
      <c r="W3" s="154"/>
      <c r="X3" s="154"/>
      <c r="Y3" s="154"/>
      <c r="Z3" s="154"/>
      <c r="AA3" s="154"/>
      <c r="AB3" s="155"/>
      <c r="AC3" s="92" t="s">
        <v>90</v>
      </c>
      <c r="AD3" s="64"/>
      <c r="AE3" s="65"/>
      <c r="AF3" s="149" t="s">
        <v>84</v>
      </c>
      <c r="AG3" s="150" t="s">
        <v>91</v>
      </c>
      <c r="AH3" s="150" t="s">
        <v>92</v>
      </c>
      <c r="AI3" s="150" t="s">
        <v>93</v>
      </c>
      <c r="AJ3" s="151" t="s">
        <v>84</v>
      </c>
      <c r="AK3" s="150" t="s">
        <v>94</v>
      </c>
      <c r="AL3" s="150" t="s">
        <v>95</v>
      </c>
      <c r="AM3" s="150" t="s">
        <v>96</v>
      </c>
      <c r="AN3" s="150" t="s">
        <v>92</v>
      </c>
      <c r="AO3" s="150" t="s">
        <v>93</v>
      </c>
      <c r="AP3" s="150" t="s">
        <v>97</v>
      </c>
      <c r="AQ3" s="150" t="s">
        <v>98</v>
      </c>
      <c r="AR3" s="150" t="s">
        <v>99</v>
      </c>
      <c r="AS3" s="150" t="s">
        <v>100</v>
      </c>
      <c r="AT3" s="149" t="s">
        <v>84</v>
      </c>
      <c r="AU3" s="150" t="s">
        <v>94</v>
      </c>
      <c r="AV3" s="150" t="s">
        <v>95</v>
      </c>
      <c r="AW3" s="150" t="s">
        <v>96</v>
      </c>
      <c r="AX3" s="150" t="s">
        <v>92</v>
      </c>
      <c r="AY3" s="150" t="s">
        <v>93</v>
      </c>
      <c r="AZ3" s="149" t="s">
        <v>84</v>
      </c>
      <c r="BA3" s="150" t="s">
        <v>91</v>
      </c>
      <c r="BB3" s="150" t="s">
        <v>92</v>
      </c>
      <c r="BC3" s="150" t="s">
        <v>93</v>
      </c>
    </row>
    <row r="4" spans="1:55" s="50" customFormat="1" ht="26.25" customHeight="1">
      <c r="A4" s="151"/>
      <c r="B4" s="151"/>
      <c r="C4" s="15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9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49"/>
      <c r="AU4" s="151"/>
      <c r="AV4" s="151"/>
      <c r="AW4" s="151"/>
      <c r="AX4" s="151"/>
      <c r="AY4" s="151"/>
      <c r="AZ4" s="149"/>
      <c r="BA4" s="151"/>
      <c r="BB4" s="151"/>
      <c r="BC4" s="151"/>
    </row>
    <row r="5" spans="1:55" s="54" customFormat="1" ht="23.25" customHeight="1">
      <c r="A5" s="151"/>
      <c r="B5" s="151"/>
      <c r="C5" s="15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51"/>
      <c r="AM5" s="55"/>
      <c r="AN5" s="55"/>
      <c r="AO5" s="55"/>
      <c r="AP5" s="55"/>
      <c r="AQ5" s="55"/>
      <c r="AR5" s="55"/>
      <c r="AS5" s="55"/>
      <c r="AT5" s="55"/>
      <c r="AU5" s="55"/>
      <c r="AV5" s="15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3"/>
      <c r="B6" s="153"/>
      <c r="C6" s="153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SUM(D8:D30)</f>
        <v>686214</v>
      </c>
      <c r="E7" s="94">
        <f t="shared" si="0"/>
        <v>14752</v>
      </c>
      <c r="F7" s="94">
        <f t="shared" si="0"/>
        <v>14752</v>
      </c>
      <c r="G7" s="94">
        <f t="shared" si="0"/>
        <v>0</v>
      </c>
      <c r="H7" s="94">
        <f t="shared" si="0"/>
        <v>49530</v>
      </c>
      <c r="I7" s="94">
        <f t="shared" si="0"/>
        <v>44165</v>
      </c>
      <c r="J7" s="94">
        <f t="shared" si="0"/>
        <v>5365</v>
      </c>
      <c r="K7" s="94">
        <f t="shared" si="0"/>
        <v>621932</v>
      </c>
      <c r="L7" s="94">
        <f t="shared" si="0"/>
        <v>185854</v>
      </c>
      <c r="M7" s="94">
        <f t="shared" si="0"/>
        <v>436078</v>
      </c>
      <c r="N7" s="94">
        <f t="shared" si="0"/>
        <v>695231</v>
      </c>
      <c r="O7" s="94">
        <f t="shared" si="0"/>
        <v>244771</v>
      </c>
      <c r="P7" s="94">
        <f t="shared" si="0"/>
        <v>207295</v>
      </c>
      <c r="Q7" s="94">
        <f t="shared" si="0"/>
        <v>0</v>
      </c>
      <c r="R7" s="94">
        <f t="shared" si="0"/>
        <v>0</v>
      </c>
      <c r="S7" s="94">
        <f t="shared" si="0"/>
        <v>37476</v>
      </c>
      <c r="T7" s="94">
        <f t="shared" si="0"/>
        <v>0</v>
      </c>
      <c r="U7" s="94">
        <f t="shared" si="0"/>
        <v>0</v>
      </c>
      <c r="V7" s="94">
        <f t="shared" si="0"/>
        <v>441443</v>
      </c>
      <c r="W7" s="94">
        <f t="shared" si="0"/>
        <v>395165</v>
      </c>
      <c r="X7" s="94">
        <f t="shared" si="0"/>
        <v>0</v>
      </c>
      <c r="Y7" s="94">
        <f t="shared" si="0"/>
        <v>0</v>
      </c>
      <c r="Z7" s="94">
        <f t="shared" si="0"/>
        <v>46278</v>
      </c>
      <c r="AA7" s="94">
        <f t="shared" si="0"/>
        <v>0</v>
      </c>
      <c r="AB7" s="94">
        <f t="shared" si="0"/>
        <v>0</v>
      </c>
      <c r="AC7" s="94">
        <f t="shared" si="0"/>
        <v>9017</v>
      </c>
      <c r="AD7" s="94">
        <f t="shared" si="0"/>
        <v>9017</v>
      </c>
      <c r="AE7" s="94">
        <f t="shared" si="0"/>
        <v>0</v>
      </c>
      <c r="AF7" s="94">
        <f t="shared" si="0"/>
        <v>104760</v>
      </c>
      <c r="AG7" s="94">
        <f t="shared" si="0"/>
        <v>104760</v>
      </c>
      <c r="AH7" s="94">
        <f t="shared" si="0"/>
        <v>0</v>
      </c>
      <c r="AI7" s="94">
        <f t="shared" si="0"/>
        <v>0</v>
      </c>
      <c r="AJ7" s="94">
        <f aca="true" t="shared" si="1" ref="AJ7:BC7">SUM(AJ8:AJ30)</f>
        <v>142372</v>
      </c>
      <c r="AK7" s="94">
        <f t="shared" si="1"/>
        <v>37843</v>
      </c>
      <c r="AL7" s="94">
        <f t="shared" si="1"/>
        <v>0</v>
      </c>
      <c r="AM7" s="94">
        <f t="shared" si="1"/>
        <v>7872</v>
      </c>
      <c r="AN7" s="94">
        <f t="shared" si="1"/>
        <v>2768</v>
      </c>
      <c r="AO7" s="94">
        <f t="shared" si="1"/>
        <v>0</v>
      </c>
      <c r="AP7" s="94">
        <f t="shared" si="1"/>
        <v>92500</v>
      </c>
      <c r="AQ7" s="94">
        <f t="shared" si="1"/>
        <v>333</v>
      </c>
      <c r="AR7" s="94">
        <f t="shared" si="1"/>
        <v>38</v>
      </c>
      <c r="AS7" s="94">
        <f t="shared" si="1"/>
        <v>1018</v>
      </c>
      <c r="AT7" s="94">
        <f t="shared" si="1"/>
        <v>758</v>
      </c>
      <c r="AU7" s="94">
        <f t="shared" si="1"/>
        <v>231</v>
      </c>
      <c r="AV7" s="94">
        <f t="shared" si="1"/>
        <v>0</v>
      </c>
      <c r="AW7" s="94">
        <f t="shared" si="1"/>
        <v>527</v>
      </c>
      <c r="AX7" s="94">
        <f t="shared" si="1"/>
        <v>0</v>
      </c>
      <c r="AY7" s="94">
        <f t="shared" si="1"/>
        <v>0</v>
      </c>
      <c r="AZ7" s="94">
        <f t="shared" si="1"/>
        <v>55</v>
      </c>
      <c r="BA7" s="94">
        <f t="shared" si="1"/>
        <v>55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30">SUM(E8,+H8,+K8)</f>
        <v>77744</v>
      </c>
      <c r="E8" s="98">
        <f aca="true" t="shared" si="3" ref="E8:E30">SUM(F8:G8)</f>
        <v>0</v>
      </c>
      <c r="F8" s="98">
        <v>0</v>
      </c>
      <c r="G8" s="98">
        <v>0</v>
      </c>
      <c r="H8" s="98">
        <f aca="true" t="shared" si="4" ref="H8:H30">SUM(I8:J8)</f>
        <v>34059</v>
      </c>
      <c r="I8" s="98">
        <v>34059</v>
      </c>
      <c r="J8" s="98">
        <v>0</v>
      </c>
      <c r="K8" s="98">
        <f aca="true" t="shared" si="5" ref="K8:K30">SUM(L8:M8)</f>
        <v>43685</v>
      </c>
      <c r="L8" s="98">
        <v>0</v>
      </c>
      <c r="M8" s="98">
        <v>43685</v>
      </c>
      <c r="N8" s="98">
        <f aca="true" t="shared" si="6" ref="N8:N30">SUM(O8,+V8,+AC8)</f>
        <v>77744</v>
      </c>
      <c r="O8" s="98">
        <f aca="true" t="shared" si="7" ref="O8:O30">SUM(P8:U8)</f>
        <v>34059</v>
      </c>
      <c r="P8" s="98">
        <v>4403</v>
      </c>
      <c r="Q8" s="98">
        <v>0</v>
      </c>
      <c r="R8" s="98">
        <v>0</v>
      </c>
      <c r="S8" s="98">
        <v>29656</v>
      </c>
      <c r="T8" s="98">
        <v>0</v>
      </c>
      <c r="U8" s="98">
        <v>0</v>
      </c>
      <c r="V8" s="98">
        <f aca="true" t="shared" si="8" ref="V8:V30">SUM(W8:AB8)</f>
        <v>43685</v>
      </c>
      <c r="W8" s="98">
        <v>4612</v>
      </c>
      <c r="X8" s="98">
        <v>0</v>
      </c>
      <c r="Y8" s="98">
        <v>0</v>
      </c>
      <c r="Z8" s="98">
        <v>39073</v>
      </c>
      <c r="AA8" s="98">
        <v>0</v>
      </c>
      <c r="AB8" s="98">
        <v>0</v>
      </c>
      <c r="AC8" s="98">
        <f aca="true" t="shared" si="9" ref="AC8:AC30">SUM(AD8:AE8)</f>
        <v>0</v>
      </c>
      <c r="AD8" s="98">
        <v>0</v>
      </c>
      <c r="AE8" s="98">
        <v>0</v>
      </c>
      <c r="AF8" s="98">
        <f aca="true" t="shared" si="10" ref="AF8:AF30">SUM(AG8:AI8)</f>
        <v>367</v>
      </c>
      <c r="AG8" s="98">
        <v>367</v>
      </c>
      <c r="AH8" s="98">
        <v>0</v>
      </c>
      <c r="AI8" s="98">
        <v>0</v>
      </c>
      <c r="AJ8" s="98">
        <f aca="true" t="shared" si="11" ref="AJ8:AJ30">SUM(AK8:AS8)</f>
        <v>367</v>
      </c>
      <c r="AK8" s="98"/>
      <c r="AL8" s="98">
        <v>0</v>
      </c>
      <c r="AM8" s="98">
        <v>13</v>
      </c>
      <c r="AN8" s="98">
        <v>354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30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30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34912</v>
      </c>
      <c r="E9" s="98">
        <f t="shared" si="3"/>
        <v>0</v>
      </c>
      <c r="F9" s="98">
        <v>0</v>
      </c>
      <c r="G9" s="98">
        <v>0</v>
      </c>
      <c r="H9" s="98">
        <f t="shared" si="4"/>
        <v>96</v>
      </c>
      <c r="I9" s="98">
        <v>96</v>
      </c>
      <c r="J9" s="98">
        <v>0</v>
      </c>
      <c r="K9" s="98">
        <f t="shared" si="5"/>
        <v>34816</v>
      </c>
      <c r="L9" s="98">
        <v>17536</v>
      </c>
      <c r="M9" s="98">
        <v>17280</v>
      </c>
      <c r="N9" s="98">
        <f t="shared" si="6"/>
        <v>34912</v>
      </c>
      <c r="O9" s="98">
        <f t="shared" si="7"/>
        <v>17632</v>
      </c>
      <c r="P9" s="98">
        <v>16292</v>
      </c>
      <c r="Q9" s="98">
        <v>0</v>
      </c>
      <c r="R9" s="98">
        <v>0</v>
      </c>
      <c r="S9" s="98">
        <v>1340</v>
      </c>
      <c r="T9" s="98">
        <v>0</v>
      </c>
      <c r="U9" s="98">
        <v>0</v>
      </c>
      <c r="V9" s="98">
        <f t="shared" si="8"/>
        <v>17280</v>
      </c>
      <c r="W9" s="98">
        <v>14384</v>
      </c>
      <c r="X9" s="98">
        <v>0</v>
      </c>
      <c r="Y9" s="98">
        <v>0</v>
      </c>
      <c r="Z9" s="98">
        <v>2896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699</v>
      </c>
      <c r="AG9" s="98">
        <v>699</v>
      </c>
      <c r="AH9" s="98">
        <v>0</v>
      </c>
      <c r="AI9" s="98">
        <v>0</v>
      </c>
      <c r="AJ9" s="98">
        <f t="shared" si="11"/>
        <v>679</v>
      </c>
      <c r="AK9" s="98"/>
      <c r="AL9" s="98">
        <v>0</v>
      </c>
      <c r="AM9" s="98">
        <v>237</v>
      </c>
      <c r="AN9" s="98">
        <v>442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20</v>
      </c>
      <c r="AU9" s="98">
        <v>20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17081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17081</v>
      </c>
      <c r="L10" s="98">
        <v>5160</v>
      </c>
      <c r="M10" s="98">
        <v>11921</v>
      </c>
      <c r="N10" s="98">
        <f t="shared" si="6"/>
        <v>17081</v>
      </c>
      <c r="O10" s="98">
        <f t="shared" si="7"/>
        <v>5160</v>
      </c>
      <c r="P10" s="98">
        <v>5160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11921</v>
      </c>
      <c r="W10" s="98">
        <v>11921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644</v>
      </c>
      <c r="AG10" s="98">
        <v>644</v>
      </c>
      <c r="AH10" s="98">
        <v>0</v>
      </c>
      <c r="AI10" s="98">
        <v>0</v>
      </c>
      <c r="AJ10" s="98">
        <f t="shared" si="11"/>
        <v>644</v>
      </c>
      <c r="AK10" s="98"/>
      <c r="AL10" s="98">
        <v>0</v>
      </c>
      <c r="AM10" s="98">
        <v>644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55631</v>
      </c>
      <c r="E11" s="98">
        <f t="shared" si="3"/>
        <v>0</v>
      </c>
      <c r="F11" s="98">
        <v>0</v>
      </c>
      <c r="G11" s="98">
        <v>0</v>
      </c>
      <c r="H11" s="98">
        <f t="shared" si="4"/>
        <v>43</v>
      </c>
      <c r="I11" s="98">
        <v>36</v>
      </c>
      <c r="J11" s="98">
        <v>7</v>
      </c>
      <c r="K11" s="98">
        <f t="shared" si="5"/>
        <v>55588</v>
      </c>
      <c r="L11" s="98">
        <v>16847</v>
      </c>
      <c r="M11" s="98">
        <v>38741</v>
      </c>
      <c r="N11" s="98">
        <f t="shared" si="6"/>
        <v>56216</v>
      </c>
      <c r="O11" s="98">
        <f t="shared" si="7"/>
        <v>16883</v>
      </c>
      <c r="P11" s="98">
        <v>16883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38748</v>
      </c>
      <c r="W11" s="98">
        <v>38748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585</v>
      </c>
      <c r="AD11" s="98">
        <v>585</v>
      </c>
      <c r="AE11" s="98">
        <v>0</v>
      </c>
      <c r="AF11" s="98">
        <f t="shared" si="10"/>
        <v>555</v>
      </c>
      <c r="AG11" s="98">
        <v>555</v>
      </c>
      <c r="AH11" s="98">
        <v>0</v>
      </c>
      <c r="AI11" s="98">
        <v>0</v>
      </c>
      <c r="AJ11" s="98">
        <f t="shared" si="11"/>
        <v>555</v>
      </c>
      <c r="AK11" s="98"/>
      <c r="AL11" s="98">
        <v>0</v>
      </c>
      <c r="AM11" s="98">
        <v>555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104260</v>
      </c>
      <c r="E12" s="122">
        <f t="shared" si="3"/>
        <v>12309</v>
      </c>
      <c r="F12" s="122">
        <v>12309</v>
      </c>
      <c r="G12" s="122">
        <v>0</v>
      </c>
      <c r="H12" s="122">
        <f t="shared" si="4"/>
        <v>211</v>
      </c>
      <c r="I12" s="122">
        <v>211</v>
      </c>
      <c r="J12" s="122">
        <v>0</v>
      </c>
      <c r="K12" s="122">
        <f t="shared" si="5"/>
        <v>91740</v>
      </c>
      <c r="L12" s="122">
        <v>46005</v>
      </c>
      <c r="M12" s="122">
        <v>45735</v>
      </c>
      <c r="N12" s="122">
        <f t="shared" si="6"/>
        <v>104260</v>
      </c>
      <c r="O12" s="122">
        <f t="shared" si="7"/>
        <v>58525</v>
      </c>
      <c r="P12" s="122">
        <v>58525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45735</v>
      </c>
      <c r="W12" s="122">
        <v>45735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1370</v>
      </c>
      <c r="AG12" s="122">
        <v>1370</v>
      </c>
      <c r="AH12" s="122">
        <v>0</v>
      </c>
      <c r="AI12" s="122">
        <v>0</v>
      </c>
      <c r="AJ12" s="122">
        <f t="shared" si="11"/>
        <v>1370</v>
      </c>
      <c r="AK12" s="122"/>
      <c r="AL12" s="122">
        <v>0</v>
      </c>
      <c r="AM12" s="122">
        <v>267</v>
      </c>
      <c r="AN12" s="122">
        <v>1086</v>
      </c>
      <c r="AO12" s="122">
        <v>0</v>
      </c>
      <c r="AP12" s="122">
        <v>0</v>
      </c>
      <c r="AQ12" s="122">
        <v>17</v>
      </c>
      <c r="AR12" s="122">
        <v>0</v>
      </c>
      <c r="AS12" s="122">
        <v>0</v>
      </c>
      <c r="AT12" s="122">
        <f t="shared" si="12"/>
        <v>9</v>
      </c>
      <c r="AU12" s="122">
        <v>0</v>
      </c>
      <c r="AV12" s="122">
        <v>0</v>
      </c>
      <c r="AW12" s="122">
        <v>9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112767</v>
      </c>
      <c r="E13" s="122">
        <f t="shared" si="3"/>
        <v>0</v>
      </c>
      <c r="F13" s="122">
        <v>0</v>
      </c>
      <c r="G13" s="122">
        <v>0</v>
      </c>
      <c r="H13" s="122">
        <f t="shared" si="4"/>
        <v>207</v>
      </c>
      <c r="I13" s="122">
        <v>207</v>
      </c>
      <c r="J13" s="122">
        <v>0</v>
      </c>
      <c r="K13" s="122">
        <f t="shared" si="5"/>
        <v>112560</v>
      </c>
      <c r="L13" s="122">
        <v>34689</v>
      </c>
      <c r="M13" s="122">
        <v>77871</v>
      </c>
      <c r="N13" s="122">
        <f t="shared" si="6"/>
        <v>113782</v>
      </c>
      <c r="O13" s="122">
        <f t="shared" si="7"/>
        <v>34896</v>
      </c>
      <c r="P13" s="122">
        <v>34896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77871</v>
      </c>
      <c r="W13" s="122">
        <v>77871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1015</v>
      </c>
      <c r="AD13" s="122">
        <v>1015</v>
      </c>
      <c r="AE13" s="122">
        <v>0</v>
      </c>
      <c r="AF13" s="122">
        <f t="shared" si="10"/>
        <v>3380</v>
      </c>
      <c r="AG13" s="122">
        <v>3380</v>
      </c>
      <c r="AH13" s="122">
        <v>0</v>
      </c>
      <c r="AI13" s="122">
        <v>0</v>
      </c>
      <c r="AJ13" s="122">
        <f t="shared" si="11"/>
        <v>3380</v>
      </c>
      <c r="AK13" s="122"/>
      <c r="AL13" s="122">
        <v>0</v>
      </c>
      <c r="AM13" s="122">
        <v>2525</v>
      </c>
      <c r="AN13" s="122">
        <v>851</v>
      </c>
      <c r="AO13" s="122">
        <v>0</v>
      </c>
      <c r="AP13" s="122">
        <v>0</v>
      </c>
      <c r="AQ13" s="122">
        <v>0</v>
      </c>
      <c r="AR13" s="122">
        <v>4</v>
      </c>
      <c r="AS13" s="122">
        <v>0</v>
      </c>
      <c r="AT13" s="122">
        <f t="shared" si="12"/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111</v>
      </c>
      <c r="D14" s="122">
        <f t="shared" si="2"/>
        <v>23468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23468</v>
      </c>
      <c r="L14" s="122">
        <v>7009</v>
      </c>
      <c r="M14" s="122">
        <v>16459</v>
      </c>
      <c r="N14" s="122">
        <f t="shared" si="6"/>
        <v>23545</v>
      </c>
      <c r="O14" s="122">
        <f t="shared" si="7"/>
        <v>7009</v>
      </c>
      <c r="P14" s="122">
        <v>7009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16459</v>
      </c>
      <c r="W14" s="122">
        <v>16459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77</v>
      </c>
      <c r="AD14" s="122">
        <v>77</v>
      </c>
      <c r="AE14" s="122">
        <v>0</v>
      </c>
      <c r="AF14" s="122">
        <f t="shared" si="10"/>
        <v>47</v>
      </c>
      <c r="AG14" s="122">
        <v>47</v>
      </c>
      <c r="AH14" s="122">
        <v>0</v>
      </c>
      <c r="AI14" s="122">
        <v>0</v>
      </c>
      <c r="AJ14" s="122">
        <f t="shared" si="11"/>
        <v>457</v>
      </c>
      <c r="AK14" s="122">
        <v>457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47</v>
      </c>
      <c r="AU14" s="122">
        <v>47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127</v>
      </c>
      <c r="C15" s="105" t="s">
        <v>128</v>
      </c>
      <c r="D15" s="122">
        <f t="shared" si="2"/>
        <v>34003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34003</v>
      </c>
      <c r="L15" s="122">
        <v>10442</v>
      </c>
      <c r="M15" s="122">
        <v>23561</v>
      </c>
      <c r="N15" s="122">
        <f t="shared" si="6"/>
        <v>38453</v>
      </c>
      <c r="O15" s="122">
        <f t="shared" si="7"/>
        <v>10442</v>
      </c>
      <c r="P15" s="122">
        <v>10442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23561</v>
      </c>
      <c r="W15" s="122">
        <v>23561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4450</v>
      </c>
      <c r="AD15" s="122">
        <v>4450</v>
      </c>
      <c r="AE15" s="122">
        <v>0</v>
      </c>
      <c r="AF15" s="122">
        <f t="shared" si="10"/>
        <v>34</v>
      </c>
      <c r="AG15" s="122">
        <v>34</v>
      </c>
      <c r="AH15" s="122">
        <v>0</v>
      </c>
      <c r="AI15" s="122">
        <v>0</v>
      </c>
      <c r="AJ15" s="122">
        <f t="shared" si="11"/>
        <v>34</v>
      </c>
      <c r="AK15" s="122"/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34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55</v>
      </c>
      <c r="BA15" s="122">
        <v>55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129</v>
      </c>
      <c r="C16" s="105" t="s">
        <v>130</v>
      </c>
      <c r="D16" s="122">
        <f t="shared" si="2"/>
        <v>19675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19675</v>
      </c>
      <c r="L16" s="122">
        <v>7164</v>
      </c>
      <c r="M16" s="122">
        <v>12511</v>
      </c>
      <c r="N16" s="122">
        <f t="shared" si="6"/>
        <v>21466</v>
      </c>
      <c r="O16" s="122">
        <f t="shared" si="7"/>
        <v>7164</v>
      </c>
      <c r="P16" s="122">
        <v>7164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12511</v>
      </c>
      <c r="W16" s="122">
        <v>12511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1791</v>
      </c>
      <c r="AD16" s="122">
        <v>1791</v>
      </c>
      <c r="AE16" s="122">
        <v>0</v>
      </c>
      <c r="AF16" s="122">
        <f t="shared" si="10"/>
        <v>48</v>
      </c>
      <c r="AG16" s="122">
        <v>48</v>
      </c>
      <c r="AH16" s="122">
        <v>0</v>
      </c>
      <c r="AI16" s="122">
        <v>0</v>
      </c>
      <c r="AJ16" s="122">
        <f t="shared" si="11"/>
        <v>48</v>
      </c>
      <c r="AK16" s="122"/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48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131</v>
      </c>
      <c r="C17" s="105" t="s">
        <v>132</v>
      </c>
      <c r="D17" s="122">
        <f t="shared" si="2"/>
        <v>2896</v>
      </c>
      <c r="E17" s="122">
        <f t="shared" si="3"/>
        <v>0</v>
      </c>
      <c r="F17" s="122">
        <v>0</v>
      </c>
      <c r="G17" s="122">
        <v>0</v>
      </c>
      <c r="H17" s="122">
        <f t="shared" si="4"/>
        <v>396</v>
      </c>
      <c r="I17" s="122">
        <v>396</v>
      </c>
      <c r="J17" s="122">
        <v>0</v>
      </c>
      <c r="K17" s="122">
        <f t="shared" si="5"/>
        <v>2500</v>
      </c>
      <c r="L17" s="122">
        <v>0</v>
      </c>
      <c r="M17" s="122">
        <v>2500</v>
      </c>
      <c r="N17" s="122">
        <f t="shared" si="6"/>
        <v>2896</v>
      </c>
      <c r="O17" s="122">
        <f t="shared" si="7"/>
        <v>396</v>
      </c>
      <c r="P17" s="122">
        <v>396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2500</v>
      </c>
      <c r="W17" s="122">
        <v>2500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35</v>
      </c>
      <c r="AG17" s="122">
        <v>35</v>
      </c>
      <c r="AH17" s="122">
        <v>0</v>
      </c>
      <c r="AI17" s="122">
        <v>0</v>
      </c>
      <c r="AJ17" s="122">
        <f t="shared" si="11"/>
        <v>35</v>
      </c>
      <c r="AK17" s="122"/>
      <c r="AL17" s="122">
        <v>0</v>
      </c>
      <c r="AM17" s="122">
        <v>0</v>
      </c>
      <c r="AN17" s="122">
        <v>35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133</v>
      </c>
      <c r="C18" s="105" t="s">
        <v>134</v>
      </c>
      <c r="D18" s="122">
        <f t="shared" si="2"/>
        <v>81991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81991</v>
      </c>
      <c r="L18" s="122">
        <v>19389</v>
      </c>
      <c r="M18" s="122">
        <v>62602</v>
      </c>
      <c r="N18" s="122">
        <f t="shared" si="6"/>
        <v>81991</v>
      </c>
      <c r="O18" s="122">
        <f t="shared" si="7"/>
        <v>19389</v>
      </c>
      <c r="P18" s="122">
        <v>19389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62602</v>
      </c>
      <c r="W18" s="122">
        <v>62602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95859</v>
      </c>
      <c r="AG18" s="122">
        <v>95859</v>
      </c>
      <c r="AH18" s="122">
        <v>0</v>
      </c>
      <c r="AI18" s="122">
        <v>0</v>
      </c>
      <c r="AJ18" s="122">
        <f t="shared" si="11"/>
        <v>95859</v>
      </c>
      <c r="AK18" s="122">
        <v>14</v>
      </c>
      <c r="AL18" s="122">
        <v>0</v>
      </c>
      <c r="AM18" s="122">
        <v>3345</v>
      </c>
      <c r="AN18" s="122">
        <v>0</v>
      </c>
      <c r="AO18" s="122">
        <v>0</v>
      </c>
      <c r="AP18" s="122">
        <v>92500</v>
      </c>
      <c r="AQ18" s="122">
        <v>0</v>
      </c>
      <c r="AR18" s="122">
        <v>0</v>
      </c>
      <c r="AS18" s="122">
        <v>0</v>
      </c>
      <c r="AT18" s="122">
        <f t="shared" si="12"/>
        <v>497</v>
      </c>
      <c r="AU18" s="122">
        <v>14</v>
      </c>
      <c r="AV18" s="122">
        <v>0</v>
      </c>
      <c r="AW18" s="122">
        <v>483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135</v>
      </c>
      <c r="C19" s="105" t="s">
        <v>136</v>
      </c>
      <c r="D19" s="122">
        <f t="shared" si="2"/>
        <v>37155</v>
      </c>
      <c r="E19" s="122">
        <f t="shared" si="3"/>
        <v>0</v>
      </c>
      <c r="F19" s="122">
        <v>0</v>
      </c>
      <c r="G19" s="122">
        <v>0</v>
      </c>
      <c r="H19" s="122">
        <f t="shared" si="4"/>
        <v>9</v>
      </c>
      <c r="I19" s="122">
        <v>9</v>
      </c>
      <c r="J19" s="122">
        <v>0</v>
      </c>
      <c r="K19" s="122">
        <f t="shared" si="5"/>
        <v>37146</v>
      </c>
      <c r="L19" s="122">
        <v>7264</v>
      </c>
      <c r="M19" s="122">
        <v>29882</v>
      </c>
      <c r="N19" s="122">
        <f t="shared" si="6"/>
        <v>37277</v>
      </c>
      <c r="O19" s="122">
        <f t="shared" si="7"/>
        <v>7273</v>
      </c>
      <c r="P19" s="122">
        <v>7264</v>
      </c>
      <c r="Q19" s="122">
        <v>0</v>
      </c>
      <c r="R19" s="122">
        <v>0</v>
      </c>
      <c r="S19" s="122">
        <v>9</v>
      </c>
      <c r="T19" s="122">
        <v>0</v>
      </c>
      <c r="U19" s="122">
        <v>0</v>
      </c>
      <c r="V19" s="122">
        <f t="shared" si="8"/>
        <v>29882</v>
      </c>
      <c r="W19" s="122">
        <v>29882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122</v>
      </c>
      <c r="AD19" s="122">
        <v>122</v>
      </c>
      <c r="AE19" s="122">
        <v>0</v>
      </c>
      <c r="AF19" s="122">
        <f t="shared" si="10"/>
        <v>135</v>
      </c>
      <c r="AG19" s="122">
        <v>135</v>
      </c>
      <c r="AH19" s="122">
        <v>0</v>
      </c>
      <c r="AI19" s="122">
        <v>0</v>
      </c>
      <c r="AJ19" s="122">
        <f t="shared" si="11"/>
        <v>37146</v>
      </c>
      <c r="AK19" s="122">
        <v>37146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135</v>
      </c>
      <c r="AU19" s="122">
        <v>135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137</v>
      </c>
      <c r="C20" s="105" t="s">
        <v>138</v>
      </c>
      <c r="D20" s="122">
        <f t="shared" si="2"/>
        <v>21137</v>
      </c>
      <c r="E20" s="122">
        <f t="shared" si="3"/>
        <v>0</v>
      </c>
      <c r="F20" s="122">
        <v>0</v>
      </c>
      <c r="G20" s="122">
        <v>0</v>
      </c>
      <c r="H20" s="122">
        <f t="shared" si="4"/>
        <v>10126</v>
      </c>
      <c r="I20" s="122">
        <v>4768</v>
      </c>
      <c r="J20" s="122">
        <v>5358</v>
      </c>
      <c r="K20" s="122">
        <f t="shared" si="5"/>
        <v>11011</v>
      </c>
      <c r="L20" s="122">
        <v>0</v>
      </c>
      <c r="M20" s="122">
        <v>11011</v>
      </c>
      <c r="N20" s="122">
        <f t="shared" si="6"/>
        <v>21137</v>
      </c>
      <c r="O20" s="122">
        <f t="shared" si="7"/>
        <v>4768</v>
      </c>
      <c r="P20" s="122">
        <v>4768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16369</v>
      </c>
      <c r="W20" s="122">
        <v>16369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1</v>
      </c>
      <c r="AG20" s="122">
        <v>1</v>
      </c>
      <c r="AH20" s="122">
        <v>0</v>
      </c>
      <c r="AI20" s="122">
        <v>0</v>
      </c>
      <c r="AJ20" s="122">
        <f t="shared" si="11"/>
        <v>1</v>
      </c>
      <c r="AK20" s="122"/>
      <c r="AL20" s="122">
        <v>0</v>
      </c>
      <c r="AM20" s="122">
        <v>1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112</v>
      </c>
      <c r="B21" s="106" t="s">
        <v>139</v>
      </c>
      <c r="C21" s="105" t="s">
        <v>140</v>
      </c>
      <c r="D21" s="122">
        <f t="shared" si="2"/>
        <v>10780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10780</v>
      </c>
      <c r="L21" s="122">
        <v>6471</v>
      </c>
      <c r="M21" s="122">
        <v>4309</v>
      </c>
      <c r="N21" s="122">
        <f t="shared" si="6"/>
        <v>10780</v>
      </c>
      <c r="O21" s="122">
        <f t="shared" si="7"/>
        <v>6471</v>
      </c>
      <c r="P21" s="122">
        <v>0</v>
      </c>
      <c r="Q21" s="122">
        <v>0</v>
      </c>
      <c r="R21" s="122">
        <v>0</v>
      </c>
      <c r="S21" s="122">
        <v>6471</v>
      </c>
      <c r="T21" s="122">
        <v>0</v>
      </c>
      <c r="U21" s="122">
        <v>0</v>
      </c>
      <c r="V21" s="122">
        <f t="shared" si="8"/>
        <v>4309</v>
      </c>
      <c r="W21" s="122">
        <v>0</v>
      </c>
      <c r="X21" s="122">
        <v>0</v>
      </c>
      <c r="Y21" s="122">
        <v>0</v>
      </c>
      <c r="Z21" s="122">
        <v>4309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0</v>
      </c>
      <c r="AG21" s="122">
        <v>0</v>
      </c>
      <c r="AH21" s="122">
        <v>0</v>
      </c>
      <c r="AI21" s="122">
        <v>0</v>
      </c>
      <c r="AJ21" s="122">
        <f t="shared" si="11"/>
        <v>0</v>
      </c>
      <c r="AK21" s="122"/>
      <c r="AL21" s="122">
        <v>0</v>
      </c>
      <c r="AM21" s="122">
        <v>0</v>
      </c>
      <c r="AN21" s="122"/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141</v>
      </c>
      <c r="C22" s="105" t="s">
        <v>142</v>
      </c>
      <c r="D22" s="122">
        <f t="shared" si="2"/>
        <v>7291</v>
      </c>
      <c r="E22" s="122">
        <f t="shared" si="3"/>
        <v>0</v>
      </c>
      <c r="F22" s="122">
        <v>0</v>
      </c>
      <c r="G22" s="122">
        <v>0</v>
      </c>
      <c r="H22" s="122">
        <f t="shared" si="4"/>
        <v>1630</v>
      </c>
      <c r="I22" s="122">
        <v>1630</v>
      </c>
      <c r="J22" s="122">
        <v>0</v>
      </c>
      <c r="K22" s="122">
        <f t="shared" si="5"/>
        <v>5661</v>
      </c>
      <c r="L22" s="122">
        <v>0</v>
      </c>
      <c r="M22" s="122">
        <v>5661</v>
      </c>
      <c r="N22" s="122">
        <f t="shared" si="6"/>
        <v>7298</v>
      </c>
      <c r="O22" s="122">
        <f t="shared" si="7"/>
        <v>1630</v>
      </c>
      <c r="P22" s="122">
        <v>1630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5661</v>
      </c>
      <c r="W22" s="122">
        <v>5661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7</v>
      </c>
      <c r="AD22" s="122">
        <v>7</v>
      </c>
      <c r="AE22" s="122">
        <v>0</v>
      </c>
      <c r="AF22" s="122">
        <f t="shared" si="10"/>
        <v>297</v>
      </c>
      <c r="AG22" s="122">
        <v>297</v>
      </c>
      <c r="AH22" s="122">
        <v>0</v>
      </c>
      <c r="AI22" s="122">
        <v>0</v>
      </c>
      <c r="AJ22" s="122">
        <f t="shared" si="11"/>
        <v>297</v>
      </c>
      <c r="AK22" s="122"/>
      <c r="AL22" s="122">
        <v>0</v>
      </c>
      <c r="AM22" s="122">
        <v>11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286</v>
      </c>
      <c r="AT22" s="122">
        <f t="shared" si="12"/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112</v>
      </c>
      <c r="B23" s="106" t="s">
        <v>143</v>
      </c>
      <c r="C23" s="105" t="s">
        <v>144</v>
      </c>
      <c r="D23" s="122">
        <f t="shared" si="2"/>
        <v>3046</v>
      </c>
      <c r="E23" s="122">
        <f t="shared" si="3"/>
        <v>0</v>
      </c>
      <c r="F23" s="122">
        <v>0</v>
      </c>
      <c r="G23" s="122">
        <v>0</v>
      </c>
      <c r="H23" s="122">
        <f t="shared" si="4"/>
        <v>1024</v>
      </c>
      <c r="I23" s="122">
        <v>1024</v>
      </c>
      <c r="J23" s="122">
        <v>0</v>
      </c>
      <c r="K23" s="122">
        <f t="shared" si="5"/>
        <v>2022</v>
      </c>
      <c r="L23" s="122">
        <v>0</v>
      </c>
      <c r="M23" s="122">
        <v>2022</v>
      </c>
      <c r="N23" s="122">
        <f t="shared" si="6"/>
        <v>3046</v>
      </c>
      <c r="O23" s="122">
        <f t="shared" si="7"/>
        <v>1024</v>
      </c>
      <c r="P23" s="122">
        <v>1024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2022</v>
      </c>
      <c r="W23" s="122">
        <v>2022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124</v>
      </c>
      <c r="AG23" s="122">
        <v>124</v>
      </c>
      <c r="AH23" s="122">
        <v>0</v>
      </c>
      <c r="AI23" s="122">
        <v>0</v>
      </c>
      <c r="AJ23" s="122">
        <f t="shared" si="11"/>
        <v>124</v>
      </c>
      <c r="AK23" s="122"/>
      <c r="AL23" s="122">
        <v>0</v>
      </c>
      <c r="AM23" s="122">
        <v>5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119</v>
      </c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2" customFormat="1" ht="12" customHeight="1">
      <c r="A24" s="105" t="s">
        <v>112</v>
      </c>
      <c r="B24" s="106" t="s">
        <v>145</v>
      </c>
      <c r="C24" s="105" t="s">
        <v>146</v>
      </c>
      <c r="D24" s="122">
        <f t="shared" si="2"/>
        <v>3584</v>
      </c>
      <c r="E24" s="122">
        <f t="shared" si="3"/>
        <v>0</v>
      </c>
      <c r="F24" s="122">
        <v>0</v>
      </c>
      <c r="G24" s="122">
        <v>0</v>
      </c>
      <c r="H24" s="122">
        <f t="shared" si="4"/>
        <v>1729</v>
      </c>
      <c r="I24" s="122">
        <v>1729</v>
      </c>
      <c r="J24" s="122">
        <v>0</v>
      </c>
      <c r="K24" s="122">
        <f t="shared" si="5"/>
        <v>1855</v>
      </c>
      <c r="L24" s="122">
        <v>0</v>
      </c>
      <c r="M24" s="122">
        <v>1855</v>
      </c>
      <c r="N24" s="122">
        <f t="shared" si="6"/>
        <v>3584</v>
      </c>
      <c r="O24" s="122">
        <f t="shared" si="7"/>
        <v>1729</v>
      </c>
      <c r="P24" s="122">
        <v>1729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1855</v>
      </c>
      <c r="W24" s="122">
        <v>1855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146</v>
      </c>
      <c r="AG24" s="122">
        <v>146</v>
      </c>
      <c r="AH24" s="122">
        <v>0</v>
      </c>
      <c r="AI24" s="122">
        <v>0</v>
      </c>
      <c r="AJ24" s="122">
        <f t="shared" si="11"/>
        <v>146</v>
      </c>
      <c r="AK24" s="122"/>
      <c r="AL24" s="122">
        <v>0</v>
      </c>
      <c r="AM24" s="122">
        <v>5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141</v>
      </c>
      <c r="AT24" s="122">
        <f t="shared" si="12"/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2" customFormat="1" ht="12" customHeight="1">
      <c r="A25" s="105" t="s">
        <v>112</v>
      </c>
      <c r="B25" s="106" t="s">
        <v>147</v>
      </c>
      <c r="C25" s="105" t="s">
        <v>148</v>
      </c>
      <c r="D25" s="122">
        <f t="shared" si="2"/>
        <v>689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689</v>
      </c>
      <c r="L25" s="122">
        <v>226</v>
      </c>
      <c r="M25" s="122">
        <v>463</v>
      </c>
      <c r="N25" s="122">
        <f t="shared" si="6"/>
        <v>689</v>
      </c>
      <c r="O25" s="122">
        <f t="shared" si="7"/>
        <v>226</v>
      </c>
      <c r="P25" s="122">
        <v>226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463</v>
      </c>
      <c r="W25" s="122">
        <v>463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28</v>
      </c>
      <c r="AG25" s="122">
        <v>28</v>
      </c>
      <c r="AH25" s="122">
        <v>0</v>
      </c>
      <c r="AI25" s="122">
        <v>0</v>
      </c>
      <c r="AJ25" s="122">
        <f t="shared" si="11"/>
        <v>28</v>
      </c>
      <c r="AK25" s="122"/>
      <c r="AL25" s="122">
        <v>0</v>
      </c>
      <c r="AM25" s="122">
        <v>28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112</v>
      </c>
      <c r="B26" s="106" t="s">
        <v>149</v>
      </c>
      <c r="C26" s="105" t="s">
        <v>150</v>
      </c>
      <c r="D26" s="122">
        <f t="shared" si="2"/>
        <v>3612</v>
      </c>
      <c r="E26" s="122">
        <f t="shared" si="3"/>
        <v>1070</v>
      </c>
      <c r="F26" s="122">
        <v>1070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2542</v>
      </c>
      <c r="L26" s="122">
        <v>0</v>
      </c>
      <c r="M26" s="122">
        <v>2542</v>
      </c>
      <c r="N26" s="122">
        <f t="shared" si="6"/>
        <v>3653</v>
      </c>
      <c r="O26" s="122">
        <f t="shared" si="7"/>
        <v>1070</v>
      </c>
      <c r="P26" s="122">
        <v>1070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2542</v>
      </c>
      <c r="W26" s="122">
        <v>2542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41</v>
      </c>
      <c r="AD26" s="122">
        <v>41</v>
      </c>
      <c r="AE26" s="122">
        <v>0</v>
      </c>
      <c r="AF26" s="122">
        <f t="shared" si="10"/>
        <v>162</v>
      </c>
      <c r="AG26" s="122">
        <v>162</v>
      </c>
      <c r="AH26" s="122">
        <v>0</v>
      </c>
      <c r="AI26" s="122">
        <v>0</v>
      </c>
      <c r="AJ26" s="122">
        <f t="shared" si="11"/>
        <v>162</v>
      </c>
      <c r="AK26" s="122"/>
      <c r="AL26" s="122">
        <v>0</v>
      </c>
      <c r="AM26" s="122">
        <v>162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f t="shared" si="12"/>
        <v>24</v>
      </c>
      <c r="AU26" s="122">
        <v>0</v>
      </c>
      <c r="AV26" s="122">
        <v>0</v>
      </c>
      <c r="AW26" s="122">
        <v>24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2" customFormat="1" ht="12" customHeight="1">
      <c r="A27" s="105" t="s">
        <v>112</v>
      </c>
      <c r="B27" s="106" t="s">
        <v>151</v>
      </c>
      <c r="C27" s="105" t="s">
        <v>152</v>
      </c>
      <c r="D27" s="122">
        <f t="shared" si="2"/>
        <v>10113</v>
      </c>
      <c r="E27" s="122">
        <f t="shared" si="3"/>
        <v>260</v>
      </c>
      <c r="F27" s="122">
        <v>260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9853</v>
      </c>
      <c r="L27" s="122">
        <v>1568</v>
      </c>
      <c r="M27" s="122">
        <v>8285</v>
      </c>
      <c r="N27" s="122">
        <f t="shared" si="6"/>
        <v>10655</v>
      </c>
      <c r="O27" s="122">
        <f t="shared" si="7"/>
        <v>1828</v>
      </c>
      <c r="P27" s="122">
        <v>1828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8285</v>
      </c>
      <c r="W27" s="122">
        <v>8285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542</v>
      </c>
      <c r="AD27" s="122">
        <v>542</v>
      </c>
      <c r="AE27" s="122">
        <v>0</v>
      </c>
      <c r="AF27" s="122">
        <f t="shared" si="10"/>
        <v>340</v>
      </c>
      <c r="AG27" s="122">
        <v>340</v>
      </c>
      <c r="AH27" s="122">
        <v>0</v>
      </c>
      <c r="AI27" s="122">
        <v>0</v>
      </c>
      <c r="AJ27" s="122">
        <f t="shared" si="11"/>
        <v>340</v>
      </c>
      <c r="AK27" s="122"/>
      <c r="AL27" s="122">
        <v>0</v>
      </c>
      <c r="AM27" s="122">
        <v>74</v>
      </c>
      <c r="AN27" s="122">
        <v>0</v>
      </c>
      <c r="AO27" s="122">
        <v>0</v>
      </c>
      <c r="AP27" s="122">
        <v>0</v>
      </c>
      <c r="AQ27" s="122">
        <v>266</v>
      </c>
      <c r="AR27" s="122">
        <v>0</v>
      </c>
      <c r="AS27" s="122">
        <v>0</v>
      </c>
      <c r="AT27" s="122">
        <f t="shared" si="12"/>
        <v>11</v>
      </c>
      <c r="AU27" s="122">
        <v>0</v>
      </c>
      <c r="AV27" s="122">
        <v>0</v>
      </c>
      <c r="AW27" s="122">
        <v>11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2" customFormat="1" ht="12" customHeight="1">
      <c r="A28" s="105" t="s">
        <v>112</v>
      </c>
      <c r="B28" s="106" t="s">
        <v>153</v>
      </c>
      <c r="C28" s="105" t="s">
        <v>154</v>
      </c>
      <c r="D28" s="122">
        <f t="shared" si="2"/>
        <v>4696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4696</v>
      </c>
      <c r="L28" s="122">
        <v>2393</v>
      </c>
      <c r="M28" s="122">
        <v>2303</v>
      </c>
      <c r="N28" s="122">
        <f t="shared" si="6"/>
        <v>4696</v>
      </c>
      <c r="O28" s="122">
        <f t="shared" si="7"/>
        <v>2393</v>
      </c>
      <c r="P28" s="122">
        <v>2393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2303</v>
      </c>
      <c r="W28" s="122">
        <v>2303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15</v>
      </c>
      <c r="AG28" s="122">
        <v>15</v>
      </c>
      <c r="AH28" s="122">
        <v>0</v>
      </c>
      <c r="AI28" s="122">
        <v>0</v>
      </c>
      <c r="AJ28" s="122">
        <f t="shared" si="11"/>
        <v>226</v>
      </c>
      <c r="AK28" s="122">
        <v>226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15</v>
      </c>
      <c r="AU28" s="122">
        <v>15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0</v>
      </c>
      <c r="BA28" s="122">
        <v>0</v>
      </c>
      <c r="BB28" s="122">
        <v>0</v>
      </c>
      <c r="BC28" s="122">
        <v>0</v>
      </c>
    </row>
    <row r="29" spans="1:55" s="102" customFormat="1" ht="12" customHeight="1">
      <c r="A29" s="105" t="s">
        <v>112</v>
      </c>
      <c r="B29" s="106" t="s">
        <v>155</v>
      </c>
      <c r="C29" s="105" t="s">
        <v>156</v>
      </c>
      <c r="D29" s="122">
        <f t="shared" si="2"/>
        <v>14384</v>
      </c>
      <c r="E29" s="122">
        <f t="shared" si="3"/>
        <v>0</v>
      </c>
      <c r="F29" s="122">
        <v>0</v>
      </c>
      <c r="G29" s="122">
        <v>0</v>
      </c>
      <c r="H29" s="122">
        <f t="shared" si="4"/>
        <v>0</v>
      </c>
      <c r="I29" s="122">
        <v>0</v>
      </c>
      <c r="J29" s="122">
        <v>0</v>
      </c>
      <c r="K29" s="122">
        <f t="shared" si="5"/>
        <v>14384</v>
      </c>
      <c r="L29" s="122">
        <v>3691</v>
      </c>
      <c r="M29" s="122">
        <v>10693</v>
      </c>
      <c r="N29" s="122">
        <f t="shared" si="6"/>
        <v>14384</v>
      </c>
      <c r="O29" s="122">
        <f t="shared" si="7"/>
        <v>3691</v>
      </c>
      <c r="P29" s="122">
        <v>3691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10693</v>
      </c>
      <c r="W29" s="122">
        <v>10693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424</v>
      </c>
      <c r="AG29" s="122">
        <v>424</v>
      </c>
      <c r="AH29" s="122">
        <v>0</v>
      </c>
      <c r="AI29" s="122">
        <v>0</v>
      </c>
      <c r="AJ29" s="122">
        <f t="shared" si="11"/>
        <v>424</v>
      </c>
      <c r="AK29" s="122"/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424</v>
      </c>
      <c r="AT29" s="122">
        <f t="shared" si="12"/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2" customFormat="1" ht="12" customHeight="1">
      <c r="A30" s="105" t="s">
        <v>112</v>
      </c>
      <c r="B30" s="106" t="s">
        <v>157</v>
      </c>
      <c r="C30" s="105" t="s">
        <v>158</v>
      </c>
      <c r="D30" s="122">
        <f t="shared" si="2"/>
        <v>5299</v>
      </c>
      <c r="E30" s="122">
        <f t="shared" si="3"/>
        <v>1113</v>
      </c>
      <c r="F30" s="122">
        <v>1113</v>
      </c>
      <c r="G30" s="122">
        <v>0</v>
      </c>
      <c r="H30" s="122">
        <f t="shared" si="4"/>
        <v>0</v>
      </c>
      <c r="I30" s="122">
        <v>0</v>
      </c>
      <c r="J30" s="122">
        <v>0</v>
      </c>
      <c r="K30" s="122">
        <f t="shared" si="5"/>
        <v>4186</v>
      </c>
      <c r="L30" s="122">
        <v>0</v>
      </c>
      <c r="M30" s="122">
        <v>4186</v>
      </c>
      <c r="N30" s="122">
        <f t="shared" si="6"/>
        <v>5686</v>
      </c>
      <c r="O30" s="122">
        <f t="shared" si="7"/>
        <v>1113</v>
      </c>
      <c r="P30" s="122">
        <v>1113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4186</v>
      </c>
      <c r="W30" s="122">
        <v>4186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387</v>
      </c>
      <c r="AD30" s="122">
        <v>387</v>
      </c>
      <c r="AE30" s="122">
        <v>0</v>
      </c>
      <c r="AF30" s="122">
        <f t="shared" si="10"/>
        <v>50</v>
      </c>
      <c r="AG30" s="122">
        <v>50</v>
      </c>
      <c r="AH30" s="122">
        <v>0</v>
      </c>
      <c r="AI30" s="122">
        <v>0</v>
      </c>
      <c r="AJ30" s="122">
        <f t="shared" si="11"/>
        <v>50</v>
      </c>
      <c r="AK30" s="122"/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50</v>
      </c>
      <c r="AR30" s="122">
        <v>0</v>
      </c>
      <c r="AS30" s="122">
        <v>0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0</v>
      </c>
      <c r="BA30" s="122">
        <v>0</v>
      </c>
      <c r="BB30" s="122">
        <v>0</v>
      </c>
      <c r="BC30" s="122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B4" sqref="B4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159</v>
      </c>
      <c r="C2" s="43" t="s">
        <v>308</v>
      </c>
      <c r="D2" s="110" t="s">
        <v>160</v>
      </c>
      <c r="E2" s="2"/>
      <c r="F2" s="2"/>
      <c r="G2" s="2"/>
      <c r="H2" s="2"/>
      <c r="I2" s="2"/>
      <c r="J2" s="2"/>
      <c r="K2" s="2"/>
      <c r="L2" s="2" t="str">
        <f>LEFT(C2,2)</f>
        <v>34</v>
      </c>
      <c r="M2" s="2" t="str">
        <f>IF(L2&lt;&gt;"",VLOOKUP(L2,$AI$6:$AJ$52,2,FALSE),"-")</f>
        <v>広島県</v>
      </c>
      <c r="AA2" s="1">
        <f>IF(VALUE(C2)=0,0,1)</f>
        <v>1</v>
      </c>
      <c r="AB2" s="10" t="str">
        <f>IF(AA2=0,"",VLOOKUP(C2,'水洗化人口等'!B7:C30,2,FALSE))</f>
        <v>合計</v>
      </c>
      <c r="AC2" s="10"/>
      <c r="AD2" s="45">
        <f>IF(AA2=0,1,IF(ISERROR(AB2),1,0))</f>
        <v>0</v>
      </c>
      <c r="AF2" s="10">
        <f>COUNTA('水洗化人口等'!B7:B30)+6</f>
        <v>30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3" t="s">
        <v>309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78" t="s">
        <v>161</v>
      </c>
      <c r="G6" s="179"/>
      <c r="H6" s="37" t="s">
        <v>162</v>
      </c>
      <c r="I6" s="37" t="s">
        <v>163</v>
      </c>
      <c r="J6" s="37" t="s">
        <v>164</v>
      </c>
      <c r="K6" s="4" t="s">
        <v>165</v>
      </c>
      <c r="L6" s="14" t="s">
        <v>166</v>
      </c>
      <c r="M6" s="38" t="s">
        <v>167</v>
      </c>
      <c r="AF6" s="10">
        <f>+'水洗化人口等'!B6</f>
        <v>0</v>
      </c>
      <c r="AG6" s="10">
        <v>6</v>
      </c>
      <c r="AI6" s="41" t="s">
        <v>168</v>
      </c>
      <c r="AJ6" s="2" t="s">
        <v>47</v>
      </c>
    </row>
    <row r="7" spans="2:36" ht="16.5" customHeight="1">
      <c r="B7" s="183" t="s">
        <v>169</v>
      </c>
      <c r="C7" s="5" t="s">
        <v>170</v>
      </c>
      <c r="D7" s="15">
        <f>AD7</f>
        <v>335028</v>
      </c>
      <c r="F7" s="180" t="s">
        <v>171</v>
      </c>
      <c r="G7" s="6" t="s">
        <v>172</v>
      </c>
      <c r="H7" s="16">
        <f aca="true" t="shared" si="0" ref="H7:H12">AD14</f>
        <v>207295</v>
      </c>
      <c r="I7" s="16">
        <f aca="true" t="shared" si="1" ref="I7:I12">AD24</f>
        <v>395165</v>
      </c>
      <c r="J7" s="16">
        <f aca="true" t="shared" si="2" ref="J7:J12">SUM(H7:I7)</f>
        <v>602460</v>
      </c>
      <c r="K7" s="17">
        <f aca="true" t="shared" si="3" ref="K7:K12">IF(J$13&gt;0,J7/J$13,0)</f>
        <v>0.8779476956168193</v>
      </c>
      <c r="L7" s="18">
        <f>AD34</f>
        <v>104760</v>
      </c>
      <c r="M7" s="19">
        <f>AD37</f>
        <v>55</v>
      </c>
      <c r="AA7" s="3" t="s">
        <v>170</v>
      </c>
      <c r="AB7" s="44" t="s">
        <v>173</v>
      </c>
      <c r="AC7" s="44" t="s">
        <v>174</v>
      </c>
      <c r="AD7" s="10">
        <f aca="true" ca="1" t="shared" si="4" ref="AD7:AD53">IF(AD$2=0,INDIRECT(AB7&amp;"!"&amp;AC7&amp;$AG$2),0)</f>
        <v>335028</v>
      </c>
      <c r="AF7" s="41" t="str">
        <f>+'水洗化人口等'!B7</f>
        <v>34000</v>
      </c>
      <c r="AG7" s="10">
        <v>7</v>
      </c>
      <c r="AI7" s="41" t="s">
        <v>175</v>
      </c>
      <c r="AJ7" s="2" t="s">
        <v>46</v>
      </c>
    </row>
    <row r="8" spans="2:36" ht="16.5" customHeight="1">
      <c r="B8" s="184"/>
      <c r="C8" s="6" t="s">
        <v>176</v>
      </c>
      <c r="D8" s="20">
        <f>AD8</f>
        <v>13885</v>
      </c>
      <c r="F8" s="181"/>
      <c r="G8" s="6" t="s">
        <v>177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176</v>
      </c>
      <c r="AB8" s="44" t="s">
        <v>173</v>
      </c>
      <c r="AC8" s="44" t="s">
        <v>178</v>
      </c>
      <c r="AD8" s="10">
        <f ca="1" t="shared" si="4"/>
        <v>13885</v>
      </c>
      <c r="AF8" s="41" t="str">
        <f>+'水洗化人口等'!B8</f>
        <v>34100</v>
      </c>
      <c r="AG8" s="10">
        <v>8</v>
      </c>
      <c r="AI8" s="41" t="s">
        <v>179</v>
      </c>
      <c r="AJ8" s="2" t="s">
        <v>45</v>
      </c>
    </row>
    <row r="9" spans="2:36" ht="16.5" customHeight="1">
      <c r="B9" s="185"/>
      <c r="C9" s="7" t="s">
        <v>180</v>
      </c>
      <c r="D9" s="21">
        <f>SUM(D7:D8)</f>
        <v>348913</v>
      </c>
      <c r="F9" s="181"/>
      <c r="G9" s="6" t="s">
        <v>181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182</v>
      </c>
      <c r="AB9" s="44" t="s">
        <v>173</v>
      </c>
      <c r="AC9" s="44" t="s">
        <v>183</v>
      </c>
      <c r="AD9" s="10">
        <f ca="1" t="shared" si="4"/>
        <v>1895815</v>
      </c>
      <c r="AF9" s="41" t="str">
        <f>+'水洗化人口等'!B9</f>
        <v>34202</v>
      </c>
      <c r="AG9" s="10">
        <v>9</v>
      </c>
      <c r="AI9" s="41" t="s">
        <v>184</v>
      </c>
      <c r="AJ9" s="2" t="s">
        <v>44</v>
      </c>
    </row>
    <row r="10" spans="2:36" ht="16.5" customHeight="1">
      <c r="B10" s="186" t="s">
        <v>185</v>
      </c>
      <c r="C10" s="111" t="s">
        <v>182</v>
      </c>
      <c r="D10" s="20">
        <f>AD9</f>
        <v>1895815</v>
      </c>
      <c r="F10" s="181"/>
      <c r="G10" s="6" t="s">
        <v>186</v>
      </c>
      <c r="H10" s="16">
        <f t="shared" si="0"/>
        <v>37476</v>
      </c>
      <c r="I10" s="16">
        <f t="shared" si="1"/>
        <v>46278</v>
      </c>
      <c r="J10" s="16">
        <f t="shared" si="2"/>
        <v>83754</v>
      </c>
      <c r="K10" s="17">
        <f t="shared" si="3"/>
        <v>0.12205230438318075</v>
      </c>
      <c r="L10" s="22" t="s">
        <v>187</v>
      </c>
      <c r="M10" s="23" t="s">
        <v>187</v>
      </c>
      <c r="AA10" s="3" t="s">
        <v>188</v>
      </c>
      <c r="AB10" s="44" t="s">
        <v>173</v>
      </c>
      <c r="AC10" s="44" t="s">
        <v>189</v>
      </c>
      <c r="AD10" s="10">
        <f ca="1" t="shared" si="4"/>
        <v>923</v>
      </c>
      <c r="AF10" s="41" t="str">
        <f>+'水洗化人口等'!B10</f>
        <v>34203</v>
      </c>
      <c r="AG10" s="10">
        <v>10</v>
      </c>
      <c r="AI10" s="41" t="s">
        <v>190</v>
      </c>
      <c r="AJ10" s="2" t="s">
        <v>43</v>
      </c>
    </row>
    <row r="11" spans="2:36" ht="16.5" customHeight="1">
      <c r="B11" s="187"/>
      <c r="C11" s="6" t="s">
        <v>188</v>
      </c>
      <c r="D11" s="20">
        <f>AD10</f>
        <v>923</v>
      </c>
      <c r="F11" s="181"/>
      <c r="G11" s="6" t="s">
        <v>191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187</v>
      </c>
      <c r="M11" s="23" t="s">
        <v>187</v>
      </c>
      <c r="AA11" s="3" t="s">
        <v>192</v>
      </c>
      <c r="AB11" s="44" t="s">
        <v>173</v>
      </c>
      <c r="AC11" s="44" t="s">
        <v>193</v>
      </c>
      <c r="AD11" s="10">
        <f ca="1" t="shared" si="4"/>
        <v>640196</v>
      </c>
      <c r="AF11" s="41" t="str">
        <f>+'水洗化人口等'!B11</f>
        <v>34204</v>
      </c>
      <c r="AG11" s="10">
        <v>11</v>
      </c>
      <c r="AI11" s="41" t="s">
        <v>194</v>
      </c>
      <c r="AJ11" s="2" t="s">
        <v>42</v>
      </c>
    </row>
    <row r="12" spans="2:36" ht="16.5" customHeight="1">
      <c r="B12" s="187"/>
      <c r="C12" s="6" t="s">
        <v>192</v>
      </c>
      <c r="D12" s="20">
        <f>AD11</f>
        <v>640196</v>
      </c>
      <c r="F12" s="181"/>
      <c r="G12" s="6" t="s">
        <v>195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187</v>
      </c>
      <c r="M12" s="23" t="s">
        <v>187</v>
      </c>
      <c r="AA12" s="3" t="s">
        <v>196</v>
      </c>
      <c r="AB12" s="44" t="s">
        <v>173</v>
      </c>
      <c r="AC12" s="44" t="s">
        <v>197</v>
      </c>
      <c r="AD12" s="10">
        <f ca="1" t="shared" si="4"/>
        <v>401113</v>
      </c>
      <c r="AF12" s="41" t="str">
        <f>+'水洗化人口等'!B12</f>
        <v>34205</v>
      </c>
      <c r="AG12" s="10">
        <v>12</v>
      </c>
      <c r="AI12" s="41" t="s">
        <v>198</v>
      </c>
      <c r="AJ12" s="2" t="s">
        <v>41</v>
      </c>
    </row>
    <row r="13" spans="2:36" ht="16.5" customHeight="1">
      <c r="B13" s="188"/>
      <c r="C13" s="7" t="s">
        <v>180</v>
      </c>
      <c r="D13" s="21">
        <f>SUM(D10:D12)</f>
        <v>2536934</v>
      </c>
      <c r="F13" s="182"/>
      <c r="G13" s="6" t="s">
        <v>180</v>
      </c>
      <c r="H13" s="16">
        <f>SUM(H7:H12)</f>
        <v>244771</v>
      </c>
      <c r="I13" s="16">
        <f>SUM(I7:I12)</f>
        <v>441443</v>
      </c>
      <c r="J13" s="16">
        <f>SUM(J7:J12)</f>
        <v>686214</v>
      </c>
      <c r="K13" s="17">
        <v>1</v>
      </c>
      <c r="L13" s="22" t="s">
        <v>187</v>
      </c>
      <c r="M13" s="23" t="s">
        <v>187</v>
      </c>
      <c r="AA13" s="3" t="s">
        <v>199</v>
      </c>
      <c r="AB13" s="44" t="s">
        <v>173</v>
      </c>
      <c r="AC13" s="44" t="s">
        <v>200</v>
      </c>
      <c r="AD13" s="10">
        <f ca="1" t="shared" si="4"/>
        <v>38078</v>
      </c>
      <c r="AF13" s="41" t="str">
        <f>+'水洗化人口等'!B13</f>
        <v>34207</v>
      </c>
      <c r="AG13" s="10">
        <v>13</v>
      </c>
      <c r="AI13" s="41" t="s">
        <v>201</v>
      </c>
      <c r="AJ13" s="2" t="s">
        <v>40</v>
      </c>
    </row>
    <row r="14" spans="2:36" ht="16.5" customHeight="1" thickBot="1">
      <c r="B14" s="165" t="s">
        <v>202</v>
      </c>
      <c r="C14" s="166"/>
      <c r="D14" s="24">
        <f>SUM(D9,D13)</f>
        <v>2885847</v>
      </c>
      <c r="F14" s="163" t="s">
        <v>203</v>
      </c>
      <c r="G14" s="164"/>
      <c r="H14" s="16">
        <f>AD20</f>
        <v>9017</v>
      </c>
      <c r="I14" s="16">
        <f>AD30</f>
        <v>0</v>
      </c>
      <c r="J14" s="16">
        <f>SUM(H14:I14)</f>
        <v>9017</v>
      </c>
      <c r="K14" s="25" t="s">
        <v>187</v>
      </c>
      <c r="L14" s="22" t="s">
        <v>187</v>
      </c>
      <c r="M14" s="23" t="s">
        <v>187</v>
      </c>
      <c r="AA14" s="3" t="s">
        <v>172</v>
      </c>
      <c r="AB14" s="44" t="s">
        <v>204</v>
      </c>
      <c r="AC14" s="44" t="s">
        <v>197</v>
      </c>
      <c r="AD14" s="10">
        <f ca="1" t="shared" si="4"/>
        <v>207295</v>
      </c>
      <c r="AF14" s="41" t="str">
        <f>+'水洗化人口等'!B14</f>
        <v>34208</v>
      </c>
      <c r="AG14" s="10">
        <v>14</v>
      </c>
      <c r="AI14" s="41" t="s">
        <v>205</v>
      </c>
      <c r="AJ14" s="2" t="s">
        <v>39</v>
      </c>
    </row>
    <row r="15" spans="2:36" ht="16.5" customHeight="1" thickBot="1">
      <c r="B15" s="165" t="s">
        <v>206</v>
      </c>
      <c r="C15" s="166"/>
      <c r="D15" s="24">
        <f>AD13</f>
        <v>38078</v>
      </c>
      <c r="F15" s="165" t="s">
        <v>207</v>
      </c>
      <c r="G15" s="166"/>
      <c r="H15" s="26">
        <f>SUM(H13:H14)</f>
        <v>253788</v>
      </c>
      <c r="I15" s="26">
        <f>SUM(I13:I14)</f>
        <v>441443</v>
      </c>
      <c r="J15" s="26">
        <f>SUM(J13:J14)</f>
        <v>695231</v>
      </c>
      <c r="K15" s="27" t="s">
        <v>187</v>
      </c>
      <c r="L15" s="28">
        <f>SUM(L7:L9)</f>
        <v>104760</v>
      </c>
      <c r="M15" s="29">
        <f>SUM(M7:M9)</f>
        <v>55</v>
      </c>
      <c r="AA15" s="3" t="s">
        <v>177</v>
      </c>
      <c r="AB15" s="44" t="s">
        <v>204</v>
      </c>
      <c r="AC15" s="44" t="s">
        <v>208</v>
      </c>
      <c r="AD15" s="10">
        <f ca="1" t="shared" si="4"/>
        <v>0</v>
      </c>
      <c r="AF15" s="41" t="str">
        <f>+'水洗化人口等'!B15</f>
        <v>34209</v>
      </c>
      <c r="AG15" s="10">
        <v>15</v>
      </c>
      <c r="AI15" s="41" t="s">
        <v>209</v>
      </c>
      <c r="AJ15" s="2" t="s">
        <v>38</v>
      </c>
    </row>
    <row r="16" spans="2:36" ht="16.5" customHeight="1" thickBot="1">
      <c r="B16" s="8" t="s">
        <v>210</v>
      </c>
      <c r="AA16" s="3" t="s">
        <v>181</v>
      </c>
      <c r="AB16" s="44" t="s">
        <v>204</v>
      </c>
      <c r="AC16" s="44" t="s">
        <v>200</v>
      </c>
      <c r="AD16" s="10">
        <f ca="1" t="shared" si="4"/>
        <v>0</v>
      </c>
      <c r="AF16" s="41" t="str">
        <f>+'水洗化人口等'!B16</f>
        <v>34210</v>
      </c>
      <c r="AG16" s="10">
        <v>16</v>
      </c>
      <c r="AI16" s="41" t="s">
        <v>211</v>
      </c>
      <c r="AJ16" s="2" t="s">
        <v>37</v>
      </c>
    </row>
    <row r="17" spans="3:36" ht="16.5" customHeight="1" thickBot="1">
      <c r="C17" s="30">
        <f>AD12</f>
        <v>401113</v>
      </c>
      <c r="D17" s="3" t="s">
        <v>212</v>
      </c>
      <c r="J17" s="13"/>
      <c r="AA17" s="3" t="s">
        <v>186</v>
      </c>
      <c r="AB17" s="44" t="s">
        <v>204</v>
      </c>
      <c r="AC17" s="44" t="s">
        <v>213</v>
      </c>
      <c r="AD17" s="10">
        <f ca="1" t="shared" si="4"/>
        <v>37476</v>
      </c>
      <c r="AF17" s="41" t="str">
        <f>+'水洗化人口等'!B17</f>
        <v>34211</v>
      </c>
      <c r="AG17" s="10">
        <v>17</v>
      </c>
      <c r="AI17" s="41" t="s">
        <v>214</v>
      </c>
      <c r="AJ17" s="2" t="s">
        <v>36</v>
      </c>
    </row>
    <row r="18" spans="6:36" ht="30" customHeight="1">
      <c r="F18" s="178" t="s">
        <v>215</v>
      </c>
      <c r="G18" s="179"/>
      <c r="H18" s="37" t="s">
        <v>162</v>
      </c>
      <c r="I18" s="37" t="s">
        <v>163</v>
      </c>
      <c r="J18" s="40" t="s">
        <v>164</v>
      </c>
      <c r="AA18" s="3" t="s">
        <v>191</v>
      </c>
      <c r="AB18" s="44" t="s">
        <v>204</v>
      </c>
      <c r="AC18" s="44" t="s">
        <v>216</v>
      </c>
      <c r="AD18" s="10">
        <f ca="1" t="shared" si="4"/>
        <v>0</v>
      </c>
      <c r="AF18" s="41" t="str">
        <f>+'水洗化人口等'!B18</f>
        <v>34212</v>
      </c>
      <c r="AG18" s="10">
        <v>18</v>
      </c>
      <c r="AI18" s="41" t="s">
        <v>217</v>
      </c>
      <c r="AJ18" s="2" t="s">
        <v>35</v>
      </c>
    </row>
    <row r="19" spans="3:36" ht="16.5" customHeight="1">
      <c r="C19" s="39" t="s">
        <v>218</v>
      </c>
      <c r="D19" s="9">
        <f>IF(D$14&gt;0,D13/D$14,0)</f>
        <v>0.8790951148830829</v>
      </c>
      <c r="F19" s="163" t="s">
        <v>219</v>
      </c>
      <c r="G19" s="164"/>
      <c r="H19" s="16">
        <f>AD21</f>
        <v>14752</v>
      </c>
      <c r="I19" s="16">
        <f>AD31</f>
        <v>0</v>
      </c>
      <c r="J19" s="20">
        <f>SUM(H19:I19)</f>
        <v>14752</v>
      </c>
      <c r="AA19" s="3" t="s">
        <v>195</v>
      </c>
      <c r="AB19" s="44" t="s">
        <v>204</v>
      </c>
      <c r="AC19" s="44" t="s">
        <v>220</v>
      </c>
      <c r="AD19" s="10">
        <f ca="1" t="shared" si="4"/>
        <v>0</v>
      </c>
      <c r="AF19" s="41" t="str">
        <f>+'水洗化人口等'!B19</f>
        <v>34213</v>
      </c>
      <c r="AG19" s="10">
        <v>19</v>
      </c>
      <c r="AI19" s="41" t="s">
        <v>221</v>
      </c>
      <c r="AJ19" s="2" t="s">
        <v>34</v>
      </c>
    </row>
    <row r="20" spans="3:36" ht="16.5" customHeight="1">
      <c r="C20" s="39" t="s">
        <v>222</v>
      </c>
      <c r="D20" s="9">
        <f>IF(D$14&gt;0,D9/D$14,0)</f>
        <v>0.12090488511691715</v>
      </c>
      <c r="F20" s="163" t="s">
        <v>223</v>
      </c>
      <c r="G20" s="164"/>
      <c r="H20" s="16">
        <f>AD22</f>
        <v>44165</v>
      </c>
      <c r="I20" s="16">
        <f>AD32</f>
        <v>5365</v>
      </c>
      <c r="J20" s="20">
        <f>SUM(H20:I20)</f>
        <v>49530</v>
      </c>
      <c r="AA20" s="3" t="s">
        <v>203</v>
      </c>
      <c r="AB20" s="44" t="s">
        <v>204</v>
      </c>
      <c r="AC20" s="44" t="s">
        <v>224</v>
      </c>
      <c r="AD20" s="10">
        <f ca="1" t="shared" si="4"/>
        <v>9017</v>
      </c>
      <c r="AF20" s="41" t="str">
        <f>+'水洗化人口等'!B20</f>
        <v>34214</v>
      </c>
      <c r="AG20" s="10">
        <v>20</v>
      </c>
      <c r="AI20" s="41" t="s">
        <v>225</v>
      </c>
      <c r="AJ20" s="2" t="s">
        <v>33</v>
      </c>
    </row>
    <row r="21" spans="3:36" ht="16.5" customHeight="1">
      <c r="C21" s="112" t="s">
        <v>226</v>
      </c>
      <c r="D21" s="9">
        <f>IF(D$14&gt;0,D10/D$14,0)</f>
        <v>0.6569353815361659</v>
      </c>
      <c r="F21" s="163" t="s">
        <v>227</v>
      </c>
      <c r="G21" s="164"/>
      <c r="H21" s="16">
        <f>AD23</f>
        <v>185854</v>
      </c>
      <c r="I21" s="16">
        <f>AD33</f>
        <v>436078</v>
      </c>
      <c r="J21" s="20">
        <f>SUM(H21:I21)</f>
        <v>621932</v>
      </c>
      <c r="AA21" s="3" t="s">
        <v>219</v>
      </c>
      <c r="AB21" s="44" t="s">
        <v>204</v>
      </c>
      <c r="AC21" s="44" t="s">
        <v>228</v>
      </c>
      <c r="AD21" s="10">
        <f ca="1" t="shared" si="4"/>
        <v>14752</v>
      </c>
      <c r="AF21" s="41" t="str">
        <f>+'水洗化人口等'!B21</f>
        <v>34215</v>
      </c>
      <c r="AG21" s="10">
        <v>21</v>
      </c>
      <c r="AI21" s="41" t="s">
        <v>229</v>
      </c>
      <c r="AJ21" s="2" t="s">
        <v>32</v>
      </c>
    </row>
    <row r="22" spans="3:36" ht="16.5" customHeight="1" thickBot="1">
      <c r="C22" s="39" t="s">
        <v>230</v>
      </c>
      <c r="D22" s="9">
        <f>IF(D$14&gt;0,D12/D$14,0)</f>
        <v>0.22183989657109335</v>
      </c>
      <c r="F22" s="165" t="s">
        <v>207</v>
      </c>
      <c r="G22" s="166"/>
      <c r="H22" s="26">
        <f>SUM(H19:H21)</f>
        <v>244771</v>
      </c>
      <c r="I22" s="26">
        <f>SUM(I19:I21)</f>
        <v>441443</v>
      </c>
      <c r="J22" s="31">
        <f>SUM(J19:J21)</f>
        <v>686214</v>
      </c>
      <c r="AA22" s="3" t="s">
        <v>223</v>
      </c>
      <c r="AB22" s="44" t="s">
        <v>204</v>
      </c>
      <c r="AC22" s="44" t="s">
        <v>231</v>
      </c>
      <c r="AD22" s="10">
        <f ca="1" t="shared" si="4"/>
        <v>44165</v>
      </c>
      <c r="AF22" s="41" t="str">
        <f>+'水洗化人口等'!B22</f>
        <v>34302</v>
      </c>
      <c r="AG22" s="10">
        <v>22</v>
      </c>
      <c r="AI22" s="41" t="s">
        <v>232</v>
      </c>
      <c r="AJ22" s="2" t="s">
        <v>31</v>
      </c>
    </row>
    <row r="23" spans="3:36" ht="16.5" customHeight="1">
      <c r="C23" s="39" t="s">
        <v>233</v>
      </c>
      <c r="D23" s="9">
        <f>IF(D$14&gt;0,C17/D$14,0)</f>
        <v>0.13899316214615676</v>
      </c>
      <c r="F23" s="8"/>
      <c r="J23" s="32"/>
      <c r="AA23" s="3" t="s">
        <v>227</v>
      </c>
      <c r="AB23" s="44" t="s">
        <v>204</v>
      </c>
      <c r="AC23" s="44" t="s">
        <v>234</v>
      </c>
      <c r="AD23" s="10">
        <f ca="1" t="shared" si="4"/>
        <v>185854</v>
      </c>
      <c r="AF23" s="41" t="str">
        <f>+'水洗化人口等'!B23</f>
        <v>34304</v>
      </c>
      <c r="AG23" s="10">
        <v>23</v>
      </c>
      <c r="AI23" s="41" t="s">
        <v>235</v>
      </c>
      <c r="AJ23" s="2" t="s">
        <v>30</v>
      </c>
    </row>
    <row r="24" spans="3:36" ht="16.5" customHeight="1" thickBot="1">
      <c r="C24" s="39" t="s">
        <v>236</v>
      </c>
      <c r="D24" s="9">
        <f>IF(D$9&gt;0,D7/D$9,0)</f>
        <v>0.960204979464795</v>
      </c>
      <c r="J24" s="33" t="s">
        <v>237</v>
      </c>
      <c r="AA24" s="3" t="s">
        <v>172</v>
      </c>
      <c r="AB24" s="44" t="s">
        <v>204</v>
      </c>
      <c r="AC24" s="44" t="s">
        <v>238</v>
      </c>
      <c r="AD24" s="10">
        <f ca="1" t="shared" si="4"/>
        <v>395165</v>
      </c>
      <c r="AF24" s="41" t="str">
        <f>+'水洗化人口等'!B24</f>
        <v>34307</v>
      </c>
      <c r="AG24" s="10">
        <v>24</v>
      </c>
      <c r="AI24" s="41" t="s">
        <v>239</v>
      </c>
      <c r="AJ24" s="2" t="s">
        <v>29</v>
      </c>
    </row>
    <row r="25" spans="3:36" ht="16.5" customHeight="1">
      <c r="C25" s="39" t="s">
        <v>240</v>
      </c>
      <c r="D25" s="9">
        <f>IF(D$9&gt;0,D8/D$9,0)</f>
        <v>0.039795020535205054</v>
      </c>
      <c r="F25" s="174" t="s">
        <v>0</v>
      </c>
      <c r="G25" s="175"/>
      <c r="H25" s="175"/>
      <c r="I25" s="167" t="s">
        <v>241</v>
      </c>
      <c r="J25" s="169" t="s">
        <v>242</v>
      </c>
      <c r="AA25" s="3" t="s">
        <v>177</v>
      </c>
      <c r="AB25" s="44" t="s">
        <v>204</v>
      </c>
      <c r="AC25" s="44" t="s">
        <v>243</v>
      </c>
      <c r="AD25" s="10">
        <f ca="1" t="shared" si="4"/>
        <v>0</v>
      </c>
      <c r="AF25" s="41" t="str">
        <f>+'水洗化人口等'!B25</f>
        <v>34309</v>
      </c>
      <c r="AG25" s="10">
        <v>25</v>
      </c>
      <c r="AI25" s="41" t="s">
        <v>244</v>
      </c>
      <c r="AJ25" s="2" t="s">
        <v>28</v>
      </c>
    </row>
    <row r="26" spans="6:36" ht="16.5" customHeight="1">
      <c r="F26" s="176"/>
      <c r="G26" s="177"/>
      <c r="H26" s="177"/>
      <c r="I26" s="168"/>
      <c r="J26" s="170"/>
      <c r="AA26" s="3" t="s">
        <v>181</v>
      </c>
      <c r="AB26" s="44" t="s">
        <v>204</v>
      </c>
      <c r="AC26" s="44" t="s">
        <v>245</v>
      </c>
      <c r="AD26" s="10">
        <f ca="1" t="shared" si="4"/>
        <v>0</v>
      </c>
      <c r="AF26" s="41" t="str">
        <f>+'水洗化人口等'!B26</f>
        <v>34368</v>
      </c>
      <c r="AG26" s="10">
        <v>26</v>
      </c>
      <c r="AI26" s="41" t="s">
        <v>246</v>
      </c>
      <c r="AJ26" s="2" t="s">
        <v>27</v>
      </c>
    </row>
    <row r="27" spans="6:36" ht="16.5" customHeight="1">
      <c r="F27" s="160" t="s">
        <v>247</v>
      </c>
      <c r="G27" s="161"/>
      <c r="H27" s="162"/>
      <c r="I27" s="18">
        <f aca="true" t="shared" si="5" ref="I27:I35">AD40</f>
        <v>37843</v>
      </c>
      <c r="J27" s="34">
        <f>AD49</f>
        <v>231</v>
      </c>
      <c r="AA27" s="3" t="s">
        <v>186</v>
      </c>
      <c r="AB27" s="44" t="s">
        <v>204</v>
      </c>
      <c r="AC27" s="44" t="s">
        <v>248</v>
      </c>
      <c r="AD27" s="10">
        <f ca="1" t="shared" si="4"/>
        <v>46278</v>
      </c>
      <c r="AF27" s="41" t="str">
        <f>+'水洗化人口等'!B27</f>
        <v>34369</v>
      </c>
      <c r="AG27" s="10">
        <v>27</v>
      </c>
      <c r="AI27" s="41" t="s">
        <v>249</v>
      </c>
      <c r="AJ27" s="2" t="s">
        <v>26</v>
      </c>
    </row>
    <row r="28" spans="6:36" ht="16.5" customHeight="1">
      <c r="F28" s="171" t="s">
        <v>250</v>
      </c>
      <c r="G28" s="172"/>
      <c r="H28" s="173"/>
      <c r="I28" s="18">
        <f t="shared" si="5"/>
        <v>0</v>
      </c>
      <c r="J28" s="34">
        <f>AD50</f>
        <v>0</v>
      </c>
      <c r="AA28" s="3" t="s">
        <v>191</v>
      </c>
      <c r="AB28" s="44" t="s">
        <v>204</v>
      </c>
      <c r="AC28" s="44" t="s">
        <v>251</v>
      </c>
      <c r="AD28" s="10">
        <f ca="1" t="shared" si="4"/>
        <v>0</v>
      </c>
      <c r="AF28" s="41" t="str">
        <f>+'水洗化人口等'!B28</f>
        <v>34431</v>
      </c>
      <c r="AG28" s="10">
        <v>28</v>
      </c>
      <c r="AI28" s="41" t="s">
        <v>252</v>
      </c>
      <c r="AJ28" s="2" t="s">
        <v>25</v>
      </c>
    </row>
    <row r="29" spans="6:36" ht="16.5" customHeight="1">
      <c r="F29" s="160" t="s">
        <v>253</v>
      </c>
      <c r="G29" s="161"/>
      <c r="H29" s="162"/>
      <c r="I29" s="18">
        <f t="shared" si="5"/>
        <v>7872</v>
      </c>
      <c r="J29" s="34">
        <f>AD51</f>
        <v>527</v>
      </c>
      <c r="AA29" s="3" t="s">
        <v>195</v>
      </c>
      <c r="AB29" s="44" t="s">
        <v>204</v>
      </c>
      <c r="AC29" s="44" t="s">
        <v>254</v>
      </c>
      <c r="AD29" s="10">
        <f ca="1" t="shared" si="4"/>
        <v>0</v>
      </c>
      <c r="AF29" s="41" t="str">
        <f>+'水洗化人口等'!B29</f>
        <v>34462</v>
      </c>
      <c r="AG29" s="10">
        <v>29</v>
      </c>
      <c r="AI29" s="41" t="s">
        <v>255</v>
      </c>
      <c r="AJ29" s="2" t="s">
        <v>24</v>
      </c>
    </row>
    <row r="30" spans="6:36" ht="16.5" customHeight="1">
      <c r="F30" s="160" t="s">
        <v>256</v>
      </c>
      <c r="G30" s="161"/>
      <c r="H30" s="162"/>
      <c r="I30" s="18">
        <f t="shared" si="5"/>
        <v>2768</v>
      </c>
      <c r="J30" s="34">
        <f>AD52</f>
        <v>0</v>
      </c>
      <c r="AA30" s="3" t="s">
        <v>203</v>
      </c>
      <c r="AB30" s="44" t="s">
        <v>204</v>
      </c>
      <c r="AC30" s="44" t="s">
        <v>257</v>
      </c>
      <c r="AD30" s="10">
        <f ca="1" t="shared" si="4"/>
        <v>0</v>
      </c>
      <c r="AF30" s="41" t="str">
        <f>+'水洗化人口等'!B30</f>
        <v>34545</v>
      </c>
      <c r="AG30" s="10">
        <v>30</v>
      </c>
      <c r="AI30" s="41" t="s">
        <v>258</v>
      </c>
      <c r="AJ30" s="2" t="s">
        <v>23</v>
      </c>
    </row>
    <row r="31" spans="6:36" ht="16.5" customHeight="1">
      <c r="F31" s="160" t="s">
        <v>259</v>
      </c>
      <c r="G31" s="161"/>
      <c r="H31" s="162"/>
      <c r="I31" s="18">
        <f t="shared" si="5"/>
        <v>0</v>
      </c>
      <c r="J31" s="34">
        <f>AD53</f>
        <v>0</v>
      </c>
      <c r="AA31" s="3" t="s">
        <v>219</v>
      </c>
      <c r="AB31" s="44" t="s">
        <v>204</v>
      </c>
      <c r="AC31" s="44" t="s">
        <v>174</v>
      </c>
      <c r="AD31" s="10">
        <f ca="1" t="shared" si="4"/>
        <v>0</v>
      </c>
      <c r="AF31" s="41" t="e">
        <f>+水洗化人口等!#REF!</f>
        <v>#REF!</v>
      </c>
      <c r="AG31" s="10">
        <v>31</v>
      </c>
      <c r="AI31" s="41" t="s">
        <v>260</v>
      </c>
      <c r="AJ31" s="2" t="s">
        <v>22</v>
      </c>
    </row>
    <row r="32" spans="6:36" ht="16.5" customHeight="1">
      <c r="F32" s="160" t="s">
        <v>261</v>
      </c>
      <c r="G32" s="161"/>
      <c r="H32" s="162"/>
      <c r="I32" s="18">
        <f t="shared" si="5"/>
        <v>92500</v>
      </c>
      <c r="J32" s="23" t="s">
        <v>187</v>
      </c>
      <c r="AA32" s="3" t="s">
        <v>223</v>
      </c>
      <c r="AB32" s="44" t="s">
        <v>204</v>
      </c>
      <c r="AC32" s="44" t="s">
        <v>262</v>
      </c>
      <c r="AD32" s="10">
        <f ca="1" t="shared" si="4"/>
        <v>5365</v>
      </c>
      <c r="AF32" s="41" t="e">
        <f>+水洗化人口等!#REF!</f>
        <v>#REF!</v>
      </c>
      <c r="AG32" s="10">
        <v>32</v>
      </c>
      <c r="AI32" s="41" t="s">
        <v>263</v>
      </c>
      <c r="AJ32" s="2" t="s">
        <v>21</v>
      </c>
    </row>
    <row r="33" spans="6:36" ht="16.5" customHeight="1">
      <c r="F33" s="160" t="s">
        <v>264</v>
      </c>
      <c r="G33" s="161"/>
      <c r="H33" s="162"/>
      <c r="I33" s="18">
        <f t="shared" si="5"/>
        <v>333</v>
      </c>
      <c r="J33" s="23" t="s">
        <v>187</v>
      </c>
      <c r="AA33" s="3" t="s">
        <v>227</v>
      </c>
      <c r="AB33" s="44" t="s">
        <v>204</v>
      </c>
      <c r="AC33" s="44" t="s">
        <v>189</v>
      </c>
      <c r="AD33" s="10">
        <f ca="1" t="shared" si="4"/>
        <v>436078</v>
      </c>
      <c r="AF33" s="41" t="e">
        <f>+水洗化人口等!#REF!</f>
        <v>#REF!</v>
      </c>
      <c r="AG33" s="10">
        <v>33</v>
      </c>
      <c r="AI33" s="41" t="s">
        <v>265</v>
      </c>
      <c r="AJ33" s="2" t="s">
        <v>20</v>
      </c>
    </row>
    <row r="34" spans="6:36" ht="16.5" customHeight="1">
      <c r="F34" s="160" t="s">
        <v>266</v>
      </c>
      <c r="G34" s="161"/>
      <c r="H34" s="162"/>
      <c r="I34" s="18">
        <f t="shared" si="5"/>
        <v>38</v>
      </c>
      <c r="J34" s="23" t="s">
        <v>187</v>
      </c>
      <c r="AA34" s="3" t="s">
        <v>172</v>
      </c>
      <c r="AB34" s="44" t="s">
        <v>204</v>
      </c>
      <c r="AC34" s="44" t="s">
        <v>267</v>
      </c>
      <c r="AD34" s="44">
        <f ca="1" t="shared" si="4"/>
        <v>104760</v>
      </c>
      <c r="AF34" s="41" t="e">
        <f>+水洗化人口等!#REF!</f>
        <v>#REF!</v>
      </c>
      <c r="AG34" s="10">
        <v>34</v>
      </c>
      <c r="AI34" s="41" t="s">
        <v>268</v>
      </c>
      <c r="AJ34" s="2" t="s">
        <v>19</v>
      </c>
    </row>
    <row r="35" spans="6:36" ht="16.5" customHeight="1">
      <c r="F35" s="160" t="s">
        <v>269</v>
      </c>
      <c r="G35" s="161"/>
      <c r="H35" s="162"/>
      <c r="I35" s="18">
        <f t="shared" si="5"/>
        <v>1018</v>
      </c>
      <c r="J35" s="23" t="s">
        <v>187</v>
      </c>
      <c r="AA35" s="3" t="s">
        <v>177</v>
      </c>
      <c r="AB35" s="44" t="s">
        <v>204</v>
      </c>
      <c r="AC35" s="44" t="s">
        <v>270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271</v>
      </c>
      <c r="AJ35" s="2" t="s">
        <v>18</v>
      </c>
    </row>
    <row r="36" spans="6:36" ht="16.5" customHeight="1" thickBot="1">
      <c r="F36" s="157" t="s">
        <v>272</v>
      </c>
      <c r="G36" s="158"/>
      <c r="H36" s="159"/>
      <c r="I36" s="35">
        <f>SUM(I27:I35)</f>
        <v>142372</v>
      </c>
      <c r="J36" s="36">
        <f>SUM(J27:J31)</f>
        <v>758</v>
      </c>
      <c r="AA36" s="3" t="s">
        <v>181</v>
      </c>
      <c r="AB36" s="44" t="s">
        <v>204</v>
      </c>
      <c r="AC36" s="44" t="s">
        <v>273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274</v>
      </c>
      <c r="AJ36" s="2" t="s">
        <v>17</v>
      </c>
    </row>
    <row r="37" spans="27:36" ht="13.5">
      <c r="AA37" s="3" t="s">
        <v>172</v>
      </c>
      <c r="AB37" s="44" t="s">
        <v>204</v>
      </c>
      <c r="AC37" s="44" t="s">
        <v>275</v>
      </c>
      <c r="AD37" s="44">
        <f ca="1" t="shared" si="4"/>
        <v>55</v>
      </c>
      <c r="AF37" s="41" t="e">
        <f>+水洗化人口等!#REF!</f>
        <v>#REF!</v>
      </c>
      <c r="AG37" s="10">
        <v>37</v>
      </c>
      <c r="AI37" s="41" t="s">
        <v>276</v>
      </c>
      <c r="AJ37" s="2" t="s">
        <v>16</v>
      </c>
    </row>
    <row r="38" spans="27:36" ht="13.5" hidden="1">
      <c r="AA38" s="3" t="s">
        <v>177</v>
      </c>
      <c r="AB38" s="44" t="s">
        <v>204</v>
      </c>
      <c r="AC38" s="44" t="s">
        <v>277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278</v>
      </c>
      <c r="AJ38" s="2" t="s">
        <v>15</v>
      </c>
    </row>
    <row r="39" spans="27:36" ht="13.5" hidden="1">
      <c r="AA39" s="3" t="s">
        <v>181</v>
      </c>
      <c r="AB39" s="44" t="s">
        <v>204</v>
      </c>
      <c r="AC39" s="44" t="s">
        <v>279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280</v>
      </c>
      <c r="AJ39" s="2" t="s">
        <v>14</v>
      </c>
    </row>
    <row r="40" spans="27:36" ht="13.5" hidden="1">
      <c r="AA40" s="3" t="s">
        <v>247</v>
      </c>
      <c r="AB40" s="44" t="s">
        <v>204</v>
      </c>
      <c r="AC40" s="44" t="s">
        <v>281</v>
      </c>
      <c r="AD40" s="44">
        <f ca="1" t="shared" si="4"/>
        <v>37843</v>
      </c>
      <c r="AF40" s="41" t="e">
        <f>+水洗化人口等!#REF!</f>
        <v>#REF!</v>
      </c>
      <c r="AG40" s="10">
        <v>40</v>
      </c>
      <c r="AI40" s="41" t="s">
        <v>282</v>
      </c>
      <c r="AJ40" s="2" t="s">
        <v>13</v>
      </c>
    </row>
    <row r="41" spans="27:36" ht="13.5" hidden="1">
      <c r="AA41" s="3" t="s">
        <v>250</v>
      </c>
      <c r="AB41" s="44" t="s">
        <v>204</v>
      </c>
      <c r="AC41" s="44" t="s">
        <v>283</v>
      </c>
      <c r="AD41" s="44">
        <f ca="1" t="shared" si="4"/>
        <v>0</v>
      </c>
      <c r="AF41" s="41" t="e">
        <f>+水洗化人口等!#REF!</f>
        <v>#REF!</v>
      </c>
      <c r="AG41" s="10">
        <v>41</v>
      </c>
      <c r="AI41" s="41" t="s">
        <v>284</v>
      </c>
      <c r="AJ41" s="2" t="s">
        <v>12</v>
      </c>
    </row>
    <row r="42" spans="27:36" ht="13.5" hidden="1">
      <c r="AA42" s="3" t="s">
        <v>253</v>
      </c>
      <c r="AB42" s="44" t="s">
        <v>204</v>
      </c>
      <c r="AC42" s="44" t="s">
        <v>285</v>
      </c>
      <c r="AD42" s="44">
        <f ca="1" t="shared" si="4"/>
        <v>7872</v>
      </c>
      <c r="AF42" s="41" t="e">
        <f>+水洗化人口等!#REF!</f>
        <v>#REF!</v>
      </c>
      <c r="AG42" s="10">
        <v>42</v>
      </c>
      <c r="AI42" s="41" t="s">
        <v>286</v>
      </c>
      <c r="AJ42" s="2" t="s">
        <v>11</v>
      </c>
    </row>
    <row r="43" spans="27:36" ht="13.5" hidden="1">
      <c r="AA43" s="3" t="s">
        <v>256</v>
      </c>
      <c r="AB43" s="44" t="s">
        <v>204</v>
      </c>
      <c r="AC43" s="44" t="s">
        <v>287</v>
      </c>
      <c r="AD43" s="44">
        <f ca="1" t="shared" si="4"/>
        <v>2768</v>
      </c>
      <c r="AF43" s="41" t="e">
        <f>+水洗化人口等!#REF!</f>
        <v>#REF!</v>
      </c>
      <c r="AG43" s="10">
        <v>43</v>
      </c>
      <c r="AI43" s="41" t="s">
        <v>288</v>
      </c>
      <c r="AJ43" s="2" t="s">
        <v>10</v>
      </c>
    </row>
    <row r="44" spans="27:36" ht="13.5" hidden="1">
      <c r="AA44" s="3" t="s">
        <v>259</v>
      </c>
      <c r="AB44" s="44" t="s">
        <v>204</v>
      </c>
      <c r="AC44" s="44" t="s">
        <v>289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290</v>
      </c>
      <c r="AJ44" s="2" t="s">
        <v>9</v>
      </c>
    </row>
    <row r="45" spans="27:36" ht="13.5" hidden="1">
      <c r="AA45" s="3" t="s">
        <v>261</v>
      </c>
      <c r="AB45" s="44" t="s">
        <v>204</v>
      </c>
      <c r="AC45" s="44" t="s">
        <v>291</v>
      </c>
      <c r="AD45" s="44">
        <f ca="1" t="shared" si="4"/>
        <v>92500</v>
      </c>
      <c r="AF45" s="41" t="e">
        <f>+水洗化人口等!#REF!</f>
        <v>#REF!</v>
      </c>
      <c r="AG45" s="10">
        <v>45</v>
      </c>
      <c r="AI45" s="41" t="s">
        <v>292</v>
      </c>
      <c r="AJ45" s="2" t="s">
        <v>8</v>
      </c>
    </row>
    <row r="46" spans="27:36" ht="13.5" hidden="1">
      <c r="AA46" s="3" t="s">
        <v>264</v>
      </c>
      <c r="AB46" s="44" t="s">
        <v>204</v>
      </c>
      <c r="AC46" s="44" t="s">
        <v>293</v>
      </c>
      <c r="AD46" s="44">
        <f ca="1" t="shared" si="4"/>
        <v>333</v>
      </c>
      <c r="AF46" s="41" t="e">
        <f>+水洗化人口等!#REF!</f>
        <v>#REF!</v>
      </c>
      <c r="AG46" s="10">
        <v>46</v>
      </c>
      <c r="AI46" s="41" t="s">
        <v>294</v>
      </c>
      <c r="AJ46" s="2" t="s">
        <v>7</v>
      </c>
    </row>
    <row r="47" spans="27:36" ht="13.5" hidden="1">
      <c r="AA47" s="3" t="s">
        <v>266</v>
      </c>
      <c r="AB47" s="44" t="s">
        <v>204</v>
      </c>
      <c r="AC47" s="44" t="s">
        <v>295</v>
      </c>
      <c r="AD47" s="44">
        <f ca="1" t="shared" si="4"/>
        <v>38</v>
      </c>
      <c r="AF47" s="41" t="e">
        <f>+水洗化人口等!#REF!</f>
        <v>#REF!</v>
      </c>
      <c r="AG47" s="10">
        <v>47</v>
      </c>
      <c r="AI47" s="41" t="s">
        <v>296</v>
      </c>
      <c r="AJ47" s="2" t="s">
        <v>6</v>
      </c>
    </row>
    <row r="48" spans="27:36" ht="13.5" hidden="1">
      <c r="AA48" s="3" t="s">
        <v>269</v>
      </c>
      <c r="AB48" s="44" t="s">
        <v>204</v>
      </c>
      <c r="AC48" s="44" t="s">
        <v>297</v>
      </c>
      <c r="AD48" s="44">
        <f ca="1" t="shared" si="4"/>
        <v>1018</v>
      </c>
      <c r="AF48" s="41" t="e">
        <f>+水洗化人口等!#REF!</f>
        <v>#REF!</v>
      </c>
      <c r="AG48" s="10">
        <v>48</v>
      </c>
      <c r="AI48" s="41" t="s">
        <v>298</v>
      </c>
      <c r="AJ48" s="2" t="s">
        <v>5</v>
      </c>
    </row>
    <row r="49" spans="27:36" ht="13.5" hidden="1">
      <c r="AA49" s="3" t="s">
        <v>247</v>
      </c>
      <c r="AB49" s="44" t="s">
        <v>204</v>
      </c>
      <c r="AC49" s="44" t="s">
        <v>299</v>
      </c>
      <c r="AD49" s="44">
        <f ca="1" t="shared" si="4"/>
        <v>231</v>
      </c>
      <c r="AF49" s="41" t="e">
        <f>+水洗化人口等!#REF!</f>
        <v>#REF!</v>
      </c>
      <c r="AG49" s="10">
        <v>49</v>
      </c>
      <c r="AI49" s="41" t="s">
        <v>300</v>
      </c>
      <c r="AJ49" s="2" t="s">
        <v>4</v>
      </c>
    </row>
    <row r="50" spans="27:36" ht="13.5" hidden="1">
      <c r="AA50" s="3" t="s">
        <v>250</v>
      </c>
      <c r="AB50" s="44" t="s">
        <v>204</v>
      </c>
      <c r="AC50" s="44" t="s">
        <v>301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302</v>
      </c>
      <c r="AJ50" s="2" t="s">
        <v>3</v>
      </c>
    </row>
    <row r="51" spans="27:36" ht="13.5" hidden="1">
      <c r="AA51" s="3" t="s">
        <v>253</v>
      </c>
      <c r="AB51" s="44" t="s">
        <v>204</v>
      </c>
      <c r="AC51" s="44" t="s">
        <v>303</v>
      </c>
      <c r="AD51" s="44">
        <f ca="1" t="shared" si="4"/>
        <v>527</v>
      </c>
      <c r="AF51" s="41" t="e">
        <f>+水洗化人口等!#REF!</f>
        <v>#REF!</v>
      </c>
      <c r="AG51" s="10">
        <v>51</v>
      </c>
      <c r="AI51" s="41" t="s">
        <v>304</v>
      </c>
      <c r="AJ51" s="2" t="s">
        <v>2</v>
      </c>
    </row>
    <row r="52" spans="27:36" ht="13.5" hidden="1">
      <c r="AA52" s="3" t="s">
        <v>256</v>
      </c>
      <c r="AB52" s="44" t="s">
        <v>204</v>
      </c>
      <c r="AC52" s="44" t="s">
        <v>305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306</v>
      </c>
      <c r="AJ52" s="2" t="s">
        <v>1</v>
      </c>
    </row>
    <row r="53" spans="27:35" ht="13.5" hidden="1">
      <c r="AA53" s="3" t="s">
        <v>259</v>
      </c>
      <c r="AB53" s="44" t="s">
        <v>204</v>
      </c>
      <c r="AC53" s="44" t="s">
        <v>307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2014-10-14T09:45:02Z</dcterms:modified>
  <cp:category/>
  <cp:version/>
  <cp:contentType/>
  <cp:contentStatus/>
</cp:coreProperties>
</file>