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'市町村分担金内訳'!$A$7:$DU$25</definedName>
    <definedName name="_xlnm.Print_Area" localSheetId="4">'組合分担金内訳'!$A$7:$BE$34</definedName>
    <definedName name="_xlnm.Print_Area" localSheetId="3">'廃棄物事業経費（歳出）'!$A$7:$CI$52</definedName>
    <definedName name="_xlnm.Print_Area" localSheetId="2">'廃棄物事業経費（歳入）'!$A$7:$AD$52</definedName>
    <definedName name="_xlnm.Print_Area" localSheetId="0">'廃棄物事業経費（市町村）'!$A$7:$DJ$34</definedName>
    <definedName name="_xlnm.Print_Area" localSheetId="1">'廃棄物事業経費（組合）'!$A$7:$DJ$25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<sst xmlns="http://schemas.openxmlformats.org/spreadsheetml/2006/main" count="2422" uniqueCount="561">
  <si>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</si>
  <si>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</si>
  <si>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</si>
  <si>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</si>
  <si>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</si>
  <si>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</si>
  <si>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</si>
  <si>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</si>
  <si>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</si>
  <si>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</si>
  <si>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</si>
  <si>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</si>
  <si>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</si>
  <si>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</si>
  <si>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</si>
  <si>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</si>
  <si>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</si>
  <si>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</si>
  <si>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</si>
  <si>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</si>
  <si>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</si>
  <si>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</si>
  <si>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</si>
  <si>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</si>
  <si>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</si>
  <si>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</si>
  <si>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</si>
  <si>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</si>
  <si>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</si>
  <si>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</si>
  <si>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</si>
  <si>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</si>
  <si>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</si>
  <si>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</si>
  <si>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</si>
  <si>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</si>
  <si>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</si>
  <si>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</si>
  <si>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</si>
  <si>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</si>
  <si>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</si>
  <si>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</si>
  <si>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</si>
  <si>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</si>
  <si>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</si>
  <si>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</si>
  <si>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</si>
  <si>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</si>
  <si>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</si>
  <si>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</si>
  <si>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</si>
  <si>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</si>
  <si>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</si>
  <si>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</si>
  <si>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</si>
  <si>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</si>
  <si>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</si>
  <si>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</si>
  <si>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</si>
  <si>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</si>
  <si>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</si>
  <si>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</si>
  <si>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</si>
  <si>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</si>
  <si>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</si>
  <si>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</si>
  <si>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</si>
  <si>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</si>
  <si>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</si>
  <si>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</si>
  <si>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</si>
  <si>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</si>
  <si>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</si>
  <si>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</si>
  <si>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</si>
  <si>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</si>
  <si>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</si>
  <si>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</si>
  <si>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</si>
  <si>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</si>
  <si>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</si>
  <si>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</si>
  <si>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</si>
  <si>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</si>
  <si>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</si>
  <si>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</si>
  <si>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</si>
  <si>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</si>
  <si>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</si>
  <si>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</si>
  <si>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</si>
  <si>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</si>
  <si>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</si>
  <si>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</si>
  <si>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</si>
  <si>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</si>
  <si>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</si>
  <si>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</si>
  <si>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</si>
  <si>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</si>
  <si>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</si>
  <si>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</si>
  <si>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</si>
  <si>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</si>
  <si>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</si>
  <si>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</si>
  <si>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</si>
  <si>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</si>
  <si>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</si>
  <si>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</si>
  <si>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</si>
  <si>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</si>
  <si>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</si>
  <si>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</si>
  <si>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</si>
  <si>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</si>
  <si>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</si>
  <si>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</si>
  <si>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</si>
  <si>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</si>
  <si>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</si>
  <si>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</si>
  <si>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</si>
  <si>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</si>
  <si>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</si>
  <si>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</si>
  <si>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</si>
  <si>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</si>
  <si>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</si>
  <si>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</si>
  <si>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</si>
  <si>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</si>
  <si>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</si>
  <si>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</si>
  <si>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</si>
  <si>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</si>
  <si>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</si>
  <si>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</si>
  <si>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</si>
  <si>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</si>
  <si>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</si>
  <si>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</si>
  <si>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</si>
  <si>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</si>
  <si>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</si>
  <si>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</si>
  <si>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</si>
  <si>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</si>
  <si>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</si>
  <si>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</si>
  <si>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</si>
  <si>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</si>
  <si>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</si>
  <si>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</si>
  <si>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</si>
  <si>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</si>
  <si>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</si>
  <si>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</si>
  <si>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</si>
  <si>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</si>
  <si>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</si>
  <si>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</si>
  <si>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</si>
  <si>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</si>
  <si>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</si>
  <si>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</si>
  <si>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</si>
  <si>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</si>
  <si>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</si>
  <si>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</si>
  <si>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</si>
  <si>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</si>
  <si>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</si>
  <si>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</si>
  <si>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</si>
  <si>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</si>
  <si>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</si>
  <si>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</si>
  <si>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</si>
  <si>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</si>
  <si>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</si>
  <si>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</si>
  <si>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</si>
  <si>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</si>
  <si>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</si>
  <si>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</si>
  <si>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</si>
  <si>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</si>
  <si>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</si>
  <si>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</si>
  <si>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</si>
  <si>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</si>
  <si>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</si>
  <si>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</si>
  <si>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</si>
  <si>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</si>
  <si>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</si>
  <si>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</si>
  <si>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</si>
  <si>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</si>
  <si>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</si>
  <si>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</si>
  <si>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</si>
  <si>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</si>
  <si>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</si>
  <si>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</si>
  <si>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</si>
  <si>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</si>
  <si>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</si>
  <si>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</si>
  <si>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</si>
  <si>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</si>
  <si>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</si>
  <si>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</si>
  <si>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</si>
  <si>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</si>
  <si>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</si>
  <si>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</si>
  <si>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</si>
  <si>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</si>
  <si>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</si>
  <si>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</si>
  <si>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</si>
  <si>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</si>
  <si>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</si>
  <si>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</si>
  <si>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</si>
  <si>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</si>
  <si>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</si>
  <si>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</si>
  <si>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</si>
  <si>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</si>
  <si>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</si>
  <si>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</si>
  <si>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</si>
  <si>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</si>
  <si>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</si>
  <si>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</si>
  <si>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</si>
  <si>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</si>
  <si>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</si>
  <si>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</si>
  <si>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</si>
  <si>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</si>
  <si>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</si>
  <si>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</si>
  <si>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</si>
  <si>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</si>
  <si>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</si>
  <si>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</si>
  <si>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</si>
  <si>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</si>
  <si>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</si>
  <si>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</si>
  <si>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</si>
  <si>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</si>
  <si>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</si>
  <si>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</si>
  <si>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</si>
  <si>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</si>
  <si>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</si>
  <si>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</si>
  <si>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</si>
  <si>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</si>
  <si>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</si>
  <si>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</si>
  <si>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</si>
  <si>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</si>
  <si>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</si>
  <si>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</si>
  <si>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</si>
  <si>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</si>
  <si>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</si>
  <si>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</si>
  <si>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</si>
  <si>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</si>
  <si>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</si>
  <si>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</si>
  <si>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</si>
  <si>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</si>
  <si>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</si>
  <si>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</si>
  <si>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</si>
  <si>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</si>
  <si>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</si>
  <si>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33913</t>
  </si>
  <si>
    <t>総社広域環境施設組合</t>
  </si>
  <si>
    <t>33946</t>
  </si>
  <si>
    <t>高梁地域事務組合</t>
  </si>
  <si>
    <t>33959</t>
  </si>
  <si>
    <t>津山圏域資源循環施設組合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</si>
  <si>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</si>
  <si>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</si>
  <si>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</si>
  <si>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</si>
  <si>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</si>
  <si>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</si>
  <si>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岡山県中部環境施設組合</t>
  </si>
  <si>
    <t>岡山県</t>
  </si>
  <si>
    <t>33100</t>
  </si>
  <si>
    <t>岡山市</t>
  </si>
  <si>
    <t>33846</t>
  </si>
  <si>
    <t>神崎衛生施設組合</t>
  </si>
  <si>
    <t>33847</t>
  </si>
  <si>
    <t>備南衛生施設組合</t>
  </si>
  <si>
    <t>33851</t>
  </si>
  <si>
    <t>旭川中部衛生施設組合</t>
  </si>
  <si>
    <t>33895</t>
  </si>
  <si>
    <t>岡山市久米南町衛生施設組合</t>
  </si>
  <si>
    <t>33202</t>
  </si>
  <si>
    <t>倉敷市</t>
  </si>
  <si>
    <t>33913</t>
  </si>
  <si>
    <t>総社広域環境施設組合</t>
  </si>
  <si>
    <t>33859</t>
  </si>
  <si>
    <t>倉敷西部清掃施設組合</t>
  </si>
  <si>
    <t>33203</t>
  </si>
  <si>
    <t>津山市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</si>
  <si>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</si>
  <si>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</si>
  <si>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</si>
  <si>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</si>
  <si>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</si>
  <si>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</si>
  <si>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33959</t>
  </si>
  <si>
    <t>津山圏域資源循環施設組合</t>
  </si>
  <si>
    <t>玉野市</t>
  </si>
  <si>
    <t>33205</t>
  </si>
  <si>
    <t>笠岡市</t>
  </si>
  <si>
    <t>33855</t>
  </si>
  <si>
    <t>岡山県西部環境整備施設組合</t>
  </si>
  <si>
    <t>33850</t>
  </si>
  <si>
    <t>岡山県西部衛生施設組合</t>
  </si>
  <si>
    <t>33207</t>
  </si>
  <si>
    <t>井原市</t>
  </si>
  <si>
    <t>33897</t>
  </si>
  <si>
    <t>岡山県井原地区清掃施設組合</t>
  </si>
  <si>
    <t>33208</t>
  </si>
  <si>
    <t>総社市</t>
  </si>
  <si>
    <t>33209</t>
  </si>
  <si>
    <t>高梁市</t>
  </si>
  <si>
    <t>33946</t>
  </si>
  <si>
    <t>高梁地域事務組合</t>
  </si>
  <si>
    <t>新見市</t>
  </si>
  <si>
    <t>33211</t>
  </si>
  <si>
    <t>備前市</t>
  </si>
  <si>
    <t>33856</t>
  </si>
  <si>
    <t>和気北部衛生施設組合</t>
  </si>
  <si>
    <t>33852</t>
  </si>
  <si>
    <t>和気・赤磐し尿処理施設一部事務組合</t>
  </si>
  <si>
    <t>33212</t>
  </si>
  <si>
    <t>瀬戸内市</t>
  </si>
  <si>
    <t>33213</t>
  </si>
  <si>
    <t>赤磐市</t>
  </si>
  <si>
    <t>33214</t>
  </si>
  <si>
    <t>真庭市</t>
  </si>
  <si>
    <t>33896</t>
  </si>
  <si>
    <t>岡山県中部環境施設組合</t>
  </si>
  <si>
    <t>33215</t>
  </si>
  <si>
    <t>美作市</t>
  </si>
  <si>
    <t>33849</t>
  </si>
  <si>
    <t>勝英衛生施設組合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</si>
  <si>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</si>
  <si>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</si>
  <si>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</si>
  <si>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</si>
  <si>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</si>
  <si>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</si>
  <si>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</si>
  <si>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</si>
  <si>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</si>
  <si>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</si>
  <si>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</si>
  <si>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</si>
  <si>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</si>
  <si>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</si>
  <si>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</si>
  <si>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</si>
  <si>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</si>
  <si>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</si>
  <si>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</si>
  <si>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</si>
  <si>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</si>
  <si>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</si>
  <si>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</si>
  <si>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岡山中部環境施設組合</t>
  </si>
  <si>
    <t>33681</t>
  </si>
  <si>
    <t>吉備中央町</t>
  </si>
  <si>
    <t>和気赤磐し尿処理施設一部事務組合</t>
  </si>
  <si>
    <t>33204</t>
  </si>
  <si>
    <t>33210</t>
  </si>
  <si>
    <t>33586</t>
  </si>
  <si>
    <t>入力→</t>
  </si>
  <si>
    <t>:市区町村コード(都道府県計は、01000～47000の何れか）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</si>
  <si>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</si>
  <si>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</si>
  <si>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</si>
  <si>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</si>
  <si>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</si>
  <si>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</si>
  <si>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</si>
  <si>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</si>
  <si>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</si>
  <si>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</si>
  <si>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</si>
  <si>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</si>
  <si>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</si>
  <si>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</si>
  <si>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</si>
  <si>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</si>
  <si>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</si>
  <si>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</si>
  <si>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</si>
  <si>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</si>
  <si>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</si>
  <si>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</si>
  <si>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</si>
  <si>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</si>
  <si>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</si>
  <si>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</si>
  <si>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</si>
  <si>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</si>
  <si>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</si>
  <si>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</si>
  <si>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</si>
  <si>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</si>
  <si>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</si>
  <si>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</si>
  <si>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</si>
  <si>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</si>
  <si>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</si>
  <si>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</si>
  <si>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</si>
  <si>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</si>
  <si>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</si>
  <si>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</si>
  <si>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</si>
  <si>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</si>
  <si>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</si>
  <si>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</si>
  <si>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</si>
  <si>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</si>
  <si>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</si>
  <si>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</si>
  <si>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</si>
  <si>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</si>
  <si>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</si>
  <si>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</si>
  <si>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</si>
  <si>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</si>
  <si>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</si>
  <si>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</si>
  <si>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</si>
  <si>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</si>
  <si>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</si>
  <si>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</si>
  <si>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</si>
  <si>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</si>
  <si>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</si>
  <si>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</si>
  <si>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</si>
  <si>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</si>
  <si>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</si>
  <si>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</si>
  <si>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</si>
  <si>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</si>
  <si>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</si>
  <si>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</si>
  <si>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</si>
  <si>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</si>
  <si>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</si>
  <si>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</si>
  <si>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</si>
  <si>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</si>
  <si>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</si>
  <si>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</si>
  <si>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</si>
  <si>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</si>
  <si>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</si>
  <si>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</si>
  <si>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</si>
  <si>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</si>
  <si>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</si>
  <si>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</si>
  <si>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</si>
  <si>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</si>
  <si>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</si>
  <si>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</si>
  <si>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</si>
  <si>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</si>
  <si>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</si>
  <si>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</si>
  <si>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</si>
  <si>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</si>
  <si>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</si>
  <si>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</si>
  <si>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</si>
  <si>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</si>
  <si>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</si>
  <si>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</si>
  <si>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</si>
  <si>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</si>
  <si>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</si>
  <si>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</si>
  <si>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</si>
  <si>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</si>
  <si>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</si>
  <si>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</si>
  <si>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</si>
  <si>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</si>
  <si>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</si>
  <si>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</si>
  <si>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</si>
  <si>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</si>
  <si>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</si>
  <si>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</si>
  <si>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</si>
  <si>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</si>
  <si>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</si>
  <si>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</si>
  <si>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</si>
  <si>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</si>
  <si>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</si>
  <si>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</si>
  <si>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</si>
  <si>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</si>
  <si>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</si>
  <si>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</si>
  <si>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</si>
  <si>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</si>
  <si>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</si>
  <si>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</si>
  <si>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</si>
  <si>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</si>
  <si>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</si>
  <si>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</si>
  <si>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</si>
  <si>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</si>
  <si>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</si>
  <si>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</si>
  <si>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</si>
  <si>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</si>
  <si>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</si>
  <si>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</si>
  <si>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</si>
  <si>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</si>
  <si>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</si>
  <si>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</si>
  <si>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</si>
  <si>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</si>
  <si>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</si>
  <si>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</si>
  <si>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</si>
  <si>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</si>
  <si>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</si>
  <si>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</si>
  <si>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</si>
  <si>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</si>
  <si>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</si>
  <si>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</si>
  <si>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33000</t>
  </si>
  <si>
    <t>合計 廃棄物処理事業経費（平成２４年度実績）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</si>
</sst>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3" t="s">
        <v>41</v>
      </c>
      <c r="B2" s="143" t="s">
        <v>42</v>
      </c>
      <c r="C2" s="146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4"/>
      <c r="B3" s="144"/>
      <c r="C3" s="147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4"/>
      <c r="B4" s="144"/>
      <c r="C4" s="147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1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1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1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4"/>
      <c r="B5" s="144"/>
      <c r="C5" s="147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2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2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2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5"/>
      <c r="B6" s="145"/>
      <c r="C6" s="148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200</v>
      </c>
      <c r="B7" s="121" t="s">
        <v>201</v>
      </c>
      <c r="C7" s="120" t="s">
        <v>46</v>
      </c>
      <c r="D7" s="122">
        <f aca="true" t="shared" si="0" ref="D7:I7">SUM(D8:D34)</f>
        <v>26620390</v>
      </c>
      <c r="E7" s="122">
        <f t="shared" si="0"/>
        <v>5795963</v>
      </c>
      <c r="F7" s="122">
        <f t="shared" si="0"/>
        <v>134057</v>
      </c>
      <c r="G7" s="122">
        <f t="shared" si="0"/>
        <v>9740</v>
      </c>
      <c r="H7" s="122">
        <f t="shared" si="0"/>
        <v>818400</v>
      </c>
      <c r="I7" s="122">
        <f t="shared" si="0"/>
        <v>3501523</v>
      </c>
      <c r="J7" s="122" t="s">
        <v>199</v>
      </c>
      <c r="K7" s="122">
        <f aca="true" t="shared" si="1" ref="K7:R7">SUM(K8:K34)</f>
        <v>1332243</v>
      </c>
      <c r="L7" s="122">
        <f t="shared" si="1"/>
        <v>20824427</v>
      </c>
      <c r="M7" s="122">
        <f t="shared" si="1"/>
        <v>4564451</v>
      </c>
      <c r="N7" s="122">
        <f t="shared" si="1"/>
        <v>374145</v>
      </c>
      <c r="O7" s="122">
        <f t="shared" si="1"/>
        <v>10718</v>
      </c>
      <c r="P7" s="122">
        <f t="shared" si="1"/>
        <v>2653</v>
      </c>
      <c r="Q7" s="122">
        <f t="shared" si="1"/>
        <v>0</v>
      </c>
      <c r="R7" s="122">
        <f t="shared" si="1"/>
        <v>337648</v>
      </c>
      <c r="S7" s="122" t="s">
        <v>199</v>
      </c>
      <c r="T7" s="122">
        <f aca="true" t="shared" si="2" ref="T7:AA7">SUM(T8:T34)</f>
        <v>23126</v>
      </c>
      <c r="U7" s="122">
        <f t="shared" si="2"/>
        <v>4190306</v>
      </c>
      <c r="V7" s="122">
        <f t="shared" si="2"/>
        <v>31184841</v>
      </c>
      <c r="W7" s="122">
        <f t="shared" si="2"/>
        <v>6170108</v>
      </c>
      <c r="X7" s="122">
        <f t="shared" si="2"/>
        <v>144775</v>
      </c>
      <c r="Y7" s="122">
        <f t="shared" si="2"/>
        <v>12393</v>
      </c>
      <c r="Z7" s="122">
        <f t="shared" si="2"/>
        <v>818400</v>
      </c>
      <c r="AA7" s="122">
        <f t="shared" si="2"/>
        <v>3839171</v>
      </c>
      <c r="AB7" s="122" t="s">
        <v>199</v>
      </c>
      <c r="AC7" s="122">
        <f aca="true" t="shared" si="3" ref="AC7:BH7">SUM(AC8:AC34)</f>
        <v>1355369</v>
      </c>
      <c r="AD7" s="122">
        <f t="shared" si="3"/>
        <v>25014733</v>
      </c>
      <c r="AE7" s="122">
        <f t="shared" si="3"/>
        <v>1536692</v>
      </c>
      <c r="AF7" s="122">
        <f t="shared" si="3"/>
        <v>1487354</v>
      </c>
      <c r="AG7" s="122">
        <f t="shared" si="3"/>
        <v>0</v>
      </c>
      <c r="AH7" s="122">
        <f t="shared" si="3"/>
        <v>1413610</v>
      </c>
      <c r="AI7" s="122">
        <f t="shared" si="3"/>
        <v>32055</v>
      </c>
      <c r="AJ7" s="122">
        <f t="shared" si="3"/>
        <v>41689</v>
      </c>
      <c r="AK7" s="122">
        <f t="shared" si="3"/>
        <v>49338</v>
      </c>
      <c r="AL7" s="122">
        <f t="shared" si="3"/>
        <v>107840</v>
      </c>
      <c r="AM7" s="122">
        <f t="shared" si="3"/>
        <v>19380405</v>
      </c>
      <c r="AN7" s="122">
        <f t="shared" si="3"/>
        <v>5810814</v>
      </c>
      <c r="AO7" s="122">
        <f t="shared" si="3"/>
        <v>1032318</v>
      </c>
      <c r="AP7" s="122">
        <f t="shared" si="3"/>
        <v>3024901</v>
      </c>
      <c r="AQ7" s="122">
        <f t="shared" si="3"/>
        <v>1429749</v>
      </c>
      <c r="AR7" s="122">
        <f t="shared" si="3"/>
        <v>323846</v>
      </c>
      <c r="AS7" s="122">
        <f t="shared" si="3"/>
        <v>3350575</v>
      </c>
      <c r="AT7" s="122">
        <f t="shared" si="3"/>
        <v>481378</v>
      </c>
      <c r="AU7" s="122">
        <f t="shared" si="3"/>
        <v>2529485</v>
      </c>
      <c r="AV7" s="122">
        <f t="shared" si="3"/>
        <v>339712</v>
      </c>
      <c r="AW7" s="122">
        <f t="shared" si="3"/>
        <v>40139</v>
      </c>
      <c r="AX7" s="122">
        <f t="shared" si="3"/>
        <v>10166658</v>
      </c>
      <c r="AY7" s="122">
        <f t="shared" si="3"/>
        <v>4022249</v>
      </c>
      <c r="AZ7" s="122">
        <f t="shared" si="3"/>
        <v>5620175</v>
      </c>
      <c r="BA7" s="122">
        <f t="shared" si="3"/>
        <v>457747</v>
      </c>
      <c r="BB7" s="122">
        <f t="shared" si="3"/>
        <v>66487</v>
      </c>
      <c r="BC7" s="122">
        <f t="shared" si="3"/>
        <v>3463145</v>
      </c>
      <c r="BD7" s="122">
        <f t="shared" si="3"/>
        <v>12219</v>
      </c>
      <c r="BE7" s="122">
        <f t="shared" si="3"/>
        <v>2132308</v>
      </c>
      <c r="BF7" s="122">
        <f t="shared" si="3"/>
        <v>23049405</v>
      </c>
      <c r="BG7" s="122">
        <f t="shared" si="3"/>
        <v>59424</v>
      </c>
      <c r="BH7" s="122">
        <f t="shared" si="3"/>
        <v>0</v>
      </c>
      <c r="BI7" s="122">
        <f aca="true" t="shared" si="4" ref="BI7:CN7">SUM(BI8:BI34)</f>
        <v>0</v>
      </c>
      <c r="BJ7" s="122">
        <f t="shared" si="4"/>
        <v>0</v>
      </c>
      <c r="BK7" s="122">
        <f t="shared" si="4"/>
        <v>0</v>
      </c>
      <c r="BL7" s="122">
        <f t="shared" si="4"/>
        <v>0</v>
      </c>
      <c r="BM7" s="122">
        <f t="shared" si="4"/>
        <v>59424</v>
      </c>
      <c r="BN7" s="122">
        <f t="shared" si="4"/>
        <v>11684</v>
      </c>
      <c r="BO7" s="122">
        <f t="shared" si="4"/>
        <v>2425807</v>
      </c>
      <c r="BP7" s="122">
        <f t="shared" si="4"/>
        <v>1052429</v>
      </c>
      <c r="BQ7" s="122">
        <f t="shared" si="4"/>
        <v>483138</v>
      </c>
      <c r="BR7" s="122">
        <f t="shared" si="4"/>
        <v>292415</v>
      </c>
      <c r="BS7" s="122">
        <f t="shared" si="4"/>
        <v>276876</v>
      </c>
      <c r="BT7" s="122">
        <f t="shared" si="4"/>
        <v>0</v>
      </c>
      <c r="BU7" s="122">
        <f t="shared" si="4"/>
        <v>433309</v>
      </c>
      <c r="BV7" s="122">
        <f t="shared" si="4"/>
        <v>39652</v>
      </c>
      <c r="BW7" s="122">
        <f t="shared" si="4"/>
        <v>388453</v>
      </c>
      <c r="BX7" s="122">
        <f t="shared" si="4"/>
        <v>5204</v>
      </c>
      <c r="BY7" s="122">
        <f t="shared" si="4"/>
        <v>5111</v>
      </c>
      <c r="BZ7" s="122">
        <f t="shared" si="4"/>
        <v>934958</v>
      </c>
      <c r="CA7" s="122">
        <f t="shared" si="4"/>
        <v>275163</v>
      </c>
      <c r="CB7" s="122">
        <f t="shared" si="4"/>
        <v>629216</v>
      </c>
      <c r="CC7" s="122">
        <f t="shared" si="4"/>
        <v>21198</v>
      </c>
      <c r="CD7" s="122">
        <f t="shared" si="4"/>
        <v>9381</v>
      </c>
      <c r="CE7" s="122">
        <f t="shared" si="4"/>
        <v>1720031</v>
      </c>
      <c r="CF7" s="122">
        <f t="shared" si="4"/>
        <v>0</v>
      </c>
      <c r="CG7" s="122">
        <f t="shared" si="4"/>
        <v>347505</v>
      </c>
      <c r="CH7" s="122">
        <f t="shared" si="4"/>
        <v>2832736</v>
      </c>
      <c r="CI7" s="122">
        <f t="shared" si="4"/>
        <v>1596116</v>
      </c>
      <c r="CJ7" s="122">
        <f t="shared" si="4"/>
        <v>1487354</v>
      </c>
      <c r="CK7" s="122">
        <f t="shared" si="4"/>
        <v>0</v>
      </c>
      <c r="CL7" s="122">
        <f t="shared" si="4"/>
        <v>1413610</v>
      </c>
      <c r="CM7" s="122">
        <f t="shared" si="4"/>
        <v>32055</v>
      </c>
      <c r="CN7" s="122">
        <f t="shared" si="4"/>
        <v>41689</v>
      </c>
      <c r="CO7" s="122">
        <f aca="true" t="shared" si="5" ref="CO7:DJ7">SUM(CO8:CO34)</f>
        <v>108762</v>
      </c>
      <c r="CP7" s="122">
        <f t="shared" si="5"/>
        <v>119524</v>
      </c>
      <c r="CQ7" s="122">
        <f t="shared" si="5"/>
        <v>21806212</v>
      </c>
      <c r="CR7" s="122">
        <f t="shared" si="5"/>
        <v>6863243</v>
      </c>
      <c r="CS7" s="122">
        <f t="shared" si="5"/>
        <v>1515456</v>
      </c>
      <c r="CT7" s="122">
        <f t="shared" si="5"/>
        <v>3317316</v>
      </c>
      <c r="CU7" s="122">
        <f t="shared" si="5"/>
        <v>1706625</v>
      </c>
      <c r="CV7" s="122">
        <f t="shared" si="5"/>
        <v>323846</v>
      </c>
      <c r="CW7" s="122">
        <f t="shared" si="5"/>
        <v>3783884</v>
      </c>
      <c r="CX7" s="122">
        <f t="shared" si="5"/>
        <v>521030</v>
      </c>
      <c r="CY7" s="122">
        <f t="shared" si="5"/>
        <v>2917938</v>
      </c>
      <c r="CZ7" s="122">
        <f t="shared" si="5"/>
        <v>344916</v>
      </c>
      <c r="DA7" s="122">
        <f t="shared" si="5"/>
        <v>45250</v>
      </c>
      <c r="DB7" s="122">
        <f t="shared" si="5"/>
        <v>11101616</v>
      </c>
      <c r="DC7" s="122">
        <f t="shared" si="5"/>
        <v>4297412</v>
      </c>
      <c r="DD7" s="122">
        <f t="shared" si="5"/>
        <v>6249391</v>
      </c>
      <c r="DE7" s="122">
        <f t="shared" si="5"/>
        <v>478945</v>
      </c>
      <c r="DF7" s="122">
        <f t="shared" si="5"/>
        <v>75868</v>
      </c>
      <c r="DG7" s="122">
        <f t="shared" si="5"/>
        <v>5183176</v>
      </c>
      <c r="DH7" s="122">
        <f t="shared" si="5"/>
        <v>12219</v>
      </c>
      <c r="DI7" s="122">
        <f t="shared" si="5"/>
        <v>2479813</v>
      </c>
      <c r="DJ7" s="122">
        <f t="shared" si="5"/>
        <v>25882141</v>
      </c>
    </row>
    <row r="8" spans="1:114" s="123" customFormat="1" ht="12" customHeight="1">
      <c r="A8" s="124" t="s">
        <v>200</v>
      </c>
      <c r="B8" s="125" t="s">
        <v>202</v>
      </c>
      <c r="C8" s="124" t="s">
        <v>203</v>
      </c>
      <c r="D8" s="126">
        <f aca="true" t="shared" si="6" ref="D8:D34">SUM(E8,+L8)</f>
        <v>9066889</v>
      </c>
      <c r="E8" s="126">
        <f aca="true" t="shared" si="7" ref="E8:E34">SUM(F8:I8)+K8</f>
        <v>2794427</v>
      </c>
      <c r="F8" s="126">
        <v>0</v>
      </c>
      <c r="G8" s="126">
        <v>0</v>
      </c>
      <c r="H8" s="126">
        <v>0</v>
      </c>
      <c r="I8" s="126">
        <v>2015374</v>
      </c>
      <c r="J8" s="127" t="s">
        <v>199</v>
      </c>
      <c r="K8" s="126">
        <v>779053</v>
      </c>
      <c r="L8" s="126">
        <v>6272462</v>
      </c>
      <c r="M8" s="126">
        <f aca="true" t="shared" si="8" ref="M8:M34">SUM(N8,+U8)</f>
        <v>1375826</v>
      </c>
      <c r="N8" s="126">
        <f aca="true" t="shared" si="9" ref="N8:N34">SUM(O8:R8)+T8</f>
        <v>54463</v>
      </c>
      <c r="O8" s="126">
        <v>0</v>
      </c>
      <c r="P8" s="126">
        <v>0</v>
      </c>
      <c r="Q8" s="126">
        <v>0</v>
      </c>
      <c r="R8" s="126">
        <v>45172</v>
      </c>
      <c r="S8" s="127" t="s">
        <v>199</v>
      </c>
      <c r="T8" s="126">
        <v>9291</v>
      </c>
      <c r="U8" s="126">
        <v>1321363</v>
      </c>
      <c r="V8" s="126">
        <f aca="true" t="shared" si="10" ref="V8:V34">+SUM(D8,M8)</f>
        <v>10442715</v>
      </c>
      <c r="W8" s="126">
        <f aca="true" t="shared" si="11" ref="W8:W34">+SUM(E8,N8)</f>
        <v>2848890</v>
      </c>
      <c r="X8" s="126">
        <f aca="true" t="shared" si="12" ref="X8:X34">+SUM(F8,O8)</f>
        <v>0</v>
      </c>
      <c r="Y8" s="126">
        <f aca="true" t="shared" si="13" ref="Y8:Y34">+SUM(G8,P8)</f>
        <v>0</v>
      </c>
      <c r="Z8" s="126">
        <f aca="true" t="shared" si="14" ref="Z8:Z34">+SUM(H8,Q8)</f>
        <v>0</v>
      </c>
      <c r="AA8" s="126">
        <f aca="true" t="shared" si="15" ref="AA8:AA34">+SUM(I8,R8)</f>
        <v>2060546</v>
      </c>
      <c r="AB8" s="127" t="s">
        <v>199</v>
      </c>
      <c r="AC8" s="126">
        <f aca="true" t="shared" si="16" ref="AC8:AC34">+SUM(K8,T8)</f>
        <v>788344</v>
      </c>
      <c r="AD8" s="126">
        <f aca="true" t="shared" si="17" ref="AD8:AD34">+SUM(L8,U8)</f>
        <v>7593825</v>
      </c>
      <c r="AE8" s="126">
        <f aca="true" t="shared" si="18" ref="AE8:AE34">SUM(AF8,+AK8)</f>
        <v>14201</v>
      </c>
      <c r="AF8" s="126">
        <f aca="true" t="shared" si="19" ref="AF8:AF34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14201</v>
      </c>
      <c r="AL8" s="126">
        <v>0</v>
      </c>
      <c r="AM8" s="126">
        <f aca="true" t="shared" si="20" ref="AM8:AM34">SUM(AN8,AS8,AW8,AX8,BD8)</f>
        <v>8331380</v>
      </c>
      <c r="AN8" s="126">
        <f aca="true" t="shared" si="21" ref="AN8:AN34">SUM(AO8:AR8)</f>
        <v>3165156</v>
      </c>
      <c r="AO8" s="126">
        <v>400748</v>
      </c>
      <c r="AP8" s="126">
        <v>1643672</v>
      </c>
      <c r="AQ8" s="126">
        <v>1050671</v>
      </c>
      <c r="AR8" s="126">
        <v>70065</v>
      </c>
      <c r="AS8" s="126">
        <f aca="true" t="shared" si="22" ref="AS8:AS34">SUM(AT8:AV8)</f>
        <v>1749475</v>
      </c>
      <c r="AT8" s="126">
        <v>162045</v>
      </c>
      <c r="AU8" s="126">
        <v>1511670</v>
      </c>
      <c r="AV8" s="126">
        <v>75760</v>
      </c>
      <c r="AW8" s="126">
        <v>28707</v>
      </c>
      <c r="AX8" s="126">
        <f aca="true" t="shared" si="23" ref="AX8:AX34">SUM(AY8:BB8)</f>
        <v>3388042</v>
      </c>
      <c r="AY8" s="126">
        <v>1353770</v>
      </c>
      <c r="AZ8" s="126">
        <v>1957639</v>
      </c>
      <c r="BA8" s="126">
        <v>26770</v>
      </c>
      <c r="BB8" s="126">
        <v>49863</v>
      </c>
      <c r="BC8" s="126">
        <v>59950</v>
      </c>
      <c r="BD8" s="126">
        <v>0</v>
      </c>
      <c r="BE8" s="126">
        <v>661358</v>
      </c>
      <c r="BF8" s="126">
        <f aca="true" t="shared" si="24" ref="BF8:BF34">SUM(AE8,+AM8,+BE8)</f>
        <v>9006939</v>
      </c>
      <c r="BG8" s="126">
        <f aca="true" t="shared" si="25" ref="BG8:BG34">SUM(BH8,+BM8)</f>
        <v>16996</v>
      </c>
      <c r="BH8" s="126">
        <f aca="true" t="shared" si="26" ref="BH8:BH34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16996</v>
      </c>
      <c r="BN8" s="126">
        <v>0</v>
      </c>
      <c r="BO8" s="126">
        <f aca="true" t="shared" si="27" ref="BO8:BO34">SUM(BP8,BU8,BY8,BZ8,CF8)</f>
        <v>1012771</v>
      </c>
      <c r="BP8" s="126">
        <f aca="true" t="shared" si="28" ref="BP8:BP34">SUM(BQ8:BT8)</f>
        <v>344027</v>
      </c>
      <c r="BQ8" s="126">
        <v>344027</v>
      </c>
      <c r="BR8" s="126">
        <v>0</v>
      </c>
      <c r="BS8" s="126">
        <v>0</v>
      </c>
      <c r="BT8" s="126">
        <v>0</v>
      </c>
      <c r="BU8" s="126">
        <f aca="true" t="shared" si="29" ref="BU8:BU34">SUM(BV8:BX8)</f>
        <v>239107</v>
      </c>
      <c r="BV8" s="126">
        <v>11192</v>
      </c>
      <c r="BW8" s="126">
        <v>227915</v>
      </c>
      <c r="BX8" s="126">
        <v>0</v>
      </c>
      <c r="BY8" s="126">
        <v>0</v>
      </c>
      <c r="BZ8" s="126">
        <f aca="true" t="shared" si="30" ref="BZ8:BZ34">SUM(CA8:CD8)</f>
        <v>429637</v>
      </c>
      <c r="CA8" s="126">
        <v>0</v>
      </c>
      <c r="CB8" s="126">
        <v>424584</v>
      </c>
      <c r="CC8" s="126">
        <v>0</v>
      </c>
      <c r="CD8" s="126">
        <v>5053</v>
      </c>
      <c r="CE8" s="126">
        <v>310530</v>
      </c>
      <c r="CF8" s="126">
        <v>0</v>
      </c>
      <c r="CG8" s="126">
        <v>35529</v>
      </c>
      <c r="CH8" s="126">
        <f aca="true" t="shared" si="31" ref="CH8:CH34">SUM(BG8,+BO8,+CG8)</f>
        <v>1065296</v>
      </c>
      <c r="CI8" s="126">
        <f aca="true" t="shared" si="32" ref="CI8:CX23">SUM(AE8,+BG8)</f>
        <v>31197</v>
      </c>
      <c r="CJ8" s="126">
        <f t="shared" si="32"/>
        <v>0</v>
      </c>
      <c r="CK8" s="126">
        <f t="shared" si="32"/>
        <v>0</v>
      </c>
      <c r="CL8" s="126">
        <f t="shared" si="32"/>
        <v>0</v>
      </c>
      <c r="CM8" s="126">
        <f t="shared" si="32"/>
        <v>0</v>
      </c>
      <c r="CN8" s="126">
        <f t="shared" si="32"/>
        <v>0</v>
      </c>
      <c r="CO8" s="126">
        <f t="shared" si="32"/>
        <v>31197</v>
      </c>
      <c r="CP8" s="126">
        <f t="shared" si="32"/>
        <v>0</v>
      </c>
      <c r="CQ8" s="126">
        <f t="shared" si="32"/>
        <v>9344151</v>
      </c>
      <c r="CR8" s="126">
        <f t="shared" si="32"/>
        <v>3509183</v>
      </c>
      <c r="CS8" s="126">
        <f t="shared" si="32"/>
        <v>744775</v>
      </c>
      <c r="CT8" s="126">
        <f t="shared" si="32"/>
        <v>1643672</v>
      </c>
      <c r="CU8" s="126">
        <f t="shared" si="32"/>
        <v>1050671</v>
      </c>
      <c r="CV8" s="126">
        <f t="shared" si="32"/>
        <v>70065</v>
      </c>
      <c r="CW8" s="126">
        <f t="shared" si="32"/>
        <v>1988582</v>
      </c>
      <c r="CX8" s="126">
        <f t="shared" si="32"/>
        <v>173237</v>
      </c>
      <c r="CY8" s="126">
        <f aca="true" t="shared" si="33" ref="CY8:DJ29">SUM(AU8,+BW8)</f>
        <v>1739585</v>
      </c>
      <c r="CZ8" s="126">
        <f t="shared" si="33"/>
        <v>75760</v>
      </c>
      <c r="DA8" s="126">
        <f t="shared" si="33"/>
        <v>28707</v>
      </c>
      <c r="DB8" s="126">
        <f t="shared" si="33"/>
        <v>3817679</v>
      </c>
      <c r="DC8" s="126">
        <f t="shared" si="33"/>
        <v>1353770</v>
      </c>
      <c r="DD8" s="126">
        <f t="shared" si="33"/>
        <v>2382223</v>
      </c>
      <c r="DE8" s="126">
        <f t="shared" si="33"/>
        <v>26770</v>
      </c>
      <c r="DF8" s="126">
        <f t="shared" si="33"/>
        <v>54916</v>
      </c>
      <c r="DG8" s="126">
        <f t="shared" si="33"/>
        <v>370480</v>
      </c>
      <c r="DH8" s="126">
        <f t="shared" si="33"/>
        <v>0</v>
      </c>
      <c r="DI8" s="126">
        <f t="shared" si="33"/>
        <v>696887</v>
      </c>
      <c r="DJ8" s="126">
        <f t="shared" si="33"/>
        <v>10072235</v>
      </c>
    </row>
    <row r="9" spans="1:114" s="123" customFormat="1" ht="12" customHeight="1">
      <c r="A9" s="124" t="s">
        <v>200</v>
      </c>
      <c r="B9" s="125" t="s">
        <v>204</v>
      </c>
      <c r="C9" s="124" t="s">
        <v>205</v>
      </c>
      <c r="D9" s="126">
        <f t="shared" si="6"/>
        <v>6991666</v>
      </c>
      <c r="E9" s="126">
        <f t="shared" si="7"/>
        <v>1023402</v>
      </c>
      <c r="F9" s="126">
        <v>0</v>
      </c>
      <c r="G9" s="126">
        <v>0</v>
      </c>
      <c r="H9" s="126">
        <v>12900</v>
      </c>
      <c r="I9" s="126">
        <v>671118</v>
      </c>
      <c r="J9" s="127" t="s">
        <v>199</v>
      </c>
      <c r="K9" s="126">
        <v>339384</v>
      </c>
      <c r="L9" s="126">
        <v>5968264</v>
      </c>
      <c r="M9" s="126">
        <f t="shared" si="8"/>
        <v>897754</v>
      </c>
      <c r="N9" s="126">
        <f t="shared" si="9"/>
        <v>57911</v>
      </c>
      <c r="O9" s="126">
        <v>0</v>
      </c>
      <c r="P9" s="126">
        <v>0</v>
      </c>
      <c r="Q9" s="126">
        <v>0</v>
      </c>
      <c r="R9" s="126">
        <v>57911</v>
      </c>
      <c r="S9" s="127" t="s">
        <v>199</v>
      </c>
      <c r="T9" s="126">
        <v>0</v>
      </c>
      <c r="U9" s="126">
        <v>839843</v>
      </c>
      <c r="V9" s="126">
        <f t="shared" si="10"/>
        <v>7889420</v>
      </c>
      <c r="W9" s="126">
        <f t="shared" si="11"/>
        <v>1081313</v>
      </c>
      <c r="X9" s="126">
        <f t="shared" si="12"/>
        <v>0</v>
      </c>
      <c r="Y9" s="126">
        <f t="shared" si="13"/>
        <v>0</v>
      </c>
      <c r="Z9" s="126">
        <f t="shared" si="14"/>
        <v>12900</v>
      </c>
      <c r="AA9" s="126">
        <f t="shared" si="15"/>
        <v>729029</v>
      </c>
      <c r="AB9" s="127" t="s">
        <v>199</v>
      </c>
      <c r="AC9" s="126">
        <f t="shared" si="16"/>
        <v>339384</v>
      </c>
      <c r="AD9" s="126">
        <f t="shared" si="17"/>
        <v>6808107</v>
      </c>
      <c r="AE9" s="126">
        <f t="shared" si="18"/>
        <v>0</v>
      </c>
      <c r="AF9" s="126">
        <f t="shared" si="19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4933</v>
      </c>
      <c r="AM9" s="126">
        <f t="shared" si="20"/>
        <v>5143489</v>
      </c>
      <c r="AN9" s="126">
        <f t="shared" si="21"/>
        <v>1269396</v>
      </c>
      <c r="AO9" s="126">
        <v>185289</v>
      </c>
      <c r="AP9" s="126">
        <v>850613</v>
      </c>
      <c r="AQ9" s="126">
        <v>61742</v>
      </c>
      <c r="AR9" s="126">
        <v>171752</v>
      </c>
      <c r="AS9" s="126">
        <f t="shared" si="22"/>
        <v>297053</v>
      </c>
      <c r="AT9" s="126">
        <v>96139</v>
      </c>
      <c r="AU9" s="126">
        <v>92288</v>
      </c>
      <c r="AV9" s="126">
        <v>108626</v>
      </c>
      <c r="AW9" s="126">
        <v>0</v>
      </c>
      <c r="AX9" s="126">
        <f t="shared" si="23"/>
        <v>3577040</v>
      </c>
      <c r="AY9" s="126">
        <v>805819</v>
      </c>
      <c r="AZ9" s="126">
        <v>2682359</v>
      </c>
      <c r="BA9" s="126">
        <v>88862</v>
      </c>
      <c r="BB9" s="126">
        <v>0</v>
      </c>
      <c r="BC9" s="126">
        <v>654444</v>
      </c>
      <c r="BD9" s="126">
        <v>0</v>
      </c>
      <c r="BE9" s="126">
        <v>1188800</v>
      </c>
      <c r="BF9" s="126">
        <f t="shared" si="24"/>
        <v>6332289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464867</v>
      </c>
      <c r="BP9" s="126">
        <f t="shared" si="28"/>
        <v>269473</v>
      </c>
      <c r="BQ9" s="126">
        <v>26321</v>
      </c>
      <c r="BR9" s="126">
        <v>173423</v>
      </c>
      <c r="BS9" s="126">
        <v>69729</v>
      </c>
      <c r="BT9" s="126">
        <v>0</v>
      </c>
      <c r="BU9" s="126">
        <f t="shared" si="29"/>
        <v>56478</v>
      </c>
      <c r="BV9" s="126">
        <v>10859</v>
      </c>
      <c r="BW9" s="126">
        <v>45619</v>
      </c>
      <c r="BX9" s="126">
        <v>0</v>
      </c>
      <c r="BY9" s="126">
        <v>0</v>
      </c>
      <c r="BZ9" s="126">
        <f t="shared" si="30"/>
        <v>138916</v>
      </c>
      <c r="CA9" s="126">
        <v>53145</v>
      </c>
      <c r="CB9" s="126">
        <v>85771</v>
      </c>
      <c r="CC9" s="126">
        <v>0</v>
      </c>
      <c r="CD9" s="126">
        <v>0</v>
      </c>
      <c r="CE9" s="126">
        <v>165713</v>
      </c>
      <c r="CF9" s="126">
        <v>0</v>
      </c>
      <c r="CG9" s="126">
        <v>267174</v>
      </c>
      <c r="CH9" s="126">
        <f t="shared" si="31"/>
        <v>732041</v>
      </c>
      <c r="CI9" s="126">
        <f t="shared" si="32"/>
        <v>0</v>
      </c>
      <c r="CJ9" s="126">
        <f t="shared" si="32"/>
        <v>0</v>
      </c>
      <c r="CK9" s="126">
        <f t="shared" si="32"/>
        <v>0</v>
      </c>
      <c r="CL9" s="126">
        <f t="shared" si="32"/>
        <v>0</v>
      </c>
      <c r="CM9" s="126">
        <f t="shared" si="32"/>
        <v>0</v>
      </c>
      <c r="CN9" s="126">
        <f t="shared" si="32"/>
        <v>0</v>
      </c>
      <c r="CO9" s="126">
        <f t="shared" si="32"/>
        <v>0</v>
      </c>
      <c r="CP9" s="126">
        <f t="shared" si="32"/>
        <v>4933</v>
      </c>
      <c r="CQ9" s="126">
        <f t="shared" si="32"/>
        <v>5608356</v>
      </c>
      <c r="CR9" s="126">
        <f t="shared" si="32"/>
        <v>1538869</v>
      </c>
      <c r="CS9" s="126">
        <f t="shared" si="32"/>
        <v>211610</v>
      </c>
      <c r="CT9" s="126">
        <f t="shared" si="32"/>
        <v>1024036</v>
      </c>
      <c r="CU9" s="126">
        <f t="shared" si="32"/>
        <v>131471</v>
      </c>
      <c r="CV9" s="126">
        <f t="shared" si="32"/>
        <v>171752</v>
      </c>
      <c r="CW9" s="126">
        <f t="shared" si="32"/>
        <v>353531</v>
      </c>
      <c r="CX9" s="126">
        <f t="shared" si="32"/>
        <v>106998</v>
      </c>
      <c r="CY9" s="126">
        <f t="shared" si="33"/>
        <v>137907</v>
      </c>
      <c r="CZ9" s="126">
        <f t="shared" si="33"/>
        <v>108626</v>
      </c>
      <c r="DA9" s="126">
        <f t="shared" si="33"/>
        <v>0</v>
      </c>
      <c r="DB9" s="126">
        <f t="shared" si="33"/>
        <v>3715956</v>
      </c>
      <c r="DC9" s="126">
        <f t="shared" si="33"/>
        <v>858964</v>
      </c>
      <c r="DD9" s="126">
        <f t="shared" si="33"/>
        <v>2768130</v>
      </c>
      <c r="DE9" s="126">
        <f t="shared" si="33"/>
        <v>88862</v>
      </c>
      <c r="DF9" s="126">
        <f t="shared" si="33"/>
        <v>0</v>
      </c>
      <c r="DG9" s="126">
        <f t="shared" si="33"/>
        <v>820157</v>
      </c>
      <c r="DH9" s="126">
        <f t="shared" si="33"/>
        <v>0</v>
      </c>
      <c r="DI9" s="126">
        <f t="shared" si="33"/>
        <v>1455974</v>
      </c>
      <c r="DJ9" s="126">
        <f t="shared" si="33"/>
        <v>7064330</v>
      </c>
    </row>
    <row r="10" spans="1:114" s="123" customFormat="1" ht="12" customHeight="1">
      <c r="A10" s="124" t="s">
        <v>200</v>
      </c>
      <c r="B10" s="125" t="s">
        <v>206</v>
      </c>
      <c r="C10" s="124" t="s">
        <v>207</v>
      </c>
      <c r="D10" s="126">
        <f t="shared" si="6"/>
        <v>1475816</v>
      </c>
      <c r="E10" s="126">
        <f t="shared" si="7"/>
        <v>252134</v>
      </c>
      <c r="F10" s="126">
        <v>0</v>
      </c>
      <c r="G10" s="126">
        <v>170</v>
      </c>
      <c r="H10" s="126">
        <v>0</v>
      </c>
      <c r="I10" s="126">
        <v>250164</v>
      </c>
      <c r="J10" s="127" t="s">
        <v>199</v>
      </c>
      <c r="K10" s="126">
        <v>1800</v>
      </c>
      <c r="L10" s="126">
        <v>1223682</v>
      </c>
      <c r="M10" s="126">
        <f t="shared" si="8"/>
        <v>310386</v>
      </c>
      <c r="N10" s="126">
        <f t="shared" si="9"/>
        <v>1800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1800</v>
      </c>
      <c r="U10" s="126">
        <v>308586</v>
      </c>
      <c r="V10" s="126">
        <f t="shared" si="10"/>
        <v>1786202</v>
      </c>
      <c r="W10" s="126">
        <f t="shared" si="11"/>
        <v>253934</v>
      </c>
      <c r="X10" s="126">
        <f t="shared" si="12"/>
        <v>0</v>
      </c>
      <c r="Y10" s="126">
        <f t="shared" si="13"/>
        <v>170</v>
      </c>
      <c r="Z10" s="126">
        <f t="shared" si="14"/>
        <v>0</v>
      </c>
      <c r="AA10" s="126">
        <f t="shared" si="15"/>
        <v>250164</v>
      </c>
      <c r="AB10" s="127" t="s">
        <v>199</v>
      </c>
      <c r="AC10" s="126">
        <f t="shared" si="16"/>
        <v>3600</v>
      </c>
      <c r="AD10" s="126">
        <f t="shared" si="17"/>
        <v>1532268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46751</v>
      </c>
      <c r="AM10" s="126">
        <f t="shared" si="20"/>
        <v>1181764</v>
      </c>
      <c r="AN10" s="126">
        <f t="shared" si="21"/>
        <v>274116</v>
      </c>
      <c r="AO10" s="126">
        <v>109562</v>
      </c>
      <c r="AP10" s="126">
        <v>141632</v>
      </c>
      <c r="AQ10" s="126">
        <v>0</v>
      </c>
      <c r="AR10" s="126">
        <v>22922</v>
      </c>
      <c r="AS10" s="126">
        <f t="shared" si="22"/>
        <v>249105</v>
      </c>
      <c r="AT10" s="126">
        <v>22940</v>
      </c>
      <c r="AU10" s="126">
        <v>213783</v>
      </c>
      <c r="AV10" s="126">
        <v>12382</v>
      </c>
      <c r="AW10" s="126">
        <v>0</v>
      </c>
      <c r="AX10" s="126">
        <f t="shared" si="23"/>
        <v>657968</v>
      </c>
      <c r="AY10" s="126">
        <v>173234</v>
      </c>
      <c r="AZ10" s="126">
        <v>414807</v>
      </c>
      <c r="BA10" s="126">
        <v>61902</v>
      </c>
      <c r="BB10" s="126">
        <v>8025</v>
      </c>
      <c r="BC10" s="126">
        <v>184184</v>
      </c>
      <c r="BD10" s="126">
        <v>575</v>
      </c>
      <c r="BE10" s="126">
        <v>63117</v>
      </c>
      <c r="BF10" s="126">
        <f t="shared" si="24"/>
        <v>1244881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0</v>
      </c>
      <c r="BP10" s="126">
        <f t="shared" si="28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29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0"/>
        <v>0</v>
      </c>
      <c r="CA10" s="126">
        <v>0</v>
      </c>
      <c r="CB10" s="126">
        <v>0</v>
      </c>
      <c r="CC10" s="126">
        <v>0</v>
      </c>
      <c r="CD10" s="126">
        <v>0</v>
      </c>
      <c r="CE10" s="126">
        <v>310386</v>
      </c>
      <c r="CF10" s="126">
        <v>0</v>
      </c>
      <c r="CG10" s="126">
        <v>0</v>
      </c>
      <c r="CH10" s="126">
        <f t="shared" si="31"/>
        <v>0</v>
      </c>
      <c r="CI10" s="126">
        <f t="shared" si="32"/>
        <v>0</v>
      </c>
      <c r="CJ10" s="126">
        <f t="shared" si="32"/>
        <v>0</v>
      </c>
      <c r="CK10" s="126">
        <f t="shared" si="32"/>
        <v>0</v>
      </c>
      <c r="CL10" s="126">
        <f t="shared" si="32"/>
        <v>0</v>
      </c>
      <c r="CM10" s="126">
        <f t="shared" si="32"/>
        <v>0</v>
      </c>
      <c r="CN10" s="126">
        <f t="shared" si="32"/>
        <v>0</v>
      </c>
      <c r="CO10" s="126">
        <f t="shared" si="32"/>
        <v>0</v>
      </c>
      <c r="CP10" s="126">
        <f t="shared" si="32"/>
        <v>46751</v>
      </c>
      <c r="CQ10" s="126">
        <f t="shared" si="32"/>
        <v>1181764</v>
      </c>
      <c r="CR10" s="126">
        <f t="shared" si="32"/>
        <v>274116</v>
      </c>
      <c r="CS10" s="126">
        <f t="shared" si="32"/>
        <v>109562</v>
      </c>
      <c r="CT10" s="126">
        <f t="shared" si="32"/>
        <v>141632</v>
      </c>
      <c r="CU10" s="126">
        <f t="shared" si="32"/>
        <v>0</v>
      </c>
      <c r="CV10" s="126">
        <f t="shared" si="32"/>
        <v>22922</v>
      </c>
      <c r="CW10" s="126">
        <f t="shared" si="32"/>
        <v>249105</v>
      </c>
      <c r="CX10" s="126">
        <f t="shared" si="32"/>
        <v>22940</v>
      </c>
      <c r="CY10" s="126">
        <f t="shared" si="33"/>
        <v>213783</v>
      </c>
      <c r="CZ10" s="126">
        <f t="shared" si="33"/>
        <v>12382</v>
      </c>
      <c r="DA10" s="126">
        <f t="shared" si="33"/>
        <v>0</v>
      </c>
      <c r="DB10" s="126">
        <f t="shared" si="33"/>
        <v>657968</v>
      </c>
      <c r="DC10" s="126">
        <f t="shared" si="33"/>
        <v>173234</v>
      </c>
      <c r="DD10" s="126">
        <f t="shared" si="33"/>
        <v>414807</v>
      </c>
      <c r="DE10" s="126">
        <f t="shared" si="33"/>
        <v>61902</v>
      </c>
      <c r="DF10" s="126">
        <f t="shared" si="33"/>
        <v>8025</v>
      </c>
      <c r="DG10" s="126">
        <f t="shared" si="33"/>
        <v>494570</v>
      </c>
      <c r="DH10" s="126">
        <f t="shared" si="33"/>
        <v>575</v>
      </c>
      <c r="DI10" s="126">
        <f t="shared" si="33"/>
        <v>63117</v>
      </c>
      <c r="DJ10" s="126">
        <f t="shared" si="33"/>
        <v>1244881</v>
      </c>
    </row>
    <row r="11" spans="1:114" s="123" customFormat="1" ht="12" customHeight="1">
      <c r="A11" s="124" t="s">
        <v>200</v>
      </c>
      <c r="B11" s="125" t="s">
        <v>208</v>
      </c>
      <c r="C11" s="124" t="s">
        <v>209</v>
      </c>
      <c r="D11" s="126">
        <f t="shared" si="6"/>
        <v>715665</v>
      </c>
      <c r="E11" s="126">
        <f t="shared" si="7"/>
        <v>62639</v>
      </c>
      <c r="F11" s="126">
        <v>0</v>
      </c>
      <c r="G11" s="126">
        <v>575</v>
      </c>
      <c r="H11" s="126">
        <v>0</v>
      </c>
      <c r="I11" s="126">
        <v>56023</v>
      </c>
      <c r="J11" s="127" t="s">
        <v>199</v>
      </c>
      <c r="K11" s="126">
        <v>6041</v>
      </c>
      <c r="L11" s="126">
        <v>653026</v>
      </c>
      <c r="M11" s="126">
        <f t="shared" si="8"/>
        <v>71180</v>
      </c>
      <c r="N11" s="126">
        <f t="shared" si="9"/>
        <v>709</v>
      </c>
      <c r="O11" s="126">
        <v>0</v>
      </c>
      <c r="P11" s="126">
        <v>0</v>
      </c>
      <c r="Q11" s="126">
        <v>0</v>
      </c>
      <c r="R11" s="126">
        <v>709</v>
      </c>
      <c r="S11" s="127" t="s">
        <v>199</v>
      </c>
      <c r="T11" s="126">
        <v>0</v>
      </c>
      <c r="U11" s="126">
        <v>70471</v>
      </c>
      <c r="V11" s="126">
        <f t="shared" si="10"/>
        <v>786845</v>
      </c>
      <c r="W11" s="126">
        <f t="shared" si="11"/>
        <v>63348</v>
      </c>
      <c r="X11" s="126">
        <f t="shared" si="12"/>
        <v>0</v>
      </c>
      <c r="Y11" s="126">
        <f t="shared" si="13"/>
        <v>575</v>
      </c>
      <c r="Z11" s="126">
        <f t="shared" si="14"/>
        <v>0</v>
      </c>
      <c r="AA11" s="126">
        <f t="shared" si="15"/>
        <v>56732</v>
      </c>
      <c r="AB11" s="127" t="s">
        <v>199</v>
      </c>
      <c r="AC11" s="126">
        <f t="shared" si="16"/>
        <v>6041</v>
      </c>
      <c r="AD11" s="126">
        <f t="shared" si="17"/>
        <v>723497</v>
      </c>
      <c r="AE11" s="126">
        <f t="shared" si="18"/>
        <v>0</v>
      </c>
      <c r="AF11" s="126">
        <f t="shared" si="19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20"/>
        <v>715388</v>
      </c>
      <c r="AN11" s="126">
        <f t="shared" si="21"/>
        <v>168966</v>
      </c>
      <c r="AO11" s="126">
        <v>69394</v>
      </c>
      <c r="AP11" s="126">
        <v>83194</v>
      </c>
      <c r="AQ11" s="126">
        <v>0</v>
      </c>
      <c r="AR11" s="126">
        <v>16378</v>
      </c>
      <c r="AS11" s="126">
        <f t="shared" si="22"/>
        <v>179932</v>
      </c>
      <c r="AT11" s="126">
        <v>14124</v>
      </c>
      <c r="AU11" s="126">
        <v>159463</v>
      </c>
      <c r="AV11" s="126">
        <v>6345</v>
      </c>
      <c r="AW11" s="126">
        <v>0</v>
      </c>
      <c r="AX11" s="126">
        <f t="shared" si="23"/>
        <v>366490</v>
      </c>
      <c r="AY11" s="126">
        <v>143354</v>
      </c>
      <c r="AZ11" s="126">
        <v>207071</v>
      </c>
      <c r="BA11" s="126">
        <v>16065</v>
      </c>
      <c r="BB11" s="126">
        <v>0</v>
      </c>
      <c r="BC11" s="126">
        <v>0</v>
      </c>
      <c r="BD11" s="126">
        <v>0</v>
      </c>
      <c r="BE11" s="126">
        <v>277</v>
      </c>
      <c r="BF11" s="126">
        <f t="shared" si="24"/>
        <v>715665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54362</v>
      </c>
      <c r="BP11" s="126">
        <f t="shared" si="28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29"/>
        <v>22610</v>
      </c>
      <c r="BV11" s="126">
        <v>233</v>
      </c>
      <c r="BW11" s="126">
        <v>22377</v>
      </c>
      <c r="BX11" s="126">
        <v>0</v>
      </c>
      <c r="BY11" s="126">
        <v>0</v>
      </c>
      <c r="BZ11" s="126">
        <f t="shared" si="30"/>
        <v>31752</v>
      </c>
      <c r="CA11" s="126">
        <v>5423</v>
      </c>
      <c r="CB11" s="126">
        <v>26329</v>
      </c>
      <c r="CC11" s="126">
        <v>0</v>
      </c>
      <c r="CD11" s="126">
        <v>0</v>
      </c>
      <c r="CE11" s="126">
        <v>0</v>
      </c>
      <c r="CF11" s="126">
        <v>0</v>
      </c>
      <c r="CG11" s="126">
        <v>16818</v>
      </c>
      <c r="CH11" s="126">
        <f t="shared" si="31"/>
        <v>71180</v>
      </c>
      <c r="CI11" s="126">
        <f t="shared" si="32"/>
        <v>0</v>
      </c>
      <c r="CJ11" s="126">
        <f t="shared" si="32"/>
        <v>0</v>
      </c>
      <c r="CK11" s="126">
        <f t="shared" si="32"/>
        <v>0</v>
      </c>
      <c r="CL11" s="126">
        <f t="shared" si="32"/>
        <v>0</v>
      </c>
      <c r="CM11" s="126">
        <f t="shared" si="32"/>
        <v>0</v>
      </c>
      <c r="CN11" s="126">
        <f t="shared" si="32"/>
        <v>0</v>
      </c>
      <c r="CO11" s="126">
        <f t="shared" si="32"/>
        <v>0</v>
      </c>
      <c r="CP11" s="126">
        <f t="shared" si="32"/>
        <v>0</v>
      </c>
      <c r="CQ11" s="126">
        <f t="shared" si="32"/>
        <v>769750</v>
      </c>
      <c r="CR11" s="126">
        <f t="shared" si="32"/>
        <v>168966</v>
      </c>
      <c r="CS11" s="126">
        <f t="shared" si="32"/>
        <v>69394</v>
      </c>
      <c r="CT11" s="126">
        <f t="shared" si="32"/>
        <v>83194</v>
      </c>
      <c r="CU11" s="126">
        <f t="shared" si="32"/>
        <v>0</v>
      </c>
      <c r="CV11" s="126">
        <f t="shared" si="32"/>
        <v>16378</v>
      </c>
      <c r="CW11" s="126">
        <f t="shared" si="32"/>
        <v>202542</v>
      </c>
      <c r="CX11" s="126">
        <f t="shared" si="32"/>
        <v>14357</v>
      </c>
      <c r="CY11" s="126">
        <f t="shared" si="33"/>
        <v>181840</v>
      </c>
      <c r="CZ11" s="126">
        <f t="shared" si="33"/>
        <v>6345</v>
      </c>
      <c r="DA11" s="126">
        <f t="shared" si="33"/>
        <v>0</v>
      </c>
      <c r="DB11" s="126">
        <f t="shared" si="33"/>
        <v>398242</v>
      </c>
      <c r="DC11" s="126">
        <f t="shared" si="33"/>
        <v>148777</v>
      </c>
      <c r="DD11" s="126">
        <f t="shared" si="33"/>
        <v>233400</v>
      </c>
      <c r="DE11" s="126">
        <f t="shared" si="33"/>
        <v>16065</v>
      </c>
      <c r="DF11" s="126">
        <f t="shared" si="33"/>
        <v>0</v>
      </c>
      <c r="DG11" s="126">
        <f t="shared" si="33"/>
        <v>0</v>
      </c>
      <c r="DH11" s="126">
        <f t="shared" si="33"/>
        <v>0</v>
      </c>
      <c r="DI11" s="126">
        <f t="shared" si="33"/>
        <v>17095</v>
      </c>
      <c r="DJ11" s="126">
        <f t="shared" si="33"/>
        <v>786845</v>
      </c>
    </row>
    <row r="12" spans="1:114" s="123" customFormat="1" ht="12" customHeight="1">
      <c r="A12" s="124" t="s">
        <v>200</v>
      </c>
      <c r="B12" s="125" t="s">
        <v>210</v>
      </c>
      <c r="C12" s="124" t="s">
        <v>211</v>
      </c>
      <c r="D12" s="139">
        <f t="shared" si="6"/>
        <v>623404</v>
      </c>
      <c r="E12" s="139">
        <f t="shared" si="7"/>
        <v>24636</v>
      </c>
      <c r="F12" s="139">
        <v>0</v>
      </c>
      <c r="G12" s="139">
        <v>750</v>
      </c>
      <c r="H12" s="139">
        <v>0</v>
      </c>
      <c r="I12" s="139">
        <v>15403</v>
      </c>
      <c r="J12" s="140" t="s">
        <v>199</v>
      </c>
      <c r="K12" s="139">
        <v>8483</v>
      </c>
      <c r="L12" s="139">
        <v>598768</v>
      </c>
      <c r="M12" s="139">
        <f t="shared" si="8"/>
        <v>269696</v>
      </c>
      <c r="N12" s="139">
        <f t="shared" si="9"/>
        <v>87358</v>
      </c>
      <c r="O12" s="139">
        <v>0</v>
      </c>
      <c r="P12" s="139">
        <v>0</v>
      </c>
      <c r="Q12" s="139">
        <v>0</v>
      </c>
      <c r="R12" s="139">
        <v>87358</v>
      </c>
      <c r="S12" s="140" t="s">
        <v>199</v>
      </c>
      <c r="T12" s="139">
        <v>0</v>
      </c>
      <c r="U12" s="139">
        <v>182338</v>
      </c>
      <c r="V12" s="139">
        <f t="shared" si="10"/>
        <v>893100</v>
      </c>
      <c r="W12" s="139">
        <f t="shared" si="11"/>
        <v>111994</v>
      </c>
      <c r="X12" s="139">
        <f t="shared" si="12"/>
        <v>0</v>
      </c>
      <c r="Y12" s="139">
        <f t="shared" si="13"/>
        <v>750</v>
      </c>
      <c r="Z12" s="139">
        <f t="shared" si="14"/>
        <v>0</v>
      </c>
      <c r="AA12" s="139">
        <f t="shared" si="15"/>
        <v>102761</v>
      </c>
      <c r="AB12" s="140" t="s">
        <v>199</v>
      </c>
      <c r="AC12" s="139">
        <f t="shared" si="16"/>
        <v>8483</v>
      </c>
      <c r="AD12" s="139">
        <f t="shared" si="17"/>
        <v>781106</v>
      </c>
      <c r="AE12" s="139">
        <f t="shared" si="18"/>
        <v>6508</v>
      </c>
      <c r="AF12" s="139">
        <f t="shared" si="19"/>
        <v>6508</v>
      </c>
      <c r="AG12" s="139">
        <v>0</v>
      </c>
      <c r="AH12" s="139">
        <v>0</v>
      </c>
      <c r="AI12" s="139">
        <v>0</v>
      </c>
      <c r="AJ12" s="139">
        <v>6508</v>
      </c>
      <c r="AK12" s="139">
        <v>0</v>
      </c>
      <c r="AL12" s="139">
        <v>4001</v>
      </c>
      <c r="AM12" s="139">
        <f t="shared" si="20"/>
        <v>357057</v>
      </c>
      <c r="AN12" s="139">
        <f t="shared" si="21"/>
        <v>156512</v>
      </c>
      <c r="AO12" s="139">
        <v>31302</v>
      </c>
      <c r="AP12" s="139">
        <v>125210</v>
      </c>
      <c r="AQ12" s="139">
        <v>0</v>
      </c>
      <c r="AR12" s="139">
        <v>0</v>
      </c>
      <c r="AS12" s="139">
        <f t="shared" si="22"/>
        <v>38564</v>
      </c>
      <c r="AT12" s="139">
        <v>38564</v>
      </c>
      <c r="AU12" s="139">
        <v>0</v>
      </c>
      <c r="AV12" s="139">
        <v>0</v>
      </c>
      <c r="AW12" s="139">
        <v>975</v>
      </c>
      <c r="AX12" s="139">
        <f t="shared" si="23"/>
        <v>161006</v>
      </c>
      <c r="AY12" s="139">
        <v>161006</v>
      </c>
      <c r="AZ12" s="139">
        <v>0</v>
      </c>
      <c r="BA12" s="139">
        <v>0</v>
      </c>
      <c r="BB12" s="139">
        <v>0</v>
      </c>
      <c r="BC12" s="139">
        <v>242214</v>
      </c>
      <c r="BD12" s="139">
        <v>0</v>
      </c>
      <c r="BE12" s="139">
        <v>13624</v>
      </c>
      <c r="BF12" s="139">
        <f t="shared" si="24"/>
        <v>377189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4090</v>
      </c>
      <c r="BO12" s="139">
        <f t="shared" si="27"/>
        <v>161021</v>
      </c>
      <c r="BP12" s="139">
        <f t="shared" si="28"/>
        <v>55750</v>
      </c>
      <c r="BQ12" s="139">
        <v>11150</v>
      </c>
      <c r="BR12" s="139">
        <v>44600</v>
      </c>
      <c r="BS12" s="139">
        <v>0</v>
      </c>
      <c r="BT12" s="139">
        <v>0</v>
      </c>
      <c r="BU12" s="139">
        <f t="shared" si="29"/>
        <v>15540</v>
      </c>
      <c r="BV12" s="139">
        <v>15540</v>
      </c>
      <c r="BW12" s="139">
        <v>0</v>
      </c>
      <c r="BX12" s="139">
        <v>0</v>
      </c>
      <c r="BY12" s="139">
        <v>5111</v>
      </c>
      <c r="BZ12" s="139">
        <f t="shared" si="30"/>
        <v>84620</v>
      </c>
      <c r="CA12" s="139">
        <v>84620</v>
      </c>
      <c r="CB12" s="139">
        <v>0</v>
      </c>
      <c r="CC12" s="139">
        <v>0</v>
      </c>
      <c r="CD12" s="139">
        <v>0</v>
      </c>
      <c r="CE12" s="139">
        <v>104585</v>
      </c>
      <c r="CF12" s="139">
        <v>0</v>
      </c>
      <c r="CG12" s="139">
        <v>0</v>
      </c>
      <c r="CH12" s="139">
        <f t="shared" si="31"/>
        <v>161021</v>
      </c>
      <c r="CI12" s="139">
        <f t="shared" si="32"/>
        <v>6508</v>
      </c>
      <c r="CJ12" s="139">
        <f t="shared" si="32"/>
        <v>6508</v>
      </c>
      <c r="CK12" s="139">
        <f t="shared" si="32"/>
        <v>0</v>
      </c>
      <c r="CL12" s="139">
        <f t="shared" si="32"/>
        <v>0</v>
      </c>
      <c r="CM12" s="139">
        <f t="shared" si="32"/>
        <v>0</v>
      </c>
      <c r="CN12" s="139">
        <f t="shared" si="32"/>
        <v>6508</v>
      </c>
      <c r="CO12" s="139">
        <f t="shared" si="32"/>
        <v>0</v>
      </c>
      <c r="CP12" s="139">
        <f t="shared" si="32"/>
        <v>8091</v>
      </c>
      <c r="CQ12" s="139">
        <f t="shared" si="32"/>
        <v>518078</v>
      </c>
      <c r="CR12" s="139">
        <f t="shared" si="32"/>
        <v>212262</v>
      </c>
      <c r="CS12" s="139">
        <f t="shared" si="32"/>
        <v>42452</v>
      </c>
      <c r="CT12" s="139">
        <f t="shared" si="32"/>
        <v>169810</v>
      </c>
      <c r="CU12" s="139">
        <f t="shared" si="32"/>
        <v>0</v>
      </c>
      <c r="CV12" s="139">
        <f t="shared" si="32"/>
        <v>0</v>
      </c>
      <c r="CW12" s="139">
        <f t="shared" si="32"/>
        <v>54104</v>
      </c>
      <c r="CX12" s="139">
        <f t="shared" si="32"/>
        <v>54104</v>
      </c>
      <c r="CY12" s="139">
        <f t="shared" si="33"/>
        <v>0</v>
      </c>
      <c r="CZ12" s="139">
        <f t="shared" si="33"/>
        <v>0</v>
      </c>
      <c r="DA12" s="139">
        <f t="shared" si="33"/>
        <v>6086</v>
      </c>
      <c r="DB12" s="139">
        <f t="shared" si="33"/>
        <v>245626</v>
      </c>
      <c r="DC12" s="139">
        <f t="shared" si="33"/>
        <v>245626</v>
      </c>
      <c r="DD12" s="139">
        <f t="shared" si="33"/>
        <v>0</v>
      </c>
      <c r="DE12" s="139">
        <f t="shared" si="33"/>
        <v>0</v>
      </c>
      <c r="DF12" s="139">
        <f t="shared" si="33"/>
        <v>0</v>
      </c>
      <c r="DG12" s="139">
        <f t="shared" si="33"/>
        <v>346799</v>
      </c>
      <c r="DH12" s="139">
        <f t="shared" si="33"/>
        <v>0</v>
      </c>
      <c r="DI12" s="139">
        <f t="shared" si="33"/>
        <v>13624</v>
      </c>
      <c r="DJ12" s="139">
        <f t="shared" si="33"/>
        <v>538210</v>
      </c>
    </row>
    <row r="13" spans="1:114" s="123" customFormat="1" ht="12" customHeight="1">
      <c r="A13" s="124" t="s">
        <v>200</v>
      </c>
      <c r="B13" s="125" t="s">
        <v>212</v>
      </c>
      <c r="C13" s="124" t="s">
        <v>213</v>
      </c>
      <c r="D13" s="139">
        <f t="shared" si="6"/>
        <v>554580</v>
      </c>
      <c r="E13" s="139">
        <f t="shared" si="7"/>
        <v>51089</v>
      </c>
      <c r="F13" s="139">
        <v>0</v>
      </c>
      <c r="G13" s="139">
        <v>0</v>
      </c>
      <c r="H13" s="139">
        <v>0</v>
      </c>
      <c r="I13" s="139">
        <v>45782</v>
      </c>
      <c r="J13" s="140" t="s">
        <v>199</v>
      </c>
      <c r="K13" s="139">
        <v>5307</v>
      </c>
      <c r="L13" s="139">
        <v>503491</v>
      </c>
      <c r="M13" s="139">
        <f t="shared" si="8"/>
        <v>158845</v>
      </c>
      <c r="N13" s="139">
        <f t="shared" si="9"/>
        <v>15024</v>
      </c>
      <c r="O13" s="139">
        <v>0</v>
      </c>
      <c r="P13" s="139">
        <v>0</v>
      </c>
      <c r="Q13" s="139">
        <v>0</v>
      </c>
      <c r="R13" s="139">
        <v>15024</v>
      </c>
      <c r="S13" s="140" t="s">
        <v>199</v>
      </c>
      <c r="T13" s="139">
        <v>0</v>
      </c>
      <c r="U13" s="139">
        <v>143821</v>
      </c>
      <c r="V13" s="139">
        <f t="shared" si="10"/>
        <v>713425</v>
      </c>
      <c r="W13" s="139">
        <f t="shared" si="11"/>
        <v>66113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60806</v>
      </c>
      <c r="AB13" s="140" t="s">
        <v>199</v>
      </c>
      <c r="AC13" s="139">
        <f t="shared" si="16"/>
        <v>5307</v>
      </c>
      <c r="AD13" s="139">
        <f t="shared" si="17"/>
        <v>647312</v>
      </c>
      <c r="AE13" s="139">
        <f t="shared" si="18"/>
        <v>0</v>
      </c>
      <c r="AF13" s="139">
        <f t="shared" si="19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1546</v>
      </c>
      <c r="AM13" s="139">
        <f t="shared" si="20"/>
        <v>223466</v>
      </c>
      <c r="AN13" s="139">
        <f t="shared" si="21"/>
        <v>25397</v>
      </c>
      <c r="AO13" s="139">
        <v>25397</v>
      </c>
      <c r="AP13" s="139">
        <v>0</v>
      </c>
      <c r="AQ13" s="139">
        <v>0</v>
      </c>
      <c r="AR13" s="139">
        <v>0</v>
      </c>
      <c r="AS13" s="139">
        <f t="shared" si="22"/>
        <v>1281</v>
      </c>
      <c r="AT13" s="139">
        <v>0</v>
      </c>
      <c r="AU13" s="139">
        <v>0</v>
      </c>
      <c r="AV13" s="139">
        <v>1281</v>
      </c>
      <c r="AW13" s="139">
        <v>0</v>
      </c>
      <c r="AX13" s="139">
        <f t="shared" si="23"/>
        <v>196788</v>
      </c>
      <c r="AY13" s="139">
        <v>153157</v>
      </c>
      <c r="AZ13" s="139">
        <v>39684</v>
      </c>
      <c r="BA13" s="139">
        <v>2747</v>
      </c>
      <c r="BB13" s="139">
        <v>1200</v>
      </c>
      <c r="BC13" s="139">
        <v>320273</v>
      </c>
      <c r="BD13" s="139">
        <v>0</v>
      </c>
      <c r="BE13" s="139">
        <v>9295</v>
      </c>
      <c r="BF13" s="139">
        <f t="shared" si="24"/>
        <v>232761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4545</v>
      </c>
      <c r="BO13" s="139">
        <f t="shared" si="27"/>
        <v>15152</v>
      </c>
      <c r="BP13" s="139">
        <f t="shared" si="28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29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0"/>
        <v>15152</v>
      </c>
      <c r="CA13" s="139">
        <v>14899</v>
      </c>
      <c r="CB13" s="139">
        <v>0</v>
      </c>
      <c r="CC13" s="139">
        <v>0</v>
      </c>
      <c r="CD13" s="139">
        <v>253</v>
      </c>
      <c r="CE13" s="139">
        <v>138775</v>
      </c>
      <c r="CF13" s="139">
        <v>0</v>
      </c>
      <c r="CG13" s="139">
        <v>373</v>
      </c>
      <c r="CH13" s="139">
        <f t="shared" si="31"/>
        <v>15525</v>
      </c>
      <c r="CI13" s="139">
        <f t="shared" si="32"/>
        <v>0</v>
      </c>
      <c r="CJ13" s="139">
        <f t="shared" si="32"/>
        <v>0</v>
      </c>
      <c r="CK13" s="139">
        <f t="shared" si="32"/>
        <v>0</v>
      </c>
      <c r="CL13" s="139">
        <f t="shared" si="32"/>
        <v>0</v>
      </c>
      <c r="CM13" s="139">
        <f t="shared" si="32"/>
        <v>0</v>
      </c>
      <c r="CN13" s="139">
        <f t="shared" si="32"/>
        <v>0</v>
      </c>
      <c r="CO13" s="139">
        <f t="shared" si="32"/>
        <v>0</v>
      </c>
      <c r="CP13" s="139">
        <f t="shared" si="32"/>
        <v>6091</v>
      </c>
      <c r="CQ13" s="139">
        <f t="shared" si="32"/>
        <v>238618</v>
      </c>
      <c r="CR13" s="139">
        <f t="shared" si="32"/>
        <v>25397</v>
      </c>
      <c r="CS13" s="139">
        <f t="shared" si="32"/>
        <v>25397</v>
      </c>
      <c r="CT13" s="139">
        <f t="shared" si="32"/>
        <v>0</v>
      </c>
      <c r="CU13" s="139">
        <f t="shared" si="32"/>
        <v>0</v>
      </c>
      <c r="CV13" s="139">
        <f t="shared" si="32"/>
        <v>0</v>
      </c>
      <c r="CW13" s="139">
        <f t="shared" si="32"/>
        <v>1281</v>
      </c>
      <c r="CX13" s="139">
        <f t="shared" si="32"/>
        <v>0</v>
      </c>
      <c r="CY13" s="139">
        <f t="shared" si="33"/>
        <v>0</v>
      </c>
      <c r="CZ13" s="139">
        <f t="shared" si="33"/>
        <v>1281</v>
      </c>
      <c r="DA13" s="139">
        <f t="shared" si="33"/>
        <v>0</v>
      </c>
      <c r="DB13" s="139">
        <f t="shared" si="33"/>
        <v>211940</v>
      </c>
      <c r="DC13" s="139">
        <f t="shared" si="33"/>
        <v>168056</v>
      </c>
      <c r="DD13" s="139">
        <f t="shared" si="33"/>
        <v>39684</v>
      </c>
      <c r="DE13" s="139">
        <f t="shared" si="33"/>
        <v>2747</v>
      </c>
      <c r="DF13" s="139">
        <f t="shared" si="33"/>
        <v>1453</v>
      </c>
      <c r="DG13" s="139">
        <f t="shared" si="33"/>
        <v>459048</v>
      </c>
      <c r="DH13" s="139">
        <f t="shared" si="33"/>
        <v>0</v>
      </c>
      <c r="DI13" s="139">
        <f t="shared" si="33"/>
        <v>9668</v>
      </c>
      <c r="DJ13" s="139">
        <f t="shared" si="33"/>
        <v>248286</v>
      </c>
    </row>
    <row r="14" spans="1:114" s="123" customFormat="1" ht="12" customHeight="1">
      <c r="A14" s="124" t="s">
        <v>200</v>
      </c>
      <c r="B14" s="125" t="s">
        <v>214</v>
      </c>
      <c r="C14" s="124" t="s">
        <v>215</v>
      </c>
      <c r="D14" s="139">
        <f t="shared" si="6"/>
        <v>619530</v>
      </c>
      <c r="E14" s="139">
        <f t="shared" si="7"/>
        <v>60633</v>
      </c>
      <c r="F14" s="139">
        <v>0</v>
      </c>
      <c r="G14" s="139">
        <v>0</v>
      </c>
      <c r="H14" s="139">
        <v>0</v>
      </c>
      <c r="I14" s="139">
        <v>49484</v>
      </c>
      <c r="J14" s="140" t="s">
        <v>199</v>
      </c>
      <c r="K14" s="139">
        <v>11149</v>
      </c>
      <c r="L14" s="139">
        <v>558897</v>
      </c>
      <c r="M14" s="139">
        <f t="shared" si="8"/>
        <v>172524</v>
      </c>
      <c r="N14" s="139">
        <f t="shared" si="9"/>
        <v>48185</v>
      </c>
      <c r="O14" s="139">
        <v>0</v>
      </c>
      <c r="P14" s="139">
        <v>0</v>
      </c>
      <c r="Q14" s="139">
        <v>0</v>
      </c>
      <c r="R14" s="139">
        <v>48185</v>
      </c>
      <c r="S14" s="140" t="s">
        <v>199</v>
      </c>
      <c r="T14" s="139">
        <v>0</v>
      </c>
      <c r="U14" s="139">
        <v>124339</v>
      </c>
      <c r="V14" s="139">
        <f t="shared" si="10"/>
        <v>792054</v>
      </c>
      <c r="W14" s="139">
        <f t="shared" si="11"/>
        <v>108818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97669</v>
      </c>
      <c r="AB14" s="140" t="s">
        <v>199</v>
      </c>
      <c r="AC14" s="139">
        <f t="shared" si="16"/>
        <v>11149</v>
      </c>
      <c r="AD14" s="139">
        <f t="shared" si="17"/>
        <v>683236</v>
      </c>
      <c r="AE14" s="139">
        <f t="shared" si="18"/>
        <v>0</v>
      </c>
      <c r="AF14" s="139">
        <f t="shared" si="19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12862</v>
      </c>
      <c r="AM14" s="139">
        <f t="shared" si="20"/>
        <v>226844</v>
      </c>
      <c r="AN14" s="139">
        <f t="shared" si="21"/>
        <v>33976</v>
      </c>
      <c r="AO14" s="139">
        <v>29081</v>
      </c>
      <c r="AP14" s="139">
        <v>0</v>
      </c>
      <c r="AQ14" s="139">
        <v>0</v>
      </c>
      <c r="AR14" s="139">
        <v>4895</v>
      </c>
      <c r="AS14" s="139">
        <f t="shared" si="22"/>
        <v>26250</v>
      </c>
      <c r="AT14" s="139">
        <v>17721</v>
      </c>
      <c r="AU14" s="139">
        <v>0</v>
      </c>
      <c r="AV14" s="139">
        <v>8529</v>
      </c>
      <c r="AW14" s="139">
        <v>0</v>
      </c>
      <c r="AX14" s="139">
        <f t="shared" si="23"/>
        <v>166618</v>
      </c>
      <c r="AY14" s="139">
        <v>164343</v>
      </c>
      <c r="AZ14" s="139">
        <v>0</v>
      </c>
      <c r="BA14" s="139">
        <v>2275</v>
      </c>
      <c r="BB14" s="139">
        <v>0</v>
      </c>
      <c r="BC14" s="139">
        <v>379824</v>
      </c>
      <c r="BD14" s="139">
        <v>0</v>
      </c>
      <c r="BE14" s="139">
        <v>0</v>
      </c>
      <c r="BF14" s="139">
        <f t="shared" si="24"/>
        <v>226844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/>
      <c r="BN14" s="139">
        <v>0</v>
      </c>
      <c r="BO14" s="139">
        <f t="shared" si="27"/>
        <v>53808</v>
      </c>
      <c r="BP14" s="139">
        <f t="shared" si="28"/>
        <v>1136</v>
      </c>
      <c r="BQ14" s="139">
        <v>1136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52672</v>
      </c>
      <c r="CA14" s="139">
        <v>52462</v>
      </c>
      <c r="CB14" s="139">
        <v>0</v>
      </c>
      <c r="CC14" s="139">
        <v>0</v>
      </c>
      <c r="CD14" s="139">
        <v>210</v>
      </c>
      <c r="CE14" s="139">
        <v>118716</v>
      </c>
      <c r="CF14" s="139">
        <v>0</v>
      </c>
      <c r="CG14" s="139">
        <v>0</v>
      </c>
      <c r="CH14" s="139">
        <f t="shared" si="31"/>
        <v>53808</v>
      </c>
      <c r="CI14" s="139">
        <f t="shared" si="32"/>
        <v>0</v>
      </c>
      <c r="CJ14" s="139">
        <f t="shared" si="32"/>
        <v>0</v>
      </c>
      <c r="CK14" s="139">
        <f t="shared" si="32"/>
        <v>0</v>
      </c>
      <c r="CL14" s="139">
        <f t="shared" si="32"/>
        <v>0</v>
      </c>
      <c r="CM14" s="139">
        <f t="shared" si="32"/>
        <v>0</v>
      </c>
      <c r="CN14" s="139">
        <f t="shared" si="32"/>
        <v>0</v>
      </c>
      <c r="CO14" s="139">
        <f t="shared" si="32"/>
        <v>0</v>
      </c>
      <c r="CP14" s="139">
        <f t="shared" si="32"/>
        <v>12862</v>
      </c>
      <c r="CQ14" s="139">
        <f t="shared" si="32"/>
        <v>280652</v>
      </c>
      <c r="CR14" s="139">
        <f t="shared" si="32"/>
        <v>35112</v>
      </c>
      <c r="CS14" s="139">
        <f t="shared" si="32"/>
        <v>30217</v>
      </c>
      <c r="CT14" s="139">
        <f t="shared" si="32"/>
        <v>0</v>
      </c>
      <c r="CU14" s="139">
        <f t="shared" si="32"/>
        <v>0</v>
      </c>
      <c r="CV14" s="139">
        <f t="shared" si="32"/>
        <v>4895</v>
      </c>
      <c r="CW14" s="139">
        <f t="shared" si="32"/>
        <v>26250</v>
      </c>
      <c r="CX14" s="139">
        <f t="shared" si="32"/>
        <v>17721</v>
      </c>
      <c r="CY14" s="139">
        <f t="shared" si="33"/>
        <v>0</v>
      </c>
      <c r="CZ14" s="139">
        <f t="shared" si="33"/>
        <v>8529</v>
      </c>
      <c r="DA14" s="139">
        <f t="shared" si="33"/>
        <v>0</v>
      </c>
      <c r="DB14" s="139">
        <f t="shared" si="33"/>
        <v>219290</v>
      </c>
      <c r="DC14" s="139">
        <f t="shared" si="33"/>
        <v>216805</v>
      </c>
      <c r="DD14" s="139">
        <f t="shared" si="33"/>
        <v>0</v>
      </c>
      <c r="DE14" s="139">
        <f t="shared" si="33"/>
        <v>2275</v>
      </c>
      <c r="DF14" s="139">
        <f t="shared" si="33"/>
        <v>210</v>
      </c>
      <c r="DG14" s="139">
        <f t="shared" si="33"/>
        <v>498540</v>
      </c>
      <c r="DH14" s="139">
        <f t="shared" si="33"/>
        <v>0</v>
      </c>
      <c r="DI14" s="139">
        <f t="shared" si="33"/>
        <v>0</v>
      </c>
      <c r="DJ14" s="139">
        <f t="shared" si="33"/>
        <v>280652</v>
      </c>
    </row>
    <row r="15" spans="1:114" s="123" customFormat="1" ht="12" customHeight="1">
      <c r="A15" s="124" t="s">
        <v>200</v>
      </c>
      <c r="B15" s="125" t="s">
        <v>216</v>
      </c>
      <c r="C15" s="124" t="s">
        <v>217</v>
      </c>
      <c r="D15" s="139">
        <f t="shared" si="6"/>
        <v>556116</v>
      </c>
      <c r="E15" s="139">
        <f t="shared" si="7"/>
        <v>92</v>
      </c>
      <c r="F15" s="139">
        <v>0</v>
      </c>
      <c r="G15" s="139">
        <v>0</v>
      </c>
      <c r="H15" s="139">
        <v>0</v>
      </c>
      <c r="I15" s="139">
        <v>92</v>
      </c>
      <c r="J15" s="140" t="s">
        <v>199</v>
      </c>
      <c r="K15" s="139">
        <v>0</v>
      </c>
      <c r="L15" s="139">
        <v>556024</v>
      </c>
      <c r="M15" s="139">
        <f t="shared" si="8"/>
        <v>200138</v>
      </c>
      <c r="N15" s="139">
        <f t="shared" si="9"/>
        <v>54596</v>
      </c>
      <c r="O15" s="139">
        <v>0</v>
      </c>
      <c r="P15" s="139">
        <v>0</v>
      </c>
      <c r="Q15" s="139">
        <v>0</v>
      </c>
      <c r="R15" s="139">
        <v>54596</v>
      </c>
      <c r="S15" s="140" t="s">
        <v>199</v>
      </c>
      <c r="T15" s="139">
        <v>0</v>
      </c>
      <c r="U15" s="139">
        <v>145542</v>
      </c>
      <c r="V15" s="139">
        <f t="shared" si="10"/>
        <v>756254</v>
      </c>
      <c r="W15" s="139">
        <f t="shared" si="11"/>
        <v>54688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54688</v>
      </c>
      <c r="AB15" s="140" t="s">
        <v>199</v>
      </c>
      <c r="AC15" s="139">
        <f t="shared" si="16"/>
        <v>0</v>
      </c>
      <c r="AD15" s="139">
        <f t="shared" si="17"/>
        <v>701566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f t="shared" si="20"/>
        <v>258863</v>
      </c>
      <c r="AN15" s="139">
        <f t="shared" si="21"/>
        <v>23584</v>
      </c>
      <c r="AO15" s="139">
        <v>21121</v>
      </c>
      <c r="AP15" s="139">
        <v>2463</v>
      </c>
      <c r="AQ15" s="139">
        <v>0</v>
      </c>
      <c r="AR15" s="139">
        <v>0</v>
      </c>
      <c r="AS15" s="139">
        <f t="shared" si="22"/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f t="shared" si="23"/>
        <v>235279</v>
      </c>
      <c r="AY15" s="139">
        <v>235279</v>
      </c>
      <c r="AZ15" s="139">
        <v>0</v>
      </c>
      <c r="BA15" s="139">
        <v>0</v>
      </c>
      <c r="BB15" s="139">
        <v>0</v>
      </c>
      <c r="BC15" s="139">
        <v>290344</v>
      </c>
      <c r="BD15" s="139">
        <v>0</v>
      </c>
      <c r="BE15" s="139">
        <v>6909</v>
      </c>
      <c r="BF15" s="139">
        <f t="shared" si="24"/>
        <v>265772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136654</v>
      </c>
      <c r="BP15" s="139">
        <f t="shared" si="28"/>
        <v>95465</v>
      </c>
      <c r="BQ15" s="139">
        <v>21121</v>
      </c>
      <c r="BR15" s="139">
        <v>74344</v>
      </c>
      <c r="BS15" s="139">
        <v>0</v>
      </c>
      <c r="BT15" s="139">
        <v>0</v>
      </c>
      <c r="BU15" s="139">
        <f t="shared" si="29"/>
        <v>1828</v>
      </c>
      <c r="BV15" s="139">
        <v>1828</v>
      </c>
      <c r="BW15" s="139">
        <v>0</v>
      </c>
      <c r="BX15" s="139">
        <v>0</v>
      </c>
      <c r="BY15" s="139">
        <v>0</v>
      </c>
      <c r="BZ15" s="139">
        <f t="shared" si="30"/>
        <v>39361</v>
      </c>
      <c r="CA15" s="139">
        <v>39361</v>
      </c>
      <c r="CB15" s="139">
        <v>0</v>
      </c>
      <c r="CC15" s="139">
        <v>0</v>
      </c>
      <c r="CD15" s="139">
        <v>0</v>
      </c>
      <c r="CE15" s="139">
        <v>60255</v>
      </c>
      <c r="CF15" s="139">
        <v>0</v>
      </c>
      <c r="CG15" s="139">
        <v>3229</v>
      </c>
      <c r="CH15" s="139">
        <f t="shared" si="31"/>
        <v>139883</v>
      </c>
      <c r="CI15" s="139">
        <f t="shared" si="32"/>
        <v>0</v>
      </c>
      <c r="CJ15" s="139">
        <f t="shared" si="32"/>
        <v>0</v>
      </c>
      <c r="CK15" s="139">
        <f t="shared" si="32"/>
        <v>0</v>
      </c>
      <c r="CL15" s="139">
        <f t="shared" si="32"/>
        <v>0</v>
      </c>
      <c r="CM15" s="139">
        <f t="shared" si="32"/>
        <v>0</v>
      </c>
      <c r="CN15" s="139">
        <f t="shared" si="32"/>
        <v>0</v>
      </c>
      <c r="CO15" s="139">
        <f t="shared" si="32"/>
        <v>0</v>
      </c>
      <c r="CP15" s="139">
        <f t="shared" si="32"/>
        <v>0</v>
      </c>
      <c r="CQ15" s="139">
        <f t="shared" si="32"/>
        <v>395517</v>
      </c>
      <c r="CR15" s="139">
        <f t="shared" si="32"/>
        <v>119049</v>
      </c>
      <c r="CS15" s="139">
        <f t="shared" si="32"/>
        <v>42242</v>
      </c>
      <c r="CT15" s="139">
        <f t="shared" si="32"/>
        <v>76807</v>
      </c>
      <c r="CU15" s="139">
        <f t="shared" si="32"/>
        <v>0</v>
      </c>
      <c r="CV15" s="139">
        <f t="shared" si="32"/>
        <v>0</v>
      </c>
      <c r="CW15" s="139">
        <f t="shared" si="32"/>
        <v>1828</v>
      </c>
      <c r="CX15" s="139">
        <f t="shared" si="32"/>
        <v>1828</v>
      </c>
      <c r="CY15" s="139">
        <f t="shared" si="33"/>
        <v>0</v>
      </c>
      <c r="CZ15" s="139">
        <f t="shared" si="33"/>
        <v>0</v>
      </c>
      <c r="DA15" s="139">
        <f t="shared" si="33"/>
        <v>0</v>
      </c>
      <c r="DB15" s="139">
        <f t="shared" si="33"/>
        <v>274640</v>
      </c>
      <c r="DC15" s="139">
        <f t="shared" si="33"/>
        <v>274640</v>
      </c>
      <c r="DD15" s="139">
        <f t="shared" si="33"/>
        <v>0</v>
      </c>
      <c r="DE15" s="139">
        <f t="shared" si="33"/>
        <v>0</v>
      </c>
      <c r="DF15" s="139">
        <f t="shared" si="33"/>
        <v>0</v>
      </c>
      <c r="DG15" s="139">
        <f t="shared" si="33"/>
        <v>350599</v>
      </c>
      <c r="DH15" s="139">
        <f t="shared" si="33"/>
        <v>0</v>
      </c>
      <c r="DI15" s="139">
        <f t="shared" si="33"/>
        <v>10138</v>
      </c>
      <c r="DJ15" s="139">
        <f t="shared" si="33"/>
        <v>405655</v>
      </c>
    </row>
    <row r="16" spans="1:114" s="123" customFormat="1" ht="12" customHeight="1">
      <c r="A16" s="124" t="s">
        <v>200</v>
      </c>
      <c r="B16" s="125" t="s">
        <v>218</v>
      </c>
      <c r="C16" s="124" t="s">
        <v>219</v>
      </c>
      <c r="D16" s="139">
        <f t="shared" si="6"/>
        <v>810517</v>
      </c>
      <c r="E16" s="139">
        <f t="shared" si="7"/>
        <v>440398</v>
      </c>
      <c r="F16" s="139">
        <v>46468</v>
      </c>
      <c r="G16" s="139">
        <v>0</v>
      </c>
      <c r="H16" s="139">
        <v>319500</v>
      </c>
      <c r="I16" s="139">
        <v>73391</v>
      </c>
      <c r="J16" s="140" t="s">
        <v>199</v>
      </c>
      <c r="K16" s="139">
        <v>1039</v>
      </c>
      <c r="L16" s="139">
        <v>370119</v>
      </c>
      <c r="M16" s="139">
        <f t="shared" si="8"/>
        <v>103557</v>
      </c>
      <c r="N16" s="139">
        <f t="shared" si="9"/>
        <v>5295</v>
      </c>
      <c r="O16" s="139">
        <v>5273</v>
      </c>
      <c r="P16" s="139">
        <v>0</v>
      </c>
      <c r="Q16" s="139">
        <v>0</v>
      </c>
      <c r="R16" s="139">
        <v>0</v>
      </c>
      <c r="S16" s="140" t="s">
        <v>199</v>
      </c>
      <c r="T16" s="139">
        <v>22</v>
      </c>
      <c r="U16" s="139">
        <v>98262</v>
      </c>
      <c r="V16" s="139">
        <f t="shared" si="10"/>
        <v>914074</v>
      </c>
      <c r="W16" s="139">
        <f t="shared" si="11"/>
        <v>445693</v>
      </c>
      <c r="X16" s="139">
        <f t="shared" si="12"/>
        <v>51741</v>
      </c>
      <c r="Y16" s="139">
        <f t="shared" si="13"/>
        <v>0</v>
      </c>
      <c r="Z16" s="139">
        <f t="shared" si="14"/>
        <v>319500</v>
      </c>
      <c r="AA16" s="139">
        <f t="shared" si="15"/>
        <v>73391</v>
      </c>
      <c r="AB16" s="140" t="s">
        <v>199</v>
      </c>
      <c r="AC16" s="139">
        <f t="shared" si="16"/>
        <v>1061</v>
      </c>
      <c r="AD16" s="139">
        <f t="shared" si="17"/>
        <v>468381</v>
      </c>
      <c r="AE16" s="139">
        <f t="shared" si="18"/>
        <v>382871</v>
      </c>
      <c r="AF16" s="139">
        <f t="shared" si="19"/>
        <v>376298</v>
      </c>
      <c r="AG16" s="139">
        <v>0</v>
      </c>
      <c r="AH16" s="139">
        <v>376298</v>
      </c>
      <c r="AI16" s="139">
        <v>0</v>
      </c>
      <c r="AJ16" s="139">
        <v>0</v>
      </c>
      <c r="AK16" s="139">
        <v>6573</v>
      </c>
      <c r="AL16" s="139">
        <v>0</v>
      </c>
      <c r="AM16" s="139">
        <f t="shared" si="20"/>
        <v>422762</v>
      </c>
      <c r="AN16" s="139">
        <f t="shared" si="21"/>
        <v>64883</v>
      </c>
      <c r="AO16" s="139">
        <v>37547</v>
      </c>
      <c r="AP16" s="139">
        <v>11859</v>
      </c>
      <c r="AQ16" s="139">
        <v>11602</v>
      </c>
      <c r="AR16" s="139">
        <v>3875</v>
      </c>
      <c r="AS16" s="139">
        <f t="shared" si="22"/>
        <v>104134</v>
      </c>
      <c r="AT16" s="139">
        <v>14171</v>
      </c>
      <c r="AU16" s="139">
        <v>74802</v>
      </c>
      <c r="AV16" s="139">
        <v>15161</v>
      </c>
      <c r="AW16" s="139">
        <v>0</v>
      </c>
      <c r="AX16" s="139">
        <f t="shared" si="23"/>
        <v>253745</v>
      </c>
      <c r="AY16" s="139">
        <v>151511</v>
      </c>
      <c r="AZ16" s="139">
        <v>57436</v>
      </c>
      <c r="BA16" s="139">
        <v>44452</v>
      </c>
      <c r="BB16" s="139">
        <v>346</v>
      </c>
      <c r="BC16" s="139">
        <v>0</v>
      </c>
      <c r="BD16" s="139">
        <v>0</v>
      </c>
      <c r="BE16" s="139">
        <v>4884</v>
      </c>
      <c r="BF16" s="139">
        <f t="shared" si="24"/>
        <v>810517</v>
      </c>
      <c r="BG16" s="139">
        <f t="shared" si="25"/>
        <v>38850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38850</v>
      </c>
      <c r="BN16" s="139">
        <v>0</v>
      </c>
      <c r="BO16" s="139">
        <f t="shared" si="27"/>
        <v>64707</v>
      </c>
      <c r="BP16" s="139">
        <f t="shared" si="28"/>
        <v>11311</v>
      </c>
      <c r="BQ16" s="139">
        <v>11311</v>
      </c>
      <c r="BR16" s="139">
        <v>0</v>
      </c>
      <c r="BS16" s="139">
        <v>0</v>
      </c>
      <c r="BT16" s="139">
        <v>0</v>
      </c>
      <c r="BU16" s="139">
        <f t="shared" si="29"/>
        <v>27308</v>
      </c>
      <c r="BV16" s="139">
        <v>0</v>
      </c>
      <c r="BW16" s="139">
        <v>27308</v>
      </c>
      <c r="BX16" s="139">
        <v>0</v>
      </c>
      <c r="BY16" s="139">
        <v>0</v>
      </c>
      <c r="BZ16" s="139">
        <f t="shared" si="30"/>
        <v>26088</v>
      </c>
      <c r="CA16" s="139">
        <v>0</v>
      </c>
      <c r="CB16" s="139">
        <v>26088</v>
      </c>
      <c r="CC16" s="139">
        <v>0</v>
      </c>
      <c r="CD16" s="139">
        <v>0</v>
      </c>
      <c r="CE16" s="139">
        <v>0</v>
      </c>
      <c r="CF16" s="139">
        <v>0</v>
      </c>
      <c r="CG16" s="139">
        <v>0</v>
      </c>
      <c r="CH16" s="139">
        <f t="shared" si="31"/>
        <v>103557</v>
      </c>
      <c r="CI16" s="139">
        <f t="shared" si="32"/>
        <v>421721</v>
      </c>
      <c r="CJ16" s="139">
        <f t="shared" si="32"/>
        <v>376298</v>
      </c>
      <c r="CK16" s="139">
        <f t="shared" si="32"/>
        <v>0</v>
      </c>
      <c r="CL16" s="139">
        <f t="shared" si="32"/>
        <v>376298</v>
      </c>
      <c r="CM16" s="139">
        <f t="shared" si="32"/>
        <v>0</v>
      </c>
      <c r="CN16" s="139">
        <f t="shared" si="32"/>
        <v>0</v>
      </c>
      <c r="CO16" s="139">
        <f t="shared" si="32"/>
        <v>45423</v>
      </c>
      <c r="CP16" s="139">
        <f t="shared" si="32"/>
        <v>0</v>
      </c>
      <c r="CQ16" s="139">
        <f t="shared" si="32"/>
        <v>487469</v>
      </c>
      <c r="CR16" s="139">
        <f t="shared" si="32"/>
        <v>76194</v>
      </c>
      <c r="CS16" s="139">
        <f t="shared" si="32"/>
        <v>48858</v>
      </c>
      <c r="CT16" s="139">
        <f t="shared" si="32"/>
        <v>11859</v>
      </c>
      <c r="CU16" s="139">
        <f t="shared" si="32"/>
        <v>11602</v>
      </c>
      <c r="CV16" s="139">
        <f t="shared" si="32"/>
        <v>3875</v>
      </c>
      <c r="CW16" s="139">
        <f t="shared" si="32"/>
        <v>131442</v>
      </c>
      <c r="CX16" s="139">
        <f t="shared" si="32"/>
        <v>14171</v>
      </c>
      <c r="CY16" s="139">
        <f t="shared" si="33"/>
        <v>102110</v>
      </c>
      <c r="CZ16" s="139">
        <f t="shared" si="33"/>
        <v>15161</v>
      </c>
      <c r="DA16" s="139">
        <f t="shared" si="33"/>
        <v>0</v>
      </c>
      <c r="DB16" s="139">
        <f t="shared" si="33"/>
        <v>279833</v>
      </c>
      <c r="DC16" s="139">
        <f t="shared" si="33"/>
        <v>151511</v>
      </c>
      <c r="DD16" s="139">
        <f t="shared" si="33"/>
        <v>83524</v>
      </c>
      <c r="DE16" s="139">
        <f t="shared" si="33"/>
        <v>44452</v>
      </c>
      <c r="DF16" s="139">
        <f t="shared" si="33"/>
        <v>346</v>
      </c>
      <c r="DG16" s="139">
        <f t="shared" si="33"/>
        <v>0</v>
      </c>
      <c r="DH16" s="139">
        <f t="shared" si="33"/>
        <v>0</v>
      </c>
      <c r="DI16" s="139">
        <f t="shared" si="33"/>
        <v>4884</v>
      </c>
      <c r="DJ16" s="139">
        <f t="shared" si="33"/>
        <v>914074</v>
      </c>
    </row>
    <row r="17" spans="1:114" s="123" customFormat="1" ht="12" customHeight="1">
      <c r="A17" s="124" t="s">
        <v>200</v>
      </c>
      <c r="B17" s="125" t="s">
        <v>220</v>
      </c>
      <c r="C17" s="124" t="s">
        <v>221</v>
      </c>
      <c r="D17" s="139">
        <f t="shared" si="6"/>
        <v>466343</v>
      </c>
      <c r="E17" s="139">
        <f t="shared" si="7"/>
        <v>74214</v>
      </c>
      <c r="F17" s="139">
        <v>0</v>
      </c>
      <c r="G17" s="139">
        <v>0</v>
      </c>
      <c r="H17" s="139">
        <v>0</v>
      </c>
      <c r="I17" s="139">
        <v>63571</v>
      </c>
      <c r="J17" s="140" t="s">
        <v>199</v>
      </c>
      <c r="K17" s="139">
        <v>10643</v>
      </c>
      <c r="L17" s="139">
        <v>392129</v>
      </c>
      <c r="M17" s="139">
        <f t="shared" si="8"/>
        <v>72773</v>
      </c>
      <c r="N17" s="139">
        <f t="shared" si="9"/>
        <v>2660</v>
      </c>
      <c r="O17" s="139">
        <v>2660</v>
      </c>
      <c r="P17" s="139">
        <v>0</v>
      </c>
      <c r="Q17" s="139">
        <v>0</v>
      </c>
      <c r="R17" s="139">
        <v>0</v>
      </c>
      <c r="S17" s="140" t="s">
        <v>199</v>
      </c>
      <c r="T17" s="139">
        <v>0</v>
      </c>
      <c r="U17" s="139">
        <v>70113</v>
      </c>
      <c r="V17" s="139">
        <f t="shared" si="10"/>
        <v>539116</v>
      </c>
      <c r="W17" s="139">
        <f t="shared" si="11"/>
        <v>76874</v>
      </c>
      <c r="X17" s="139">
        <f t="shared" si="12"/>
        <v>2660</v>
      </c>
      <c r="Y17" s="139">
        <f t="shared" si="13"/>
        <v>0</v>
      </c>
      <c r="Z17" s="139">
        <f t="shared" si="14"/>
        <v>0</v>
      </c>
      <c r="AA17" s="139">
        <f t="shared" si="15"/>
        <v>63571</v>
      </c>
      <c r="AB17" s="140" t="s">
        <v>199</v>
      </c>
      <c r="AC17" s="139">
        <f t="shared" si="16"/>
        <v>10643</v>
      </c>
      <c r="AD17" s="139">
        <f t="shared" si="17"/>
        <v>462242</v>
      </c>
      <c r="AE17" s="139">
        <f t="shared" si="18"/>
        <v>2762</v>
      </c>
      <c r="AF17" s="139">
        <f t="shared" si="19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2762</v>
      </c>
      <c r="AL17" s="139">
        <v>0</v>
      </c>
      <c r="AM17" s="139">
        <f t="shared" si="20"/>
        <v>416049</v>
      </c>
      <c r="AN17" s="139">
        <f t="shared" si="21"/>
        <v>144537</v>
      </c>
      <c r="AO17" s="139">
        <v>6466</v>
      </c>
      <c r="AP17" s="139">
        <v>96050</v>
      </c>
      <c r="AQ17" s="139">
        <v>32998</v>
      </c>
      <c r="AR17" s="139">
        <v>9023</v>
      </c>
      <c r="AS17" s="139">
        <f t="shared" si="22"/>
        <v>132322</v>
      </c>
      <c r="AT17" s="139">
        <v>28617</v>
      </c>
      <c r="AU17" s="139">
        <v>89524</v>
      </c>
      <c r="AV17" s="139">
        <v>14181</v>
      </c>
      <c r="AW17" s="139">
        <v>10457</v>
      </c>
      <c r="AX17" s="139">
        <f t="shared" si="23"/>
        <v>128733</v>
      </c>
      <c r="AY17" s="139">
        <v>64951</v>
      </c>
      <c r="AZ17" s="139">
        <v>43336</v>
      </c>
      <c r="BA17" s="139">
        <v>19174</v>
      </c>
      <c r="BB17" s="139">
        <v>1272</v>
      </c>
      <c r="BC17" s="139">
        <v>47532</v>
      </c>
      <c r="BD17" s="139">
        <v>0</v>
      </c>
      <c r="BE17" s="139">
        <v>0</v>
      </c>
      <c r="BF17" s="139">
        <f t="shared" si="24"/>
        <v>418811</v>
      </c>
      <c r="BG17" s="139">
        <f t="shared" si="25"/>
        <v>3578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3578</v>
      </c>
      <c r="BN17" s="139">
        <v>0</v>
      </c>
      <c r="BO17" s="139">
        <f t="shared" si="27"/>
        <v>62875</v>
      </c>
      <c r="BP17" s="139">
        <f t="shared" si="28"/>
        <v>33368</v>
      </c>
      <c r="BQ17" s="139">
        <v>33368</v>
      </c>
      <c r="BR17" s="139">
        <v>0</v>
      </c>
      <c r="BS17" s="139">
        <v>0</v>
      </c>
      <c r="BT17" s="139">
        <v>0</v>
      </c>
      <c r="BU17" s="139">
        <f t="shared" si="29"/>
        <v>28751</v>
      </c>
      <c r="BV17" s="139">
        <v>0</v>
      </c>
      <c r="BW17" s="139">
        <v>23547</v>
      </c>
      <c r="BX17" s="139">
        <v>5204</v>
      </c>
      <c r="BY17" s="139">
        <v>0</v>
      </c>
      <c r="BZ17" s="139">
        <f t="shared" si="30"/>
        <v>756</v>
      </c>
      <c r="CA17" s="139">
        <v>0</v>
      </c>
      <c r="CB17" s="139">
        <v>0</v>
      </c>
      <c r="CC17" s="139">
        <v>756</v>
      </c>
      <c r="CD17" s="139">
        <v>0</v>
      </c>
      <c r="CE17" s="139">
        <v>6320</v>
      </c>
      <c r="CF17" s="139">
        <v>0</v>
      </c>
      <c r="CG17" s="139">
        <v>0</v>
      </c>
      <c r="CH17" s="139">
        <f t="shared" si="31"/>
        <v>66453</v>
      </c>
      <c r="CI17" s="139">
        <f t="shared" si="32"/>
        <v>6340</v>
      </c>
      <c r="CJ17" s="139">
        <f t="shared" si="32"/>
        <v>0</v>
      </c>
      <c r="CK17" s="139">
        <f t="shared" si="32"/>
        <v>0</v>
      </c>
      <c r="CL17" s="139">
        <f t="shared" si="32"/>
        <v>0</v>
      </c>
      <c r="CM17" s="139">
        <f t="shared" si="32"/>
        <v>0</v>
      </c>
      <c r="CN17" s="139">
        <f t="shared" si="32"/>
        <v>0</v>
      </c>
      <c r="CO17" s="139">
        <f t="shared" si="32"/>
        <v>6340</v>
      </c>
      <c r="CP17" s="139">
        <f t="shared" si="32"/>
        <v>0</v>
      </c>
      <c r="CQ17" s="139">
        <f t="shared" si="32"/>
        <v>478924</v>
      </c>
      <c r="CR17" s="139">
        <f t="shared" si="32"/>
        <v>177905</v>
      </c>
      <c r="CS17" s="139">
        <f t="shared" si="32"/>
        <v>39834</v>
      </c>
      <c r="CT17" s="139">
        <f t="shared" si="32"/>
        <v>96050</v>
      </c>
      <c r="CU17" s="139">
        <f t="shared" si="32"/>
        <v>32998</v>
      </c>
      <c r="CV17" s="139">
        <f t="shared" si="32"/>
        <v>9023</v>
      </c>
      <c r="CW17" s="139">
        <f t="shared" si="32"/>
        <v>161073</v>
      </c>
      <c r="CX17" s="139">
        <f t="shared" si="32"/>
        <v>28617</v>
      </c>
      <c r="CY17" s="139">
        <f t="shared" si="33"/>
        <v>113071</v>
      </c>
      <c r="CZ17" s="139">
        <f t="shared" si="33"/>
        <v>19385</v>
      </c>
      <c r="DA17" s="139">
        <f t="shared" si="33"/>
        <v>10457</v>
      </c>
      <c r="DB17" s="139">
        <f t="shared" si="33"/>
        <v>129489</v>
      </c>
      <c r="DC17" s="139">
        <f t="shared" si="33"/>
        <v>64951</v>
      </c>
      <c r="DD17" s="139">
        <f t="shared" si="33"/>
        <v>43336</v>
      </c>
      <c r="DE17" s="139">
        <f t="shared" si="33"/>
        <v>19930</v>
      </c>
      <c r="DF17" s="139">
        <f t="shared" si="33"/>
        <v>1272</v>
      </c>
      <c r="DG17" s="139">
        <f t="shared" si="33"/>
        <v>53852</v>
      </c>
      <c r="DH17" s="139">
        <f t="shared" si="33"/>
        <v>0</v>
      </c>
      <c r="DI17" s="139">
        <f t="shared" si="33"/>
        <v>0</v>
      </c>
      <c r="DJ17" s="139">
        <f t="shared" si="33"/>
        <v>485264</v>
      </c>
    </row>
    <row r="18" spans="1:114" s="123" customFormat="1" ht="12" customHeight="1">
      <c r="A18" s="124" t="s">
        <v>200</v>
      </c>
      <c r="B18" s="125" t="s">
        <v>222</v>
      </c>
      <c r="C18" s="124" t="s">
        <v>223</v>
      </c>
      <c r="D18" s="139">
        <f t="shared" si="6"/>
        <v>772170</v>
      </c>
      <c r="E18" s="139">
        <f t="shared" si="7"/>
        <v>61287</v>
      </c>
      <c r="F18" s="139">
        <v>0</v>
      </c>
      <c r="G18" s="139">
        <v>0</v>
      </c>
      <c r="H18" s="139">
        <v>0</v>
      </c>
      <c r="I18" s="139">
        <v>56586</v>
      </c>
      <c r="J18" s="140" t="s">
        <v>199</v>
      </c>
      <c r="K18" s="139">
        <v>4701</v>
      </c>
      <c r="L18" s="139">
        <v>710883</v>
      </c>
      <c r="M18" s="139">
        <f t="shared" si="8"/>
        <v>116046</v>
      </c>
      <c r="N18" s="139">
        <f t="shared" si="9"/>
        <v>2035</v>
      </c>
      <c r="O18" s="139">
        <v>0</v>
      </c>
      <c r="P18" s="139">
        <v>0</v>
      </c>
      <c r="Q18" s="139">
        <v>0</v>
      </c>
      <c r="R18" s="139">
        <v>2035</v>
      </c>
      <c r="S18" s="140" t="s">
        <v>199</v>
      </c>
      <c r="T18" s="139">
        <v>0</v>
      </c>
      <c r="U18" s="139">
        <v>114011</v>
      </c>
      <c r="V18" s="139">
        <f t="shared" si="10"/>
        <v>888216</v>
      </c>
      <c r="W18" s="139">
        <f t="shared" si="11"/>
        <v>63322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58621</v>
      </c>
      <c r="AB18" s="140" t="s">
        <v>199</v>
      </c>
      <c r="AC18" s="139">
        <f t="shared" si="16"/>
        <v>4701</v>
      </c>
      <c r="AD18" s="139">
        <f t="shared" si="17"/>
        <v>824894</v>
      </c>
      <c r="AE18" s="139">
        <f t="shared" si="18"/>
        <v>439501</v>
      </c>
      <c r="AF18" s="139">
        <f t="shared" si="19"/>
        <v>439501</v>
      </c>
      <c r="AG18" s="139">
        <v>0</v>
      </c>
      <c r="AH18" s="139">
        <v>439501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332669</v>
      </c>
      <c r="AN18" s="139">
        <f t="shared" si="21"/>
        <v>61967</v>
      </c>
      <c r="AO18" s="139">
        <v>19223</v>
      </c>
      <c r="AP18" s="139">
        <v>0</v>
      </c>
      <c r="AQ18" s="139">
        <v>42744</v>
      </c>
      <c r="AR18" s="139">
        <v>0</v>
      </c>
      <c r="AS18" s="139">
        <f t="shared" si="22"/>
        <v>33095</v>
      </c>
      <c r="AT18" s="139">
        <v>0</v>
      </c>
      <c r="AU18" s="139">
        <v>33095</v>
      </c>
      <c r="AV18" s="139">
        <v>0</v>
      </c>
      <c r="AW18" s="139">
        <v>0</v>
      </c>
      <c r="AX18" s="139">
        <f t="shared" si="23"/>
        <v>237607</v>
      </c>
      <c r="AY18" s="139">
        <v>109468</v>
      </c>
      <c r="AZ18" s="139">
        <v>0</v>
      </c>
      <c r="BA18" s="139">
        <v>128139</v>
      </c>
      <c r="BB18" s="139">
        <v>0</v>
      </c>
      <c r="BC18" s="139">
        <v>0</v>
      </c>
      <c r="BD18" s="139">
        <v>0</v>
      </c>
      <c r="BE18" s="139">
        <v>0</v>
      </c>
      <c r="BF18" s="139">
        <f t="shared" si="24"/>
        <v>772170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36960</v>
      </c>
      <c r="BP18" s="139">
        <f t="shared" si="28"/>
        <v>14545</v>
      </c>
      <c r="BQ18" s="139">
        <v>10038</v>
      </c>
      <c r="BR18" s="139">
        <v>0</v>
      </c>
      <c r="BS18" s="139">
        <v>4507</v>
      </c>
      <c r="BT18" s="139">
        <v>0</v>
      </c>
      <c r="BU18" s="139">
        <f t="shared" si="29"/>
        <v>17067</v>
      </c>
      <c r="BV18" s="139">
        <v>0</v>
      </c>
      <c r="BW18" s="139">
        <v>17067</v>
      </c>
      <c r="BX18" s="139">
        <v>0</v>
      </c>
      <c r="BY18" s="139">
        <v>0</v>
      </c>
      <c r="BZ18" s="139">
        <f t="shared" si="30"/>
        <v>5348</v>
      </c>
      <c r="CA18" s="139">
        <v>0</v>
      </c>
      <c r="CB18" s="139">
        <v>0</v>
      </c>
      <c r="CC18" s="139">
        <v>5348</v>
      </c>
      <c r="CD18" s="139">
        <v>0</v>
      </c>
      <c r="CE18" s="139">
        <v>79086</v>
      </c>
      <c r="CF18" s="139">
        <v>0</v>
      </c>
      <c r="CG18" s="139">
        <v>0</v>
      </c>
      <c r="CH18" s="139">
        <f t="shared" si="31"/>
        <v>36960</v>
      </c>
      <c r="CI18" s="139">
        <f t="shared" si="32"/>
        <v>439501</v>
      </c>
      <c r="CJ18" s="139">
        <f t="shared" si="32"/>
        <v>439501</v>
      </c>
      <c r="CK18" s="139">
        <f t="shared" si="32"/>
        <v>0</v>
      </c>
      <c r="CL18" s="139">
        <f t="shared" si="32"/>
        <v>439501</v>
      </c>
      <c r="CM18" s="139">
        <f t="shared" si="32"/>
        <v>0</v>
      </c>
      <c r="CN18" s="139">
        <f t="shared" si="32"/>
        <v>0</v>
      </c>
      <c r="CO18" s="139">
        <f t="shared" si="32"/>
        <v>0</v>
      </c>
      <c r="CP18" s="139">
        <f t="shared" si="32"/>
        <v>0</v>
      </c>
      <c r="CQ18" s="139">
        <f t="shared" si="32"/>
        <v>369629</v>
      </c>
      <c r="CR18" s="139">
        <f t="shared" si="32"/>
        <v>76512</v>
      </c>
      <c r="CS18" s="139">
        <f t="shared" si="32"/>
        <v>29261</v>
      </c>
      <c r="CT18" s="139">
        <f t="shared" si="32"/>
        <v>0</v>
      </c>
      <c r="CU18" s="139">
        <f t="shared" si="32"/>
        <v>47251</v>
      </c>
      <c r="CV18" s="139">
        <f t="shared" si="32"/>
        <v>0</v>
      </c>
      <c r="CW18" s="139">
        <f t="shared" si="32"/>
        <v>50162</v>
      </c>
      <c r="CX18" s="139">
        <f t="shared" si="32"/>
        <v>0</v>
      </c>
      <c r="CY18" s="139">
        <f t="shared" si="33"/>
        <v>50162</v>
      </c>
      <c r="CZ18" s="139">
        <f t="shared" si="33"/>
        <v>0</v>
      </c>
      <c r="DA18" s="139">
        <f t="shared" si="33"/>
        <v>0</v>
      </c>
      <c r="DB18" s="139">
        <f t="shared" si="33"/>
        <v>242955</v>
      </c>
      <c r="DC18" s="139">
        <f t="shared" si="33"/>
        <v>109468</v>
      </c>
      <c r="DD18" s="139">
        <f t="shared" si="33"/>
        <v>0</v>
      </c>
      <c r="DE18" s="139">
        <f t="shared" si="33"/>
        <v>133487</v>
      </c>
      <c r="DF18" s="139">
        <f t="shared" si="33"/>
        <v>0</v>
      </c>
      <c r="DG18" s="139">
        <f t="shared" si="33"/>
        <v>79086</v>
      </c>
      <c r="DH18" s="139">
        <f t="shared" si="33"/>
        <v>0</v>
      </c>
      <c r="DI18" s="139">
        <f t="shared" si="33"/>
        <v>0</v>
      </c>
      <c r="DJ18" s="139">
        <f t="shared" si="33"/>
        <v>809130</v>
      </c>
    </row>
    <row r="19" spans="1:114" s="123" customFormat="1" ht="12" customHeight="1">
      <c r="A19" s="124" t="s">
        <v>200</v>
      </c>
      <c r="B19" s="125" t="s">
        <v>224</v>
      </c>
      <c r="C19" s="124" t="s">
        <v>225</v>
      </c>
      <c r="D19" s="139">
        <f t="shared" si="6"/>
        <v>1031543</v>
      </c>
      <c r="E19" s="139">
        <f t="shared" si="7"/>
        <v>639399</v>
      </c>
      <c r="F19" s="139">
        <v>87589</v>
      </c>
      <c r="G19" s="139">
        <v>0</v>
      </c>
      <c r="H19" s="139">
        <v>486000</v>
      </c>
      <c r="I19" s="139">
        <v>65810</v>
      </c>
      <c r="J19" s="140" t="s">
        <v>199</v>
      </c>
      <c r="K19" s="139">
        <v>0</v>
      </c>
      <c r="L19" s="139">
        <v>392144</v>
      </c>
      <c r="M19" s="139">
        <f t="shared" si="8"/>
        <v>115239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40" t="s">
        <v>199</v>
      </c>
      <c r="T19" s="139">
        <v>0</v>
      </c>
      <c r="U19" s="139">
        <v>115239</v>
      </c>
      <c r="V19" s="139">
        <f t="shared" si="10"/>
        <v>1146782</v>
      </c>
      <c r="W19" s="139">
        <f t="shared" si="11"/>
        <v>639399</v>
      </c>
      <c r="X19" s="139">
        <f t="shared" si="12"/>
        <v>87589</v>
      </c>
      <c r="Y19" s="139">
        <f t="shared" si="13"/>
        <v>0</v>
      </c>
      <c r="Z19" s="139">
        <f t="shared" si="14"/>
        <v>486000</v>
      </c>
      <c r="AA19" s="139">
        <f t="shared" si="15"/>
        <v>65810</v>
      </c>
      <c r="AB19" s="140" t="s">
        <v>199</v>
      </c>
      <c r="AC19" s="139">
        <f t="shared" si="16"/>
        <v>0</v>
      </c>
      <c r="AD19" s="139">
        <f t="shared" si="17"/>
        <v>507383</v>
      </c>
      <c r="AE19" s="139">
        <f t="shared" si="18"/>
        <v>602924</v>
      </c>
      <c r="AF19" s="139">
        <f t="shared" si="19"/>
        <v>577122</v>
      </c>
      <c r="AG19" s="139">
        <v>0</v>
      </c>
      <c r="AH19" s="139">
        <v>577122</v>
      </c>
      <c r="AI19" s="139">
        <v>0</v>
      </c>
      <c r="AJ19" s="139">
        <v>0</v>
      </c>
      <c r="AK19" s="139">
        <v>25802</v>
      </c>
      <c r="AL19" s="139">
        <v>0</v>
      </c>
      <c r="AM19" s="139">
        <f t="shared" si="20"/>
        <v>317342</v>
      </c>
      <c r="AN19" s="139">
        <f t="shared" si="21"/>
        <v>81335</v>
      </c>
      <c r="AO19" s="139">
        <v>0</v>
      </c>
      <c r="AP19" s="139">
        <v>23277</v>
      </c>
      <c r="AQ19" s="139">
        <v>50299</v>
      </c>
      <c r="AR19" s="139">
        <v>7759</v>
      </c>
      <c r="AS19" s="139">
        <f t="shared" si="22"/>
        <v>171874</v>
      </c>
      <c r="AT19" s="139">
        <v>22214</v>
      </c>
      <c r="AU19" s="139">
        <v>71342</v>
      </c>
      <c r="AV19" s="139">
        <v>78318</v>
      </c>
      <c r="AW19" s="139">
        <v>0</v>
      </c>
      <c r="AX19" s="139">
        <f t="shared" si="23"/>
        <v>53193</v>
      </c>
      <c r="AY19" s="139">
        <v>43113</v>
      </c>
      <c r="AZ19" s="139">
        <v>5619</v>
      </c>
      <c r="BA19" s="139">
        <v>4461</v>
      </c>
      <c r="BB19" s="139">
        <v>0</v>
      </c>
      <c r="BC19" s="139">
        <v>94456</v>
      </c>
      <c r="BD19" s="139">
        <v>10940</v>
      </c>
      <c r="BE19" s="139">
        <v>16821</v>
      </c>
      <c r="BF19" s="139">
        <f t="shared" si="24"/>
        <v>937087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0</v>
      </c>
      <c r="BP19" s="139">
        <f t="shared" si="28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29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0"/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115239</v>
      </c>
      <c r="CF19" s="139">
        <v>0</v>
      </c>
      <c r="CG19" s="139">
        <v>0</v>
      </c>
      <c r="CH19" s="139">
        <f t="shared" si="31"/>
        <v>0</v>
      </c>
      <c r="CI19" s="139">
        <f t="shared" si="32"/>
        <v>602924</v>
      </c>
      <c r="CJ19" s="139">
        <f t="shared" si="32"/>
        <v>577122</v>
      </c>
      <c r="CK19" s="139">
        <f t="shared" si="32"/>
        <v>0</v>
      </c>
      <c r="CL19" s="139">
        <f t="shared" si="32"/>
        <v>577122</v>
      </c>
      <c r="CM19" s="139">
        <f t="shared" si="32"/>
        <v>0</v>
      </c>
      <c r="CN19" s="139">
        <f t="shared" si="32"/>
        <v>0</v>
      </c>
      <c r="CO19" s="139">
        <f t="shared" si="32"/>
        <v>25802</v>
      </c>
      <c r="CP19" s="139">
        <f t="shared" si="32"/>
        <v>0</v>
      </c>
      <c r="CQ19" s="139">
        <f t="shared" si="32"/>
        <v>317342</v>
      </c>
      <c r="CR19" s="139">
        <f t="shared" si="32"/>
        <v>81335</v>
      </c>
      <c r="CS19" s="139">
        <f t="shared" si="32"/>
        <v>0</v>
      </c>
      <c r="CT19" s="139">
        <f t="shared" si="32"/>
        <v>23277</v>
      </c>
      <c r="CU19" s="139">
        <f t="shared" si="32"/>
        <v>50299</v>
      </c>
      <c r="CV19" s="139">
        <f t="shared" si="32"/>
        <v>7759</v>
      </c>
      <c r="CW19" s="139">
        <f t="shared" si="32"/>
        <v>171874</v>
      </c>
      <c r="CX19" s="139">
        <f t="shared" si="32"/>
        <v>22214</v>
      </c>
      <c r="CY19" s="139">
        <f t="shared" si="33"/>
        <v>71342</v>
      </c>
      <c r="CZ19" s="139">
        <f t="shared" si="33"/>
        <v>78318</v>
      </c>
      <c r="DA19" s="139">
        <f t="shared" si="33"/>
        <v>0</v>
      </c>
      <c r="DB19" s="139">
        <f t="shared" si="33"/>
        <v>53193</v>
      </c>
      <c r="DC19" s="139">
        <f t="shared" si="33"/>
        <v>43113</v>
      </c>
      <c r="DD19" s="139">
        <f t="shared" si="33"/>
        <v>5619</v>
      </c>
      <c r="DE19" s="139">
        <f t="shared" si="33"/>
        <v>4461</v>
      </c>
      <c r="DF19" s="139">
        <f t="shared" si="33"/>
        <v>0</v>
      </c>
      <c r="DG19" s="139">
        <f t="shared" si="33"/>
        <v>209695</v>
      </c>
      <c r="DH19" s="139">
        <f t="shared" si="33"/>
        <v>10940</v>
      </c>
      <c r="DI19" s="139">
        <f t="shared" si="33"/>
        <v>16821</v>
      </c>
      <c r="DJ19" s="139">
        <f t="shared" si="33"/>
        <v>937087</v>
      </c>
    </row>
    <row r="20" spans="1:114" s="123" customFormat="1" ht="12" customHeight="1">
      <c r="A20" s="124" t="s">
        <v>200</v>
      </c>
      <c r="B20" s="125" t="s">
        <v>226</v>
      </c>
      <c r="C20" s="124" t="s">
        <v>227</v>
      </c>
      <c r="D20" s="139">
        <f t="shared" si="6"/>
        <v>690495</v>
      </c>
      <c r="E20" s="139">
        <f t="shared" si="7"/>
        <v>119889</v>
      </c>
      <c r="F20" s="139">
        <v>0</v>
      </c>
      <c r="G20" s="139">
        <v>0</v>
      </c>
      <c r="H20" s="139">
        <v>0</v>
      </c>
      <c r="I20" s="139">
        <v>20546</v>
      </c>
      <c r="J20" s="140" t="s">
        <v>199</v>
      </c>
      <c r="K20" s="139">
        <v>99343</v>
      </c>
      <c r="L20" s="139">
        <v>570606</v>
      </c>
      <c r="M20" s="139">
        <f t="shared" si="8"/>
        <v>268797</v>
      </c>
      <c r="N20" s="139">
        <f t="shared" si="9"/>
        <v>11996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11996</v>
      </c>
      <c r="U20" s="139">
        <v>256801</v>
      </c>
      <c r="V20" s="139">
        <f t="shared" si="10"/>
        <v>959292</v>
      </c>
      <c r="W20" s="139">
        <f t="shared" si="11"/>
        <v>131885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20546</v>
      </c>
      <c r="AB20" s="140" t="s">
        <v>199</v>
      </c>
      <c r="AC20" s="139">
        <f t="shared" si="16"/>
        <v>111339</v>
      </c>
      <c r="AD20" s="139">
        <f t="shared" si="17"/>
        <v>827407</v>
      </c>
      <c r="AE20" s="139">
        <f t="shared" si="18"/>
        <v>12000</v>
      </c>
      <c r="AF20" s="139">
        <f t="shared" si="19"/>
        <v>12000</v>
      </c>
      <c r="AG20" s="139">
        <v>0</v>
      </c>
      <c r="AH20" s="139">
        <v>0</v>
      </c>
      <c r="AI20" s="139">
        <v>12000</v>
      </c>
      <c r="AJ20" s="139">
        <v>0</v>
      </c>
      <c r="AK20" s="139">
        <v>0</v>
      </c>
      <c r="AL20" s="139">
        <v>0</v>
      </c>
      <c r="AM20" s="139">
        <f t="shared" si="20"/>
        <v>403892</v>
      </c>
      <c r="AN20" s="139">
        <f t="shared" si="21"/>
        <v>134680</v>
      </c>
      <c r="AO20" s="139">
        <v>46252</v>
      </c>
      <c r="AP20" s="139">
        <v>0</v>
      </c>
      <c r="AQ20" s="139">
        <v>80588</v>
      </c>
      <c r="AR20" s="139">
        <v>7840</v>
      </c>
      <c r="AS20" s="139">
        <f t="shared" si="22"/>
        <v>154927</v>
      </c>
      <c r="AT20" s="139">
        <v>904</v>
      </c>
      <c r="AU20" s="139">
        <v>147673</v>
      </c>
      <c r="AV20" s="139">
        <v>6350</v>
      </c>
      <c r="AW20" s="139">
        <v>0</v>
      </c>
      <c r="AX20" s="139">
        <f t="shared" si="23"/>
        <v>114285</v>
      </c>
      <c r="AY20" s="139">
        <v>65582</v>
      </c>
      <c r="AZ20" s="139">
        <v>36502</v>
      </c>
      <c r="BA20" s="139">
        <v>12201</v>
      </c>
      <c r="BB20" s="139">
        <v>0</v>
      </c>
      <c r="BC20" s="139">
        <v>268655</v>
      </c>
      <c r="BD20" s="139">
        <v>0</v>
      </c>
      <c r="BE20" s="139">
        <v>5948</v>
      </c>
      <c r="BF20" s="139">
        <f t="shared" si="24"/>
        <v>421840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268797</v>
      </c>
      <c r="BP20" s="139">
        <f t="shared" si="28"/>
        <v>217967</v>
      </c>
      <c r="BQ20" s="139">
        <v>15327</v>
      </c>
      <c r="BR20" s="139">
        <v>0</v>
      </c>
      <c r="BS20" s="139">
        <v>202640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50830</v>
      </c>
      <c r="CA20" s="139">
        <v>0</v>
      </c>
      <c r="CB20" s="139">
        <v>31871</v>
      </c>
      <c r="CC20" s="139">
        <v>15094</v>
      </c>
      <c r="CD20" s="139">
        <v>3865</v>
      </c>
      <c r="CE20" s="139">
        <v>0</v>
      </c>
      <c r="CF20" s="139">
        <v>0</v>
      </c>
      <c r="CG20" s="139">
        <v>0</v>
      </c>
      <c r="CH20" s="139">
        <f t="shared" si="31"/>
        <v>268797</v>
      </c>
      <c r="CI20" s="139">
        <f t="shared" si="32"/>
        <v>12000</v>
      </c>
      <c r="CJ20" s="139">
        <f t="shared" si="32"/>
        <v>12000</v>
      </c>
      <c r="CK20" s="139">
        <f t="shared" si="32"/>
        <v>0</v>
      </c>
      <c r="CL20" s="139">
        <f t="shared" si="32"/>
        <v>0</v>
      </c>
      <c r="CM20" s="139">
        <f t="shared" si="32"/>
        <v>12000</v>
      </c>
      <c r="CN20" s="139">
        <f t="shared" si="32"/>
        <v>0</v>
      </c>
      <c r="CO20" s="139">
        <f t="shared" si="32"/>
        <v>0</v>
      </c>
      <c r="CP20" s="139">
        <f t="shared" si="32"/>
        <v>0</v>
      </c>
      <c r="CQ20" s="139">
        <f t="shared" si="32"/>
        <v>672689</v>
      </c>
      <c r="CR20" s="139">
        <f t="shared" si="32"/>
        <v>352647</v>
      </c>
      <c r="CS20" s="139">
        <f t="shared" si="32"/>
        <v>61579</v>
      </c>
      <c r="CT20" s="139">
        <f t="shared" si="32"/>
        <v>0</v>
      </c>
      <c r="CU20" s="139">
        <f t="shared" si="32"/>
        <v>283228</v>
      </c>
      <c r="CV20" s="139">
        <f t="shared" si="32"/>
        <v>7840</v>
      </c>
      <c r="CW20" s="139">
        <f t="shared" si="32"/>
        <v>154927</v>
      </c>
      <c r="CX20" s="139">
        <f t="shared" si="32"/>
        <v>904</v>
      </c>
      <c r="CY20" s="139">
        <f t="shared" si="33"/>
        <v>147673</v>
      </c>
      <c r="CZ20" s="139">
        <f t="shared" si="33"/>
        <v>6350</v>
      </c>
      <c r="DA20" s="139">
        <f t="shared" si="33"/>
        <v>0</v>
      </c>
      <c r="DB20" s="139">
        <f t="shared" si="33"/>
        <v>165115</v>
      </c>
      <c r="DC20" s="139">
        <f t="shared" si="33"/>
        <v>65582</v>
      </c>
      <c r="DD20" s="139">
        <f t="shared" si="33"/>
        <v>68373</v>
      </c>
      <c r="DE20" s="139">
        <f t="shared" si="33"/>
        <v>27295</v>
      </c>
      <c r="DF20" s="139">
        <f t="shared" si="33"/>
        <v>3865</v>
      </c>
      <c r="DG20" s="139">
        <f t="shared" si="33"/>
        <v>268655</v>
      </c>
      <c r="DH20" s="139">
        <f t="shared" si="33"/>
        <v>0</v>
      </c>
      <c r="DI20" s="139">
        <f t="shared" si="33"/>
        <v>5948</v>
      </c>
      <c r="DJ20" s="139">
        <f t="shared" si="33"/>
        <v>690637</v>
      </c>
    </row>
    <row r="21" spans="1:114" s="123" customFormat="1" ht="12" customHeight="1">
      <c r="A21" s="124" t="s">
        <v>200</v>
      </c>
      <c r="B21" s="125" t="s">
        <v>228</v>
      </c>
      <c r="C21" s="124" t="s">
        <v>229</v>
      </c>
      <c r="D21" s="139">
        <f t="shared" si="6"/>
        <v>359705</v>
      </c>
      <c r="E21" s="139">
        <f t="shared" si="7"/>
        <v>87116</v>
      </c>
      <c r="F21" s="139">
        <v>0</v>
      </c>
      <c r="G21" s="139">
        <v>4115</v>
      </c>
      <c r="H21" s="139">
        <v>0</v>
      </c>
      <c r="I21" s="139">
        <v>61422</v>
      </c>
      <c r="J21" s="140" t="s">
        <v>199</v>
      </c>
      <c r="K21" s="139">
        <v>21579</v>
      </c>
      <c r="L21" s="139">
        <v>272589</v>
      </c>
      <c r="M21" s="139">
        <f t="shared" si="8"/>
        <v>49876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49876</v>
      </c>
      <c r="V21" s="139">
        <f t="shared" si="10"/>
        <v>409581</v>
      </c>
      <c r="W21" s="139">
        <f t="shared" si="11"/>
        <v>87116</v>
      </c>
      <c r="X21" s="139">
        <f t="shared" si="12"/>
        <v>0</v>
      </c>
      <c r="Y21" s="139">
        <f t="shared" si="13"/>
        <v>4115</v>
      </c>
      <c r="Z21" s="139">
        <f t="shared" si="14"/>
        <v>0</v>
      </c>
      <c r="AA21" s="139">
        <f t="shared" si="15"/>
        <v>61422</v>
      </c>
      <c r="AB21" s="140" t="s">
        <v>199</v>
      </c>
      <c r="AC21" s="139">
        <f t="shared" si="16"/>
        <v>21579</v>
      </c>
      <c r="AD21" s="139">
        <f t="shared" si="17"/>
        <v>322465</v>
      </c>
      <c r="AE21" s="139">
        <f t="shared" si="18"/>
        <v>35103</v>
      </c>
      <c r="AF21" s="139">
        <f t="shared" si="19"/>
        <v>35103</v>
      </c>
      <c r="AG21" s="139">
        <v>0</v>
      </c>
      <c r="AH21" s="139">
        <v>0</v>
      </c>
      <c r="AI21" s="139">
        <v>0</v>
      </c>
      <c r="AJ21" s="139">
        <v>35103</v>
      </c>
      <c r="AK21" s="139">
        <v>0</v>
      </c>
      <c r="AL21" s="139">
        <v>0</v>
      </c>
      <c r="AM21" s="139">
        <f t="shared" si="20"/>
        <v>324602</v>
      </c>
      <c r="AN21" s="139">
        <f t="shared" si="21"/>
        <v>87300</v>
      </c>
      <c r="AO21" s="139">
        <v>3637</v>
      </c>
      <c r="AP21" s="139">
        <v>29100</v>
      </c>
      <c r="AQ21" s="139">
        <v>50925</v>
      </c>
      <c r="AR21" s="139">
        <v>3638</v>
      </c>
      <c r="AS21" s="139">
        <f t="shared" si="22"/>
        <v>102314</v>
      </c>
      <c r="AT21" s="139">
        <v>7659</v>
      </c>
      <c r="AU21" s="139">
        <v>94359</v>
      </c>
      <c r="AV21" s="139">
        <v>296</v>
      </c>
      <c r="AW21" s="139">
        <v>0</v>
      </c>
      <c r="AX21" s="139">
        <f t="shared" si="23"/>
        <v>134988</v>
      </c>
      <c r="AY21" s="139">
        <v>70322</v>
      </c>
      <c r="AZ21" s="139">
        <v>27141</v>
      </c>
      <c r="BA21" s="139">
        <v>37455</v>
      </c>
      <c r="BB21" s="139">
        <v>70</v>
      </c>
      <c r="BC21" s="139">
        <v>0</v>
      </c>
      <c r="BD21" s="139">
        <v>0</v>
      </c>
      <c r="BE21" s="139">
        <v>0</v>
      </c>
      <c r="BF21" s="139">
        <f t="shared" si="24"/>
        <v>359705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0</v>
      </c>
      <c r="BP21" s="139">
        <f t="shared" si="28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49876</v>
      </c>
      <c r="CF21" s="139">
        <v>0</v>
      </c>
      <c r="CG21" s="139">
        <v>0</v>
      </c>
      <c r="CH21" s="139">
        <f t="shared" si="31"/>
        <v>0</v>
      </c>
      <c r="CI21" s="139">
        <f t="shared" si="32"/>
        <v>35103</v>
      </c>
      <c r="CJ21" s="139">
        <f t="shared" si="32"/>
        <v>35103</v>
      </c>
      <c r="CK21" s="139">
        <f t="shared" si="32"/>
        <v>0</v>
      </c>
      <c r="CL21" s="139">
        <f t="shared" si="32"/>
        <v>0</v>
      </c>
      <c r="CM21" s="139">
        <f t="shared" si="32"/>
        <v>0</v>
      </c>
      <c r="CN21" s="139">
        <f t="shared" si="32"/>
        <v>35103</v>
      </c>
      <c r="CO21" s="139">
        <f t="shared" si="32"/>
        <v>0</v>
      </c>
      <c r="CP21" s="139">
        <f t="shared" si="32"/>
        <v>0</v>
      </c>
      <c r="CQ21" s="139">
        <f t="shared" si="32"/>
        <v>324602</v>
      </c>
      <c r="CR21" s="139">
        <f t="shared" si="32"/>
        <v>87300</v>
      </c>
      <c r="CS21" s="139">
        <f t="shared" si="32"/>
        <v>3637</v>
      </c>
      <c r="CT21" s="139">
        <f t="shared" si="32"/>
        <v>29100</v>
      </c>
      <c r="CU21" s="139">
        <f t="shared" si="32"/>
        <v>50925</v>
      </c>
      <c r="CV21" s="139">
        <f t="shared" si="32"/>
        <v>3638</v>
      </c>
      <c r="CW21" s="139">
        <f t="shared" si="32"/>
        <v>102314</v>
      </c>
      <c r="CX21" s="139">
        <f t="shared" si="32"/>
        <v>7659</v>
      </c>
      <c r="CY21" s="139">
        <f t="shared" si="33"/>
        <v>94359</v>
      </c>
      <c r="CZ21" s="139">
        <f t="shared" si="33"/>
        <v>296</v>
      </c>
      <c r="DA21" s="139">
        <f t="shared" si="33"/>
        <v>0</v>
      </c>
      <c r="DB21" s="139">
        <f t="shared" si="33"/>
        <v>134988</v>
      </c>
      <c r="DC21" s="139">
        <f t="shared" si="33"/>
        <v>70322</v>
      </c>
      <c r="DD21" s="139">
        <f t="shared" si="33"/>
        <v>27141</v>
      </c>
      <c r="DE21" s="139">
        <f t="shared" si="33"/>
        <v>37455</v>
      </c>
      <c r="DF21" s="139">
        <f t="shared" si="33"/>
        <v>70</v>
      </c>
      <c r="DG21" s="139">
        <f t="shared" si="33"/>
        <v>49876</v>
      </c>
      <c r="DH21" s="139">
        <f t="shared" si="33"/>
        <v>0</v>
      </c>
      <c r="DI21" s="139">
        <f t="shared" si="33"/>
        <v>0</v>
      </c>
      <c r="DJ21" s="139">
        <f t="shared" si="33"/>
        <v>359705</v>
      </c>
    </row>
    <row r="22" spans="1:114" s="123" customFormat="1" ht="12" customHeight="1">
      <c r="A22" s="124" t="s">
        <v>200</v>
      </c>
      <c r="B22" s="125" t="s">
        <v>230</v>
      </c>
      <c r="C22" s="124" t="s">
        <v>231</v>
      </c>
      <c r="D22" s="139">
        <f t="shared" si="6"/>
        <v>534935</v>
      </c>
      <c r="E22" s="139">
        <f t="shared" si="7"/>
        <v>32622</v>
      </c>
      <c r="F22" s="139">
        <v>0</v>
      </c>
      <c r="G22" s="139">
        <v>4070</v>
      </c>
      <c r="H22" s="139">
        <v>0</v>
      </c>
      <c r="I22" s="139">
        <v>16198</v>
      </c>
      <c r="J22" s="140" t="s">
        <v>199</v>
      </c>
      <c r="K22" s="139">
        <v>12354</v>
      </c>
      <c r="L22" s="139">
        <v>502313</v>
      </c>
      <c r="M22" s="139">
        <f t="shared" si="8"/>
        <v>112606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40" t="s">
        <v>199</v>
      </c>
      <c r="T22" s="139">
        <v>0</v>
      </c>
      <c r="U22" s="139">
        <v>112606</v>
      </c>
      <c r="V22" s="139">
        <f t="shared" si="10"/>
        <v>647541</v>
      </c>
      <c r="W22" s="139">
        <f t="shared" si="11"/>
        <v>32622</v>
      </c>
      <c r="X22" s="139">
        <f t="shared" si="12"/>
        <v>0</v>
      </c>
      <c r="Y22" s="139">
        <f t="shared" si="13"/>
        <v>4070</v>
      </c>
      <c r="Z22" s="139">
        <f t="shared" si="14"/>
        <v>0</v>
      </c>
      <c r="AA22" s="139">
        <f t="shared" si="15"/>
        <v>16198</v>
      </c>
      <c r="AB22" s="140" t="s">
        <v>199</v>
      </c>
      <c r="AC22" s="139">
        <f t="shared" si="16"/>
        <v>12354</v>
      </c>
      <c r="AD22" s="139">
        <f t="shared" si="17"/>
        <v>614919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1911</v>
      </c>
      <c r="AM22" s="139">
        <f t="shared" si="20"/>
        <v>195725</v>
      </c>
      <c r="AN22" s="139">
        <f t="shared" si="21"/>
        <v>45147</v>
      </c>
      <c r="AO22" s="139">
        <v>22384</v>
      </c>
      <c r="AP22" s="139">
        <v>0</v>
      </c>
      <c r="AQ22" s="139">
        <v>20448</v>
      </c>
      <c r="AR22" s="139">
        <v>2315</v>
      </c>
      <c r="AS22" s="139">
        <f t="shared" si="22"/>
        <v>7063</v>
      </c>
      <c r="AT22" s="139">
        <v>0</v>
      </c>
      <c r="AU22" s="139">
        <v>1084</v>
      </c>
      <c r="AV22" s="139">
        <v>5979</v>
      </c>
      <c r="AW22" s="139">
        <v>0</v>
      </c>
      <c r="AX22" s="139">
        <f t="shared" si="23"/>
        <v>143515</v>
      </c>
      <c r="AY22" s="139">
        <v>132788</v>
      </c>
      <c r="AZ22" s="139">
        <v>962</v>
      </c>
      <c r="BA22" s="139">
        <v>6231</v>
      </c>
      <c r="BB22" s="139">
        <v>3534</v>
      </c>
      <c r="BC22" s="139">
        <v>201350</v>
      </c>
      <c r="BD22" s="139">
        <v>0</v>
      </c>
      <c r="BE22" s="139">
        <v>135949</v>
      </c>
      <c r="BF22" s="139">
        <f t="shared" si="24"/>
        <v>331674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1899</v>
      </c>
      <c r="BO22" s="139">
        <f t="shared" si="27"/>
        <v>58449</v>
      </c>
      <c r="BP22" s="139">
        <f t="shared" si="28"/>
        <v>9308</v>
      </c>
      <c r="BQ22" s="139">
        <v>9308</v>
      </c>
      <c r="BR22" s="139">
        <v>0</v>
      </c>
      <c r="BS22" s="139">
        <v>0</v>
      </c>
      <c r="BT22" s="139">
        <v>0</v>
      </c>
      <c r="BU22" s="139">
        <f t="shared" si="29"/>
        <v>24620</v>
      </c>
      <c r="BV22" s="139">
        <v>0</v>
      </c>
      <c r="BW22" s="139">
        <v>24620</v>
      </c>
      <c r="BX22" s="139">
        <v>0</v>
      </c>
      <c r="BY22" s="139">
        <v>0</v>
      </c>
      <c r="BZ22" s="139">
        <f t="shared" si="30"/>
        <v>24521</v>
      </c>
      <c r="CA22" s="139">
        <v>59</v>
      </c>
      <c r="CB22" s="139">
        <v>24462</v>
      </c>
      <c r="CC22" s="139">
        <v>0</v>
      </c>
      <c r="CD22" s="139">
        <v>0</v>
      </c>
      <c r="CE22" s="139">
        <v>52258</v>
      </c>
      <c r="CF22" s="139">
        <v>0</v>
      </c>
      <c r="CG22" s="139">
        <v>0</v>
      </c>
      <c r="CH22" s="139">
        <f t="shared" si="31"/>
        <v>58449</v>
      </c>
      <c r="CI22" s="139">
        <f t="shared" si="32"/>
        <v>0</v>
      </c>
      <c r="CJ22" s="139">
        <f t="shared" si="32"/>
        <v>0</v>
      </c>
      <c r="CK22" s="139">
        <f t="shared" si="32"/>
        <v>0</v>
      </c>
      <c r="CL22" s="139">
        <f t="shared" si="32"/>
        <v>0</v>
      </c>
      <c r="CM22" s="139">
        <f t="shared" si="32"/>
        <v>0</v>
      </c>
      <c r="CN22" s="139">
        <f t="shared" si="32"/>
        <v>0</v>
      </c>
      <c r="CO22" s="139">
        <f t="shared" si="32"/>
        <v>0</v>
      </c>
      <c r="CP22" s="139">
        <f t="shared" si="32"/>
        <v>3810</v>
      </c>
      <c r="CQ22" s="139">
        <f t="shared" si="32"/>
        <v>254174</v>
      </c>
      <c r="CR22" s="139">
        <f t="shared" si="32"/>
        <v>54455</v>
      </c>
      <c r="CS22" s="139">
        <f t="shared" si="32"/>
        <v>31692</v>
      </c>
      <c r="CT22" s="139">
        <f t="shared" si="32"/>
        <v>0</v>
      </c>
      <c r="CU22" s="139">
        <f t="shared" si="32"/>
        <v>20448</v>
      </c>
      <c r="CV22" s="139">
        <f t="shared" si="32"/>
        <v>2315</v>
      </c>
      <c r="CW22" s="139">
        <f t="shared" si="32"/>
        <v>31683</v>
      </c>
      <c r="CX22" s="139">
        <f t="shared" si="32"/>
        <v>0</v>
      </c>
      <c r="CY22" s="139">
        <f t="shared" si="33"/>
        <v>25704</v>
      </c>
      <c r="CZ22" s="139">
        <f t="shared" si="33"/>
        <v>5979</v>
      </c>
      <c r="DA22" s="139">
        <f t="shared" si="33"/>
        <v>0</v>
      </c>
      <c r="DB22" s="139">
        <f t="shared" si="33"/>
        <v>168036</v>
      </c>
      <c r="DC22" s="139">
        <f t="shared" si="33"/>
        <v>132847</v>
      </c>
      <c r="DD22" s="139">
        <f t="shared" si="33"/>
        <v>25424</v>
      </c>
      <c r="DE22" s="139">
        <f t="shared" si="33"/>
        <v>6231</v>
      </c>
      <c r="DF22" s="139">
        <f t="shared" si="33"/>
        <v>3534</v>
      </c>
      <c r="DG22" s="139">
        <f t="shared" si="33"/>
        <v>253608</v>
      </c>
      <c r="DH22" s="139">
        <f t="shared" si="33"/>
        <v>0</v>
      </c>
      <c r="DI22" s="139">
        <f t="shared" si="33"/>
        <v>135949</v>
      </c>
      <c r="DJ22" s="139">
        <f t="shared" si="33"/>
        <v>390123</v>
      </c>
    </row>
    <row r="23" spans="1:114" s="123" customFormat="1" ht="12" customHeight="1">
      <c r="A23" s="124" t="s">
        <v>200</v>
      </c>
      <c r="B23" s="125" t="s">
        <v>232</v>
      </c>
      <c r="C23" s="124" t="s">
        <v>233</v>
      </c>
      <c r="D23" s="139">
        <f t="shared" si="6"/>
        <v>112972</v>
      </c>
      <c r="E23" s="139">
        <f t="shared" si="7"/>
        <v>0</v>
      </c>
      <c r="F23" s="139">
        <v>0</v>
      </c>
      <c r="G23" s="139">
        <v>0</v>
      </c>
      <c r="H23" s="139">
        <v>0</v>
      </c>
      <c r="I23" s="139">
        <v>0</v>
      </c>
      <c r="J23" s="140" t="s">
        <v>199</v>
      </c>
      <c r="K23" s="139">
        <v>0</v>
      </c>
      <c r="L23" s="139">
        <v>112972</v>
      </c>
      <c r="M23" s="139">
        <f t="shared" si="8"/>
        <v>14132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40" t="s">
        <v>199</v>
      </c>
      <c r="T23" s="139">
        <v>0</v>
      </c>
      <c r="U23" s="139">
        <v>14132</v>
      </c>
      <c r="V23" s="139">
        <f t="shared" si="10"/>
        <v>127104</v>
      </c>
      <c r="W23" s="139">
        <f t="shared" si="11"/>
        <v>0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0</v>
      </c>
      <c r="AB23" s="140" t="s">
        <v>199</v>
      </c>
      <c r="AC23" s="139">
        <f t="shared" si="16"/>
        <v>0</v>
      </c>
      <c r="AD23" s="139">
        <f t="shared" si="17"/>
        <v>127104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f t="shared" si="20"/>
        <v>0</v>
      </c>
      <c r="AN23" s="139">
        <f t="shared" si="21"/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f t="shared" si="22"/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f t="shared" si="23"/>
        <v>0</v>
      </c>
      <c r="AY23" s="139">
        <v>0</v>
      </c>
      <c r="AZ23" s="139">
        <v>0</v>
      </c>
      <c r="BA23" s="139">
        <v>0</v>
      </c>
      <c r="BB23" s="139">
        <v>0</v>
      </c>
      <c r="BC23" s="139">
        <v>112972</v>
      </c>
      <c r="BD23" s="139">
        <v>0</v>
      </c>
      <c r="BE23" s="139">
        <v>0</v>
      </c>
      <c r="BF23" s="139">
        <f t="shared" si="24"/>
        <v>0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0</v>
      </c>
      <c r="BP23" s="139">
        <f t="shared" si="28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29"/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14132</v>
      </c>
      <c r="CF23" s="139">
        <v>0</v>
      </c>
      <c r="CG23" s="139">
        <v>0</v>
      </c>
      <c r="CH23" s="139">
        <f t="shared" si="31"/>
        <v>0</v>
      </c>
      <c r="CI23" s="139">
        <f t="shared" si="32"/>
        <v>0</v>
      </c>
      <c r="CJ23" s="139">
        <f t="shared" si="32"/>
        <v>0</v>
      </c>
      <c r="CK23" s="139">
        <f t="shared" si="32"/>
        <v>0</v>
      </c>
      <c r="CL23" s="139">
        <f t="shared" si="32"/>
        <v>0</v>
      </c>
      <c r="CM23" s="139">
        <f t="shared" si="32"/>
        <v>0</v>
      </c>
      <c r="CN23" s="139">
        <f t="shared" si="32"/>
        <v>0</v>
      </c>
      <c r="CO23" s="139">
        <f t="shared" si="32"/>
        <v>0</v>
      </c>
      <c r="CP23" s="139">
        <f t="shared" si="32"/>
        <v>0</v>
      </c>
      <c r="CQ23" s="139">
        <f t="shared" si="32"/>
        <v>0</v>
      </c>
      <c r="CR23" s="139">
        <f t="shared" si="32"/>
        <v>0</v>
      </c>
      <c r="CS23" s="139">
        <f t="shared" si="32"/>
        <v>0</v>
      </c>
      <c r="CT23" s="139">
        <f t="shared" si="32"/>
        <v>0</v>
      </c>
      <c r="CU23" s="139">
        <f t="shared" si="32"/>
        <v>0</v>
      </c>
      <c r="CV23" s="139">
        <f t="shared" si="32"/>
        <v>0</v>
      </c>
      <c r="CW23" s="139">
        <f t="shared" si="32"/>
        <v>0</v>
      </c>
      <c r="CX23" s="139">
        <f aca="true" t="shared" si="34" ref="CX23:CX34">SUM(AT23,+BV23)</f>
        <v>0</v>
      </c>
      <c r="CY23" s="139">
        <f t="shared" si="33"/>
        <v>0</v>
      </c>
      <c r="CZ23" s="139">
        <f t="shared" si="33"/>
        <v>0</v>
      </c>
      <c r="DA23" s="139">
        <f t="shared" si="33"/>
        <v>0</v>
      </c>
      <c r="DB23" s="139">
        <f t="shared" si="33"/>
        <v>0</v>
      </c>
      <c r="DC23" s="139">
        <f t="shared" si="33"/>
        <v>0</v>
      </c>
      <c r="DD23" s="139">
        <f t="shared" si="33"/>
        <v>0</v>
      </c>
      <c r="DE23" s="139">
        <f t="shared" si="33"/>
        <v>0</v>
      </c>
      <c r="DF23" s="139">
        <f t="shared" si="33"/>
        <v>0</v>
      </c>
      <c r="DG23" s="139">
        <f t="shared" si="33"/>
        <v>127104</v>
      </c>
      <c r="DH23" s="139">
        <f t="shared" si="33"/>
        <v>0</v>
      </c>
      <c r="DI23" s="139">
        <f t="shared" si="33"/>
        <v>0</v>
      </c>
      <c r="DJ23" s="139">
        <f t="shared" si="33"/>
        <v>0</v>
      </c>
    </row>
    <row r="24" spans="1:114" s="123" customFormat="1" ht="12" customHeight="1">
      <c r="A24" s="124" t="s">
        <v>200</v>
      </c>
      <c r="B24" s="125" t="s">
        <v>234</v>
      </c>
      <c r="C24" s="124" t="s">
        <v>235</v>
      </c>
      <c r="D24" s="139">
        <f t="shared" si="6"/>
        <v>159900</v>
      </c>
      <c r="E24" s="139">
        <f t="shared" si="7"/>
        <v>35713</v>
      </c>
      <c r="F24" s="139">
        <v>0</v>
      </c>
      <c r="G24" s="139">
        <v>0</v>
      </c>
      <c r="H24" s="139">
        <v>0</v>
      </c>
      <c r="I24" s="139">
        <v>22419</v>
      </c>
      <c r="J24" s="140" t="s">
        <v>199</v>
      </c>
      <c r="K24" s="139">
        <v>13294</v>
      </c>
      <c r="L24" s="139">
        <v>124187</v>
      </c>
      <c r="M24" s="139">
        <f t="shared" si="8"/>
        <v>4860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40" t="s">
        <v>199</v>
      </c>
      <c r="T24" s="139">
        <v>0</v>
      </c>
      <c r="U24" s="139">
        <v>4860</v>
      </c>
      <c r="V24" s="139">
        <f t="shared" si="10"/>
        <v>164760</v>
      </c>
      <c r="W24" s="139">
        <f t="shared" si="11"/>
        <v>35713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22419</v>
      </c>
      <c r="AB24" s="140" t="s">
        <v>199</v>
      </c>
      <c r="AC24" s="139">
        <f t="shared" si="16"/>
        <v>13294</v>
      </c>
      <c r="AD24" s="139">
        <f t="shared" si="17"/>
        <v>129047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f t="shared" si="20"/>
        <v>155515</v>
      </c>
      <c r="AN24" s="139">
        <f t="shared" si="21"/>
        <v>22366</v>
      </c>
      <c r="AO24" s="139">
        <v>13477</v>
      </c>
      <c r="AP24" s="139">
        <v>0</v>
      </c>
      <c r="AQ24" s="139">
        <v>5505</v>
      </c>
      <c r="AR24" s="139">
        <v>3384</v>
      </c>
      <c r="AS24" s="139">
        <f t="shared" si="22"/>
        <v>4427</v>
      </c>
      <c r="AT24" s="139">
        <v>0</v>
      </c>
      <c r="AU24" s="139">
        <v>0</v>
      </c>
      <c r="AV24" s="139">
        <v>4427</v>
      </c>
      <c r="AW24" s="139">
        <v>0</v>
      </c>
      <c r="AX24" s="139">
        <f t="shared" si="23"/>
        <v>128018</v>
      </c>
      <c r="AY24" s="139">
        <v>32591</v>
      </c>
      <c r="AZ24" s="139">
        <v>89102</v>
      </c>
      <c r="BA24" s="139">
        <v>4487</v>
      </c>
      <c r="BB24" s="139">
        <v>1838</v>
      </c>
      <c r="BC24" s="139">
        <v>0</v>
      </c>
      <c r="BD24" s="139">
        <v>704</v>
      </c>
      <c r="BE24" s="139">
        <v>4385</v>
      </c>
      <c r="BF24" s="139">
        <f t="shared" si="24"/>
        <v>159900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48</v>
      </c>
      <c r="BP24" s="139">
        <f t="shared" si="28"/>
        <v>48</v>
      </c>
      <c r="BQ24" s="139">
        <v>0</v>
      </c>
      <c r="BR24" s="139">
        <v>48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4812</v>
      </c>
      <c r="CF24" s="139">
        <v>0</v>
      </c>
      <c r="CG24" s="139">
        <v>0</v>
      </c>
      <c r="CH24" s="139">
        <f t="shared" si="31"/>
        <v>48</v>
      </c>
      <c r="CI24" s="139">
        <f aca="true" t="shared" si="35" ref="CI24:CI34">SUM(AE24,+BG24)</f>
        <v>0</v>
      </c>
      <c r="CJ24" s="139">
        <f aca="true" t="shared" si="36" ref="CJ24:CJ34">SUM(AF24,+BH24)</f>
        <v>0</v>
      </c>
      <c r="CK24" s="139">
        <f aca="true" t="shared" si="37" ref="CK24:CK34">SUM(AG24,+BI24)</f>
        <v>0</v>
      </c>
      <c r="CL24" s="139">
        <f aca="true" t="shared" si="38" ref="CL24:CL34">SUM(AH24,+BJ24)</f>
        <v>0</v>
      </c>
      <c r="CM24" s="139">
        <f aca="true" t="shared" si="39" ref="CM24:CM34">SUM(AI24,+BK24)</f>
        <v>0</v>
      </c>
      <c r="CN24" s="139">
        <f aca="true" t="shared" si="40" ref="CN24:CN34">SUM(AJ24,+BL24)</f>
        <v>0</v>
      </c>
      <c r="CO24" s="139">
        <f aca="true" t="shared" si="41" ref="CO24:CO34">SUM(AK24,+BM24)</f>
        <v>0</v>
      </c>
      <c r="CP24" s="139">
        <f aca="true" t="shared" si="42" ref="CP24:CP34">SUM(AL24,+BN24)</f>
        <v>0</v>
      </c>
      <c r="CQ24" s="139">
        <f aca="true" t="shared" si="43" ref="CQ24:CQ34">SUM(AM24,+BO24)</f>
        <v>155563</v>
      </c>
      <c r="CR24" s="139">
        <f aca="true" t="shared" si="44" ref="CR24:CR34">SUM(AN24,+BP24)</f>
        <v>22414</v>
      </c>
      <c r="CS24" s="139">
        <f aca="true" t="shared" si="45" ref="CS24:CS34">SUM(AO24,+BQ24)</f>
        <v>13477</v>
      </c>
      <c r="CT24" s="139">
        <f aca="true" t="shared" si="46" ref="CT24:CT34">SUM(AP24,+BR24)</f>
        <v>48</v>
      </c>
      <c r="CU24" s="139">
        <f aca="true" t="shared" si="47" ref="CU24:CU34">SUM(AQ24,+BS24)</f>
        <v>5505</v>
      </c>
      <c r="CV24" s="139">
        <f aca="true" t="shared" si="48" ref="CV24:CV34">SUM(AR24,+BT24)</f>
        <v>3384</v>
      </c>
      <c r="CW24" s="139">
        <f aca="true" t="shared" si="49" ref="CW24:CW34">SUM(AS24,+BU24)</f>
        <v>4427</v>
      </c>
      <c r="CX24" s="139">
        <f t="shared" si="34"/>
        <v>0</v>
      </c>
      <c r="CY24" s="139">
        <f t="shared" si="33"/>
        <v>0</v>
      </c>
      <c r="CZ24" s="139">
        <f t="shared" si="33"/>
        <v>4427</v>
      </c>
      <c r="DA24" s="139">
        <f t="shared" si="33"/>
        <v>0</v>
      </c>
      <c r="DB24" s="139">
        <f t="shared" si="33"/>
        <v>128018</v>
      </c>
      <c r="DC24" s="139">
        <f t="shared" si="33"/>
        <v>32591</v>
      </c>
      <c r="DD24" s="139">
        <f t="shared" si="33"/>
        <v>89102</v>
      </c>
      <c r="DE24" s="139">
        <f t="shared" si="33"/>
        <v>4487</v>
      </c>
      <c r="DF24" s="139">
        <f t="shared" si="33"/>
        <v>1838</v>
      </c>
      <c r="DG24" s="139">
        <f t="shared" si="33"/>
        <v>4812</v>
      </c>
      <c r="DH24" s="139">
        <f t="shared" si="33"/>
        <v>704</v>
      </c>
      <c r="DI24" s="139">
        <f t="shared" si="33"/>
        <v>4385</v>
      </c>
      <c r="DJ24" s="139">
        <f t="shared" si="33"/>
        <v>159948</v>
      </c>
    </row>
    <row r="25" spans="1:114" s="123" customFormat="1" ht="12" customHeight="1">
      <c r="A25" s="124" t="s">
        <v>200</v>
      </c>
      <c r="B25" s="125" t="s">
        <v>236</v>
      </c>
      <c r="C25" s="124" t="s">
        <v>237</v>
      </c>
      <c r="D25" s="139">
        <f t="shared" si="6"/>
        <v>119991</v>
      </c>
      <c r="E25" s="139">
        <f t="shared" si="7"/>
        <v>7371</v>
      </c>
      <c r="F25" s="139">
        <v>0</v>
      </c>
      <c r="G25" s="139">
        <v>0</v>
      </c>
      <c r="H25" s="139">
        <v>0</v>
      </c>
      <c r="I25" s="139">
        <v>0</v>
      </c>
      <c r="J25" s="140" t="s">
        <v>199</v>
      </c>
      <c r="K25" s="139">
        <v>7371</v>
      </c>
      <c r="L25" s="139">
        <v>112620</v>
      </c>
      <c r="M25" s="139">
        <f t="shared" si="8"/>
        <v>40701</v>
      </c>
      <c r="N25" s="139">
        <f t="shared" si="9"/>
        <v>5447</v>
      </c>
      <c r="O25" s="139">
        <v>2785</v>
      </c>
      <c r="P25" s="139">
        <v>2653</v>
      </c>
      <c r="Q25" s="139">
        <v>0</v>
      </c>
      <c r="R25" s="139">
        <v>0</v>
      </c>
      <c r="S25" s="140" t="s">
        <v>199</v>
      </c>
      <c r="T25" s="139">
        <v>9</v>
      </c>
      <c r="U25" s="139">
        <v>35254</v>
      </c>
      <c r="V25" s="139">
        <f t="shared" si="10"/>
        <v>160692</v>
      </c>
      <c r="W25" s="139">
        <f t="shared" si="11"/>
        <v>12818</v>
      </c>
      <c r="X25" s="139">
        <f t="shared" si="12"/>
        <v>2785</v>
      </c>
      <c r="Y25" s="139">
        <f t="shared" si="13"/>
        <v>2653</v>
      </c>
      <c r="Z25" s="139">
        <f t="shared" si="14"/>
        <v>0</v>
      </c>
      <c r="AA25" s="139">
        <f t="shared" si="15"/>
        <v>0</v>
      </c>
      <c r="AB25" s="140" t="s">
        <v>199</v>
      </c>
      <c r="AC25" s="139">
        <f t="shared" si="16"/>
        <v>7380</v>
      </c>
      <c r="AD25" s="139">
        <f t="shared" si="17"/>
        <v>147874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656</v>
      </c>
      <c r="AM25" s="139">
        <f t="shared" si="20"/>
        <v>51731</v>
      </c>
      <c r="AN25" s="139">
        <f t="shared" si="21"/>
        <v>1073</v>
      </c>
      <c r="AO25" s="139">
        <v>1073</v>
      </c>
      <c r="AP25" s="139">
        <v>0</v>
      </c>
      <c r="AQ25" s="139">
        <v>0</v>
      </c>
      <c r="AR25" s="139">
        <v>0</v>
      </c>
      <c r="AS25" s="139">
        <f t="shared" si="22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3"/>
        <v>50658</v>
      </c>
      <c r="AY25" s="139">
        <v>50319</v>
      </c>
      <c r="AZ25" s="139">
        <v>0</v>
      </c>
      <c r="BA25" s="139">
        <v>0</v>
      </c>
      <c r="BB25" s="139">
        <v>339</v>
      </c>
      <c r="BC25" s="139">
        <v>56949</v>
      </c>
      <c r="BD25" s="139">
        <v>0</v>
      </c>
      <c r="BE25" s="139">
        <v>10655</v>
      </c>
      <c r="BF25" s="139">
        <f t="shared" si="24"/>
        <v>62386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1150</v>
      </c>
      <c r="BO25" s="139">
        <f t="shared" si="27"/>
        <v>31</v>
      </c>
      <c r="BP25" s="139">
        <f t="shared" si="28"/>
        <v>31</v>
      </c>
      <c r="BQ25" s="139">
        <v>31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31544</v>
      </c>
      <c r="CF25" s="139">
        <v>0</v>
      </c>
      <c r="CG25" s="139">
        <v>7976</v>
      </c>
      <c r="CH25" s="139">
        <f t="shared" si="31"/>
        <v>8007</v>
      </c>
      <c r="CI25" s="139">
        <f t="shared" si="35"/>
        <v>0</v>
      </c>
      <c r="CJ25" s="139">
        <f t="shared" si="36"/>
        <v>0</v>
      </c>
      <c r="CK25" s="139">
        <f t="shared" si="37"/>
        <v>0</v>
      </c>
      <c r="CL25" s="139">
        <f t="shared" si="38"/>
        <v>0</v>
      </c>
      <c r="CM25" s="139">
        <f t="shared" si="39"/>
        <v>0</v>
      </c>
      <c r="CN25" s="139">
        <f t="shared" si="40"/>
        <v>0</v>
      </c>
      <c r="CO25" s="139">
        <f t="shared" si="41"/>
        <v>0</v>
      </c>
      <c r="CP25" s="139">
        <f t="shared" si="42"/>
        <v>1806</v>
      </c>
      <c r="CQ25" s="139">
        <f t="shared" si="43"/>
        <v>51762</v>
      </c>
      <c r="CR25" s="139">
        <f t="shared" si="44"/>
        <v>1104</v>
      </c>
      <c r="CS25" s="139">
        <f t="shared" si="45"/>
        <v>1104</v>
      </c>
      <c r="CT25" s="139">
        <f t="shared" si="46"/>
        <v>0</v>
      </c>
      <c r="CU25" s="139">
        <f t="shared" si="47"/>
        <v>0</v>
      </c>
      <c r="CV25" s="139">
        <f t="shared" si="48"/>
        <v>0</v>
      </c>
      <c r="CW25" s="139">
        <f t="shared" si="49"/>
        <v>0</v>
      </c>
      <c r="CX25" s="139">
        <f t="shared" si="34"/>
        <v>0</v>
      </c>
      <c r="CY25" s="139">
        <f t="shared" si="33"/>
        <v>0</v>
      </c>
      <c r="CZ25" s="139">
        <f t="shared" si="33"/>
        <v>0</v>
      </c>
      <c r="DA25" s="139">
        <f t="shared" si="33"/>
        <v>0</v>
      </c>
      <c r="DB25" s="139">
        <f t="shared" si="33"/>
        <v>50658</v>
      </c>
      <c r="DC25" s="139">
        <f t="shared" si="33"/>
        <v>50319</v>
      </c>
      <c r="DD25" s="139">
        <f t="shared" si="33"/>
        <v>0</v>
      </c>
      <c r="DE25" s="139">
        <f t="shared" si="33"/>
        <v>0</v>
      </c>
      <c r="DF25" s="139">
        <f t="shared" si="33"/>
        <v>339</v>
      </c>
      <c r="DG25" s="139">
        <f t="shared" si="33"/>
        <v>88493</v>
      </c>
      <c r="DH25" s="139">
        <f t="shared" si="33"/>
        <v>0</v>
      </c>
      <c r="DI25" s="139">
        <f t="shared" si="33"/>
        <v>18631</v>
      </c>
      <c r="DJ25" s="139">
        <f t="shared" si="33"/>
        <v>70393</v>
      </c>
    </row>
    <row r="26" spans="1:114" s="123" customFormat="1" ht="12" customHeight="1">
      <c r="A26" s="124" t="s">
        <v>200</v>
      </c>
      <c r="B26" s="125" t="s">
        <v>238</v>
      </c>
      <c r="C26" s="124" t="s">
        <v>239</v>
      </c>
      <c r="D26" s="139">
        <f t="shared" si="6"/>
        <v>144837</v>
      </c>
      <c r="E26" s="139">
        <f t="shared" si="7"/>
        <v>0</v>
      </c>
      <c r="F26" s="139">
        <v>0</v>
      </c>
      <c r="G26" s="139">
        <v>0</v>
      </c>
      <c r="H26" s="139">
        <v>0</v>
      </c>
      <c r="I26" s="139">
        <v>0</v>
      </c>
      <c r="J26" s="140" t="s">
        <v>199</v>
      </c>
      <c r="K26" s="139">
        <v>0</v>
      </c>
      <c r="L26" s="139">
        <v>144837</v>
      </c>
      <c r="M26" s="139">
        <f t="shared" si="8"/>
        <v>14092</v>
      </c>
      <c r="N26" s="139">
        <f t="shared" si="9"/>
        <v>0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0</v>
      </c>
      <c r="U26" s="139">
        <v>14092</v>
      </c>
      <c r="V26" s="139">
        <f t="shared" si="10"/>
        <v>158929</v>
      </c>
      <c r="W26" s="139">
        <f t="shared" si="11"/>
        <v>0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0</v>
      </c>
      <c r="AB26" s="140" t="s">
        <v>199</v>
      </c>
      <c r="AC26" s="139">
        <f t="shared" si="16"/>
        <v>0</v>
      </c>
      <c r="AD26" s="139">
        <f t="shared" si="17"/>
        <v>158929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f t="shared" si="20"/>
        <v>38695</v>
      </c>
      <c r="AN26" s="139">
        <f t="shared" si="21"/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f t="shared" si="22"/>
        <v>38695</v>
      </c>
      <c r="AT26" s="139">
        <v>38695</v>
      </c>
      <c r="AU26" s="139">
        <v>0</v>
      </c>
      <c r="AV26" s="139">
        <v>0</v>
      </c>
      <c r="AW26" s="139">
        <v>0</v>
      </c>
      <c r="AX26" s="139">
        <f t="shared" si="23"/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101546</v>
      </c>
      <c r="BD26" s="139">
        <v>0</v>
      </c>
      <c r="BE26" s="139">
        <v>4596</v>
      </c>
      <c r="BF26" s="139">
        <f t="shared" si="24"/>
        <v>43291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0</v>
      </c>
      <c r="BP26" s="139">
        <f t="shared" si="28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9"/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f t="shared" si="30"/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26</v>
      </c>
      <c r="CF26" s="139">
        <v>0</v>
      </c>
      <c r="CG26" s="139">
        <v>14066</v>
      </c>
      <c r="CH26" s="139">
        <f t="shared" si="31"/>
        <v>14066</v>
      </c>
      <c r="CI26" s="139">
        <f t="shared" si="35"/>
        <v>0</v>
      </c>
      <c r="CJ26" s="139">
        <f t="shared" si="36"/>
        <v>0</v>
      </c>
      <c r="CK26" s="139">
        <f t="shared" si="37"/>
        <v>0</v>
      </c>
      <c r="CL26" s="139">
        <f t="shared" si="38"/>
        <v>0</v>
      </c>
      <c r="CM26" s="139">
        <f t="shared" si="39"/>
        <v>0</v>
      </c>
      <c r="CN26" s="139">
        <f t="shared" si="40"/>
        <v>0</v>
      </c>
      <c r="CO26" s="139">
        <f t="shared" si="41"/>
        <v>0</v>
      </c>
      <c r="CP26" s="139">
        <f t="shared" si="42"/>
        <v>0</v>
      </c>
      <c r="CQ26" s="139">
        <f t="shared" si="43"/>
        <v>38695</v>
      </c>
      <c r="CR26" s="139">
        <f t="shared" si="44"/>
        <v>0</v>
      </c>
      <c r="CS26" s="139">
        <f t="shared" si="45"/>
        <v>0</v>
      </c>
      <c r="CT26" s="139">
        <f t="shared" si="46"/>
        <v>0</v>
      </c>
      <c r="CU26" s="139">
        <f t="shared" si="47"/>
        <v>0</v>
      </c>
      <c r="CV26" s="139">
        <f t="shared" si="48"/>
        <v>0</v>
      </c>
      <c r="CW26" s="139">
        <f t="shared" si="49"/>
        <v>38695</v>
      </c>
      <c r="CX26" s="139">
        <f t="shared" si="34"/>
        <v>38695</v>
      </c>
      <c r="CY26" s="139">
        <f t="shared" si="33"/>
        <v>0</v>
      </c>
      <c r="CZ26" s="139">
        <f t="shared" si="33"/>
        <v>0</v>
      </c>
      <c r="DA26" s="139">
        <f t="shared" si="33"/>
        <v>0</v>
      </c>
      <c r="DB26" s="139">
        <f t="shared" si="33"/>
        <v>0</v>
      </c>
      <c r="DC26" s="139">
        <f t="shared" si="33"/>
        <v>0</v>
      </c>
      <c r="DD26" s="139">
        <f t="shared" si="33"/>
        <v>0</v>
      </c>
      <c r="DE26" s="139">
        <f t="shared" si="33"/>
        <v>0</v>
      </c>
      <c r="DF26" s="139">
        <f t="shared" si="33"/>
        <v>0</v>
      </c>
      <c r="DG26" s="139">
        <f t="shared" si="33"/>
        <v>101572</v>
      </c>
      <c r="DH26" s="139">
        <f t="shared" si="33"/>
        <v>0</v>
      </c>
      <c r="DI26" s="139">
        <f t="shared" si="33"/>
        <v>18662</v>
      </c>
      <c r="DJ26" s="139">
        <f t="shared" si="33"/>
        <v>57357</v>
      </c>
    </row>
    <row r="27" spans="1:114" s="123" customFormat="1" ht="12" customHeight="1">
      <c r="A27" s="124" t="s">
        <v>200</v>
      </c>
      <c r="B27" s="125" t="s">
        <v>240</v>
      </c>
      <c r="C27" s="124" t="s">
        <v>241</v>
      </c>
      <c r="D27" s="139">
        <f t="shared" si="6"/>
        <v>25012</v>
      </c>
      <c r="E27" s="139">
        <f t="shared" si="7"/>
        <v>0</v>
      </c>
      <c r="F27" s="139">
        <v>0</v>
      </c>
      <c r="G27" s="139">
        <v>0</v>
      </c>
      <c r="H27" s="139">
        <v>0</v>
      </c>
      <c r="I27" s="139">
        <v>0</v>
      </c>
      <c r="J27" s="140" t="s">
        <v>199</v>
      </c>
      <c r="K27" s="139">
        <v>0</v>
      </c>
      <c r="L27" s="139">
        <v>25012</v>
      </c>
      <c r="M27" s="139">
        <f t="shared" si="8"/>
        <v>1551</v>
      </c>
      <c r="N27" s="139">
        <f t="shared" si="9"/>
        <v>0</v>
      </c>
      <c r="O27" s="139">
        <v>0</v>
      </c>
      <c r="P27" s="139">
        <v>0</v>
      </c>
      <c r="Q27" s="139">
        <v>0</v>
      </c>
      <c r="R27" s="139">
        <v>0</v>
      </c>
      <c r="S27" s="140" t="s">
        <v>199</v>
      </c>
      <c r="T27" s="139">
        <v>0</v>
      </c>
      <c r="U27" s="139">
        <v>1551</v>
      </c>
      <c r="V27" s="139">
        <f t="shared" si="10"/>
        <v>26563</v>
      </c>
      <c r="W27" s="139">
        <f t="shared" si="11"/>
        <v>0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0</v>
      </c>
      <c r="AB27" s="140" t="s">
        <v>199</v>
      </c>
      <c r="AC27" s="139">
        <f t="shared" si="16"/>
        <v>0</v>
      </c>
      <c r="AD27" s="139">
        <f t="shared" si="17"/>
        <v>26563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f t="shared" si="20"/>
        <v>25012</v>
      </c>
      <c r="AN27" s="139">
        <f t="shared" si="21"/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f t="shared" si="22"/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f t="shared" si="23"/>
        <v>25012</v>
      </c>
      <c r="AY27" s="139">
        <v>0</v>
      </c>
      <c r="AZ27" s="139">
        <v>25012</v>
      </c>
      <c r="BA27" s="139">
        <v>0</v>
      </c>
      <c r="BB27" s="139">
        <v>0</v>
      </c>
      <c r="BC27" s="139">
        <v>0</v>
      </c>
      <c r="BD27" s="139">
        <v>0</v>
      </c>
      <c r="BE27" s="139">
        <v>0</v>
      </c>
      <c r="BF27" s="139">
        <f t="shared" si="24"/>
        <v>25012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1551</v>
      </c>
      <c r="BP27" s="139">
        <f t="shared" si="28"/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f t="shared" si="29"/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f t="shared" si="30"/>
        <v>1551</v>
      </c>
      <c r="CA27" s="139">
        <v>0</v>
      </c>
      <c r="CB27" s="139">
        <v>1551</v>
      </c>
      <c r="CC27" s="139">
        <v>0</v>
      </c>
      <c r="CD27" s="139">
        <v>0</v>
      </c>
      <c r="CE27" s="139">
        <v>0</v>
      </c>
      <c r="CF27" s="139">
        <v>0</v>
      </c>
      <c r="CG27" s="139">
        <v>0</v>
      </c>
      <c r="CH27" s="139">
        <f t="shared" si="31"/>
        <v>1551</v>
      </c>
      <c r="CI27" s="139">
        <f t="shared" si="35"/>
        <v>0</v>
      </c>
      <c r="CJ27" s="139">
        <f t="shared" si="36"/>
        <v>0</v>
      </c>
      <c r="CK27" s="139">
        <f t="shared" si="37"/>
        <v>0</v>
      </c>
      <c r="CL27" s="139">
        <f t="shared" si="38"/>
        <v>0</v>
      </c>
      <c r="CM27" s="139">
        <f t="shared" si="39"/>
        <v>0</v>
      </c>
      <c r="CN27" s="139">
        <f t="shared" si="40"/>
        <v>0</v>
      </c>
      <c r="CO27" s="139">
        <f t="shared" si="41"/>
        <v>0</v>
      </c>
      <c r="CP27" s="139">
        <f t="shared" si="42"/>
        <v>0</v>
      </c>
      <c r="CQ27" s="139">
        <f t="shared" si="43"/>
        <v>26563</v>
      </c>
      <c r="CR27" s="139">
        <f t="shared" si="44"/>
        <v>0</v>
      </c>
      <c r="CS27" s="139">
        <f t="shared" si="45"/>
        <v>0</v>
      </c>
      <c r="CT27" s="139">
        <f t="shared" si="46"/>
        <v>0</v>
      </c>
      <c r="CU27" s="139">
        <f t="shared" si="47"/>
        <v>0</v>
      </c>
      <c r="CV27" s="139">
        <f t="shared" si="48"/>
        <v>0</v>
      </c>
      <c r="CW27" s="139">
        <f t="shared" si="49"/>
        <v>0</v>
      </c>
      <c r="CX27" s="139">
        <f t="shared" si="34"/>
        <v>0</v>
      </c>
      <c r="CY27" s="139">
        <f t="shared" si="33"/>
        <v>0</v>
      </c>
      <c r="CZ27" s="139">
        <f t="shared" si="33"/>
        <v>0</v>
      </c>
      <c r="DA27" s="139">
        <f t="shared" si="33"/>
        <v>0</v>
      </c>
      <c r="DB27" s="139">
        <f t="shared" si="33"/>
        <v>26563</v>
      </c>
      <c r="DC27" s="139">
        <f t="shared" si="33"/>
        <v>0</v>
      </c>
      <c r="DD27" s="139">
        <f t="shared" si="33"/>
        <v>26563</v>
      </c>
      <c r="DE27" s="139">
        <f t="shared" si="33"/>
        <v>0</v>
      </c>
      <c r="DF27" s="139">
        <f t="shared" si="33"/>
        <v>0</v>
      </c>
      <c r="DG27" s="139">
        <f t="shared" si="33"/>
        <v>0</v>
      </c>
      <c r="DH27" s="139">
        <f t="shared" si="33"/>
        <v>0</v>
      </c>
      <c r="DI27" s="139">
        <f t="shared" si="33"/>
        <v>0</v>
      </c>
      <c r="DJ27" s="139">
        <f t="shared" si="33"/>
        <v>26563</v>
      </c>
    </row>
    <row r="28" spans="1:114" s="123" customFormat="1" ht="12" customHeight="1">
      <c r="A28" s="124" t="s">
        <v>200</v>
      </c>
      <c r="B28" s="125" t="s">
        <v>242</v>
      </c>
      <c r="C28" s="124" t="s">
        <v>243</v>
      </c>
      <c r="D28" s="139">
        <f t="shared" si="6"/>
        <v>229293</v>
      </c>
      <c r="E28" s="139">
        <f t="shared" si="7"/>
        <v>2171</v>
      </c>
      <c r="F28" s="139">
        <v>0</v>
      </c>
      <c r="G28" s="139">
        <v>0</v>
      </c>
      <c r="H28" s="139">
        <v>0</v>
      </c>
      <c r="I28" s="139">
        <v>2043</v>
      </c>
      <c r="J28" s="140" t="s">
        <v>199</v>
      </c>
      <c r="K28" s="139">
        <v>128</v>
      </c>
      <c r="L28" s="139">
        <v>227122</v>
      </c>
      <c r="M28" s="139">
        <f t="shared" si="8"/>
        <v>35674</v>
      </c>
      <c r="N28" s="139">
        <f t="shared" si="9"/>
        <v>0</v>
      </c>
      <c r="O28" s="139">
        <v>0</v>
      </c>
      <c r="P28" s="139">
        <v>0</v>
      </c>
      <c r="Q28" s="139">
        <v>0</v>
      </c>
      <c r="R28" s="139">
        <v>0</v>
      </c>
      <c r="S28" s="140" t="s">
        <v>199</v>
      </c>
      <c r="T28" s="139">
        <v>0</v>
      </c>
      <c r="U28" s="139">
        <v>35674</v>
      </c>
      <c r="V28" s="139">
        <f t="shared" si="10"/>
        <v>264967</v>
      </c>
      <c r="W28" s="139">
        <f t="shared" si="11"/>
        <v>2171</v>
      </c>
      <c r="X28" s="139">
        <f t="shared" si="12"/>
        <v>0</v>
      </c>
      <c r="Y28" s="139">
        <f t="shared" si="13"/>
        <v>0</v>
      </c>
      <c r="Z28" s="139">
        <f t="shared" si="14"/>
        <v>0</v>
      </c>
      <c r="AA28" s="139">
        <f t="shared" si="15"/>
        <v>2043</v>
      </c>
      <c r="AB28" s="140" t="s">
        <v>199</v>
      </c>
      <c r="AC28" s="139">
        <f t="shared" si="16"/>
        <v>128</v>
      </c>
      <c r="AD28" s="139">
        <f t="shared" si="17"/>
        <v>262796</v>
      </c>
      <c r="AE28" s="139">
        <f t="shared" si="18"/>
        <v>40822</v>
      </c>
      <c r="AF28" s="139">
        <f t="shared" si="19"/>
        <v>40822</v>
      </c>
      <c r="AG28" s="139">
        <v>0</v>
      </c>
      <c r="AH28" s="139">
        <v>20689</v>
      </c>
      <c r="AI28" s="139">
        <v>20055</v>
      </c>
      <c r="AJ28" s="139">
        <v>78</v>
      </c>
      <c r="AK28" s="139">
        <v>0</v>
      </c>
      <c r="AL28" s="139">
        <v>5945</v>
      </c>
      <c r="AM28" s="139">
        <f t="shared" si="20"/>
        <v>55040</v>
      </c>
      <c r="AN28" s="139">
        <f t="shared" si="21"/>
        <v>22227</v>
      </c>
      <c r="AO28" s="139">
        <v>0</v>
      </c>
      <c r="AP28" s="139">
        <v>0</v>
      </c>
      <c r="AQ28" s="139">
        <v>22227</v>
      </c>
      <c r="AR28" s="139">
        <v>0</v>
      </c>
      <c r="AS28" s="139">
        <f t="shared" si="22"/>
        <v>27747</v>
      </c>
      <c r="AT28" s="139">
        <v>2468</v>
      </c>
      <c r="AU28" s="139">
        <v>23202</v>
      </c>
      <c r="AV28" s="139">
        <v>2077</v>
      </c>
      <c r="AW28" s="139">
        <v>0</v>
      </c>
      <c r="AX28" s="139">
        <f t="shared" si="23"/>
        <v>5066</v>
      </c>
      <c r="AY28" s="139">
        <v>5066</v>
      </c>
      <c r="AZ28" s="139">
        <v>0</v>
      </c>
      <c r="BA28" s="139">
        <v>0</v>
      </c>
      <c r="BB28" s="139">
        <v>0</v>
      </c>
      <c r="BC28" s="139">
        <v>127486</v>
      </c>
      <c r="BD28" s="139">
        <v>0</v>
      </c>
      <c r="BE28" s="139">
        <v>0</v>
      </c>
      <c r="BF28" s="139">
        <f t="shared" si="24"/>
        <v>95862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0</v>
      </c>
      <c r="BP28" s="139">
        <f t="shared" si="28"/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33334</v>
      </c>
      <c r="CF28" s="139">
        <v>0</v>
      </c>
      <c r="CG28" s="139">
        <v>2340</v>
      </c>
      <c r="CH28" s="139">
        <f t="shared" si="31"/>
        <v>2340</v>
      </c>
      <c r="CI28" s="139">
        <f t="shared" si="35"/>
        <v>40822</v>
      </c>
      <c r="CJ28" s="139">
        <f t="shared" si="36"/>
        <v>40822</v>
      </c>
      <c r="CK28" s="139">
        <f t="shared" si="37"/>
        <v>0</v>
      </c>
      <c r="CL28" s="139">
        <f t="shared" si="38"/>
        <v>20689</v>
      </c>
      <c r="CM28" s="139">
        <f t="shared" si="39"/>
        <v>20055</v>
      </c>
      <c r="CN28" s="139">
        <f t="shared" si="40"/>
        <v>78</v>
      </c>
      <c r="CO28" s="139">
        <f t="shared" si="41"/>
        <v>0</v>
      </c>
      <c r="CP28" s="139">
        <f t="shared" si="42"/>
        <v>5945</v>
      </c>
      <c r="CQ28" s="139">
        <f t="shared" si="43"/>
        <v>55040</v>
      </c>
      <c r="CR28" s="139">
        <f t="shared" si="44"/>
        <v>22227</v>
      </c>
      <c r="CS28" s="139">
        <f t="shared" si="45"/>
        <v>0</v>
      </c>
      <c r="CT28" s="139">
        <f t="shared" si="46"/>
        <v>0</v>
      </c>
      <c r="CU28" s="139">
        <f t="shared" si="47"/>
        <v>22227</v>
      </c>
      <c r="CV28" s="139">
        <f t="shared" si="48"/>
        <v>0</v>
      </c>
      <c r="CW28" s="139">
        <f t="shared" si="49"/>
        <v>27747</v>
      </c>
      <c r="CX28" s="139">
        <f t="shared" si="34"/>
        <v>2468</v>
      </c>
      <c r="CY28" s="139">
        <f t="shared" si="33"/>
        <v>23202</v>
      </c>
      <c r="CZ28" s="139">
        <f t="shared" si="33"/>
        <v>2077</v>
      </c>
      <c r="DA28" s="139">
        <f t="shared" si="33"/>
        <v>0</v>
      </c>
      <c r="DB28" s="139">
        <f t="shared" si="33"/>
        <v>5066</v>
      </c>
      <c r="DC28" s="139">
        <f t="shared" si="33"/>
        <v>5066</v>
      </c>
      <c r="DD28" s="139">
        <f t="shared" si="33"/>
        <v>0</v>
      </c>
      <c r="DE28" s="139">
        <f t="shared" si="33"/>
        <v>0</v>
      </c>
      <c r="DF28" s="139">
        <f t="shared" si="33"/>
        <v>0</v>
      </c>
      <c r="DG28" s="139">
        <f t="shared" si="33"/>
        <v>160820</v>
      </c>
      <c r="DH28" s="139">
        <f t="shared" si="33"/>
        <v>0</v>
      </c>
      <c r="DI28" s="139">
        <f t="shared" si="33"/>
        <v>2340</v>
      </c>
      <c r="DJ28" s="139">
        <f t="shared" si="33"/>
        <v>98202</v>
      </c>
    </row>
    <row r="29" spans="1:114" s="123" customFormat="1" ht="12" customHeight="1">
      <c r="A29" s="124" t="s">
        <v>200</v>
      </c>
      <c r="B29" s="125" t="s">
        <v>244</v>
      </c>
      <c r="C29" s="124" t="s">
        <v>245</v>
      </c>
      <c r="D29" s="139">
        <f t="shared" si="6"/>
        <v>115654</v>
      </c>
      <c r="E29" s="139">
        <f t="shared" si="7"/>
        <v>7558</v>
      </c>
      <c r="F29" s="139">
        <v>0</v>
      </c>
      <c r="G29" s="139">
        <v>0</v>
      </c>
      <c r="H29" s="139">
        <v>0</v>
      </c>
      <c r="I29" s="139">
        <v>7558</v>
      </c>
      <c r="J29" s="140" t="s">
        <v>199</v>
      </c>
      <c r="K29" s="139">
        <v>0</v>
      </c>
      <c r="L29" s="139">
        <v>108096</v>
      </c>
      <c r="M29" s="139">
        <f t="shared" si="8"/>
        <v>13881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13881</v>
      </c>
      <c r="V29" s="139">
        <f t="shared" si="10"/>
        <v>129535</v>
      </c>
      <c r="W29" s="139">
        <f t="shared" si="11"/>
        <v>7558</v>
      </c>
      <c r="X29" s="139">
        <f t="shared" si="12"/>
        <v>0</v>
      </c>
      <c r="Y29" s="139">
        <f t="shared" si="13"/>
        <v>0</v>
      </c>
      <c r="Z29" s="139">
        <f t="shared" si="14"/>
        <v>0</v>
      </c>
      <c r="AA29" s="139">
        <f t="shared" si="15"/>
        <v>7558</v>
      </c>
      <c r="AB29" s="140" t="s">
        <v>199</v>
      </c>
      <c r="AC29" s="139">
        <f t="shared" si="16"/>
        <v>0</v>
      </c>
      <c r="AD29" s="139">
        <f t="shared" si="17"/>
        <v>121977</v>
      </c>
      <c r="AE29" s="139">
        <f t="shared" si="18"/>
        <v>0</v>
      </c>
      <c r="AF29" s="139">
        <f t="shared" si="19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4901</v>
      </c>
      <c r="AM29" s="139">
        <f t="shared" si="20"/>
        <v>43928</v>
      </c>
      <c r="AN29" s="139">
        <f t="shared" si="21"/>
        <v>21232</v>
      </c>
      <c r="AO29" s="139">
        <v>7865</v>
      </c>
      <c r="AP29" s="139">
        <v>13367</v>
      </c>
      <c r="AQ29" s="139">
        <v>0</v>
      </c>
      <c r="AR29" s="139">
        <v>0</v>
      </c>
      <c r="AS29" s="139">
        <f t="shared" si="22"/>
        <v>1875</v>
      </c>
      <c r="AT29" s="139">
        <v>1875</v>
      </c>
      <c r="AU29" s="139">
        <v>0</v>
      </c>
      <c r="AV29" s="139">
        <v>0</v>
      </c>
      <c r="AW29" s="139">
        <v>0</v>
      </c>
      <c r="AX29" s="139">
        <f t="shared" si="23"/>
        <v>20821</v>
      </c>
      <c r="AY29" s="139">
        <v>17780</v>
      </c>
      <c r="AZ29" s="139">
        <v>3041</v>
      </c>
      <c r="BA29" s="139">
        <v>0</v>
      </c>
      <c r="BB29" s="139">
        <v>0</v>
      </c>
      <c r="BC29" s="139">
        <v>66825</v>
      </c>
      <c r="BD29" s="139">
        <v>0</v>
      </c>
      <c r="BE29" s="139">
        <v>0</v>
      </c>
      <c r="BF29" s="139">
        <f t="shared" si="24"/>
        <v>43928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0</v>
      </c>
      <c r="BP29" s="139">
        <f t="shared" si="28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9"/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f t="shared" si="30"/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13881</v>
      </c>
      <c r="CF29" s="139">
        <v>0</v>
      </c>
      <c r="CG29" s="139">
        <v>0</v>
      </c>
      <c r="CH29" s="139">
        <f t="shared" si="31"/>
        <v>0</v>
      </c>
      <c r="CI29" s="139">
        <f t="shared" si="35"/>
        <v>0</v>
      </c>
      <c r="CJ29" s="139">
        <f t="shared" si="36"/>
        <v>0</v>
      </c>
      <c r="CK29" s="139">
        <f t="shared" si="37"/>
        <v>0</v>
      </c>
      <c r="CL29" s="139">
        <f t="shared" si="38"/>
        <v>0</v>
      </c>
      <c r="CM29" s="139">
        <f t="shared" si="39"/>
        <v>0</v>
      </c>
      <c r="CN29" s="139">
        <f t="shared" si="40"/>
        <v>0</v>
      </c>
      <c r="CO29" s="139">
        <f t="shared" si="41"/>
        <v>0</v>
      </c>
      <c r="CP29" s="139">
        <f t="shared" si="42"/>
        <v>4901</v>
      </c>
      <c r="CQ29" s="139">
        <f t="shared" si="43"/>
        <v>43928</v>
      </c>
      <c r="CR29" s="139">
        <f t="shared" si="44"/>
        <v>21232</v>
      </c>
      <c r="CS29" s="139">
        <f t="shared" si="45"/>
        <v>7865</v>
      </c>
      <c r="CT29" s="139">
        <f t="shared" si="46"/>
        <v>13367</v>
      </c>
      <c r="CU29" s="139">
        <f t="shared" si="47"/>
        <v>0</v>
      </c>
      <c r="CV29" s="139">
        <f t="shared" si="48"/>
        <v>0</v>
      </c>
      <c r="CW29" s="139">
        <f t="shared" si="49"/>
        <v>1875</v>
      </c>
      <c r="CX29" s="139">
        <f t="shared" si="34"/>
        <v>1875</v>
      </c>
      <c r="CY29" s="139">
        <f t="shared" si="33"/>
        <v>0</v>
      </c>
      <c r="CZ29" s="139">
        <f t="shared" si="33"/>
        <v>0</v>
      </c>
      <c r="DA29" s="139">
        <f t="shared" si="33"/>
        <v>0</v>
      </c>
      <c r="DB29" s="139">
        <f aca="true" t="shared" si="50" ref="DB29:DB34">SUM(AX29,+BZ29)</f>
        <v>20821</v>
      </c>
      <c r="DC29" s="139">
        <f aca="true" t="shared" si="51" ref="DC29:DC34">SUM(AY29,+CA29)</f>
        <v>17780</v>
      </c>
      <c r="DD29" s="139">
        <f aca="true" t="shared" si="52" ref="DD29:DD34">SUM(AZ29,+CB29)</f>
        <v>3041</v>
      </c>
      <c r="DE29" s="139">
        <f aca="true" t="shared" si="53" ref="DE29:DE34">SUM(BA29,+CC29)</f>
        <v>0</v>
      </c>
      <c r="DF29" s="139">
        <f aca="true" t="shared" si="54" ref="DF29:DF34">SUM(BB29,+CD29)</f>
        <v>0</v>
      </c>
      <c r="DG29" s="139">
        <f aca="true" t="shared" si="55" ref="DG29:DG34">SUM(BC29,+CE29)</f>
        <v>80706</v>
      </c>
      <c r="DH29" s="139">
        <f aca="true" t="shared" si="56" ref="DH29:DH34">SUM(BD29,+CF29)</f>
        <v>0</v>
      </c>
      <c r="DI29" s="139">
        <f aca="true" t="shared" si="57" ref="DI29:DI34">SUM(BE29,+CG29)</f>
        <v>0</v>
      </c>
      <c r="DJ29" s="139">
        <f aca="true" t="shared" si="58" ref="DJ29:DJ34">SUM(BF29,+CH29)</f>
        <v>43928</v>
      </c>
    </row>
    <row r="30" spans="1:114" s="123" customFormat="1" ht="12" customHeight="1">
      <c r="A30" s="124" t="s">
        <v>200</v>
      </c>
      <c r="B30" s="125" t="s">
        <v>246</v>
      </c>
      <c r="C30" s="124" t="s">
        <v>247</v>
      </c>
      <c r="D30" s="139">
        <f t="shared" si="6"/>
        <v>68554</v>
      </c>
      <c r="E30" s="139">
        <f t="shared" si="7"/>
        <v>773</v>
      </c>
      <c r="F30" s="139">
        <v>0</v>
      </c>
      <c r="G30" s="139">
        <v>60</v>
      </c>
      <c r="H30" s="139">
        <v>0</v>
      </c>
      <c r="I30" s="139">
        <v>34</v>
      </c>
      <c r="J30" s="140" t="s">
        <v>199</v>
      </c>
      <c r="K30" s="139">
        <v>679</v>
      </c>
      <c r="L30" s="139">
        <v>67781</v>
      </c>
      <c r="M30" s="139">
        <f t="shared" si="8"/>
        <v>27146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27146</v>
      </c>
      <c r="V30" s="139">
        <f t="shared" si="10"/>
        <v>95700</v>
      </c>
      <c r="W30" s="139">
        <f t="shared" si="11"/>
        <v>773</v>
      </c>
      <c r="X30" s="139">
        <f t="shared" si="12"/>
        <v>0</v>
      </c>
      <c r="Y30" s="139">
        <f t="shared" si="13"/>
        <v>60</v>
      </c>
      <c r="Z30" s="139">
        <f t="shared" si="14"/>
        <v>0</v>
      </c>
      <c r="AA30" s="139">
        <f t="shared" si="15"/>
        <v>34</v>
      </c>
      <c r="AB30" s="140" t="s">
        <v>199</v>
      </c>
      <c r="AC30" s="139">
        <f t="shared" si="16"/>
        <v>679</v>
      </c>
      <c r="AD30" s="139">
        <f t="shared" si="17"/>
        <v>94927</v>
      </c>
      <c r="AE30" s="139">
        <f t="shared" si="18"/>
        <v>0</v>
      </c>
      <c r="AF30" s="139">
        <f t="shared" si="19"/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6815</v>
      </c>
      <c r="AM30" s="139">
        <f t="shared" si="20"/>
        <v>10069</v>
      </c>
      <c r="AN30" s="139">
        <f t="shared" si="21"/>
        <v>6964</v>
      </c>
      <c r="AO30" s="139">
        <v>2500</v>
      </c>
      <c r="AP30" s="139">
        <v>4464</v>
      </c>
      <c r="AQ30" s="139">
        <v>0</v>
      </c>
      <c r="AR30" s="139">
        <v>0</v>
      </c>
      <c r="AS30" s="139">
        <f t="shared" si="22"/>
        <v>1570</v>
      </c>
      <c r="AT30" s="139">
        <v>1570</v>
      </c>
      <c r="AU30" s="139">
        <v>0</v>
      </c>
      <c r="AV30" s="139">
        <v>0</v>
      </c>
      <c r="AW30" s="139">
        <v>0</v>
      </c>
      <c r="AX30" s="139">
        <f t="shared" si="23"/>
        <v>1535</v>
      </c>
      <c r="AY30" s="139">
        <v>34</v>
      </c>
      <c r="AZ30" s="139">
        <v>1501</v>
      </c>
      <c r="BA30" s="139">
        <v>0</v>
      </c>
      <c r="BB30" s="139">
        <v>0</v>
      </c>
      <c r="BC30" s="139">
        <v>45980</v>
      </c>
      <c r="BD30" s="139">
        <v>0</v>
      </c>
      <c r="BE30" s="139">
        <v>5690</v>
      </c>
      <c r="BF30" s="139">
        <f t="shared" si="24"/>
        <v>15759</v>
      </c>
      <c r="BG30" s="139">
        <f t="shared" si="25"/>
        <v>0</v>
      </c>
      <c r="BH30" s="139">
        <f t="shared" si="26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0</v>
      </c>
      <c r="BP30" s="139">
        <f t="shared" si="28"/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f t="shared" si="29"/>
        <v>0</v>
      </c>
      <c r="BV30" s="139">
        <v>0</v>
      </c>
      <c r="BW30" s="139">
        <v>0</v>
      </c>
      <c r="BX30" s="139">
        <v>0</v>
      </c>
      <c r="BY30" s="139">
        <v>0</v>
      </c>
      <c r="BZ30" s="139">
        <f t="shared" si="30"/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27146</v>
      </c>
      <c r="CF30" s="139">
        <v>0</v>
      </c>
      <c r="CG30" s="139">
        <v>0</v>
      </c>
      <c r="CH30" s="139">
        <f t="shared" si="31"/>
        <v>0</v>
      </c>
      <c r="CI30" s="139">
        <f t="shared" si="35"/>
        <v>0</v>
      </c>
      <c r="CJ30" s="139">
        <f t="shared" si="36"/>
        <v>0</v>
      </c>
      <c r="CK30" s="139">
        <f t="shared" si="37"/>
        <v>0</v>
      </c>
      <c r="CL30" s="139">
        <f t="shared" si="38"/>
        <v>0</v>
      </c>
      <c r="CM30" s="139">
        <f t="shared" si="39"/>
        <v>0</v>
      </c>
      <c r="CN30" s="139">
        <f t="shared" si="40"/>
        <v>0</v>
      </c>
      <c r="CO30" s="139">
        <f t="shared" si="41"/>
        <v>0</v>
      </c>
      <c r="CP30" s="139">
        <f t="shared" si="42"/>
        <v>6815</v>
      </c>
      <c r="CQ30" s="139">
        <f t="shared" si="43"/>
        <v>10069</v>
      </c>
      <c r="CR30" s="139">
        <f t="shared" si="44"/>
        <v>6964</v>
      </c>
      <c r="CS30" s="139">
        <f t="shared" si="45"/>
        <v>2500</v>
      </c>
      <c r="CT30" s="139">
        <f t="shared" si="46"/>
        <v>4464</v>
      </c>
      <c r="CU30" s="139">
        <f t="shared" si="47"/>
        <v>0</v>
      </c>
      <c r="CV30" s="139">
        <f t="shared" si="48"/>
        <v>0</v>
      </c>
      <c r="CW30" s="139">
        <f t="shared" si="49"/>
        <v>1570</v>
      </c>
      <c r="CX30" s="139">
        <f t="shared" si="34"/>
        <v>1570</v>
      </c>
      <c r="CY30" s="139">
        <f aca="true" t="shared" si="59" ref="CY30:DA34">SUM(AU30,+BW30)</f>
        <v>0</v>
      </c>
      <c r="CZ30" s="139">
        <f t="shared" si="59"/>
        <v>0</v>
      </c>
      <c r="DA30" s="139">
        <f t="shared" si="59"/>
        <v>0</v>
      </c>
      <c r="DB30" s="139">
        <f t="shared" si="50"/>
        <v>1535</v>
      </c>
      <c r="DC30" s="139">
        <f t="shared" si="51"/>
        <v>34</v>
      </c>
      <c r="DD30" s="139">
        <f t="shared" si="52"/>
        <v>1501</v>
      </c>
      <c r="DE30" s="139">
        <f t="shared" si="53"/>
        <v>0</v>
      </c>
      <c r="DF30" s="139">
        <f t="shared" si="54"/>
        <v>0</v>
      </c>
      <c r="DG30" s="139">
        <f t="shared" si="55"/>
        <v>73126</v>
      </c>
      <c r="DH30" s="139">
        <f t="shared" si="56"/>
        <v>0</v>
      </c>
      <c r="DI30" s="139">
        <f t="shared" si="57"/>
        <v>5690</v>
      </c>
      <c r="DJ30" s="139">
        <f t="shared" si="58"/>
        <v>15759</v>
      </c>
    </row>
    <row r="31" spans="1:114" s="123" customFormat="1" ht="12" customHeight="1">
      <c r="A31" s="124" t="s">
        <v>200</v>
      </c>
      <c r="B31" s="125" t="s">
        <v>248</v>
      </c>
      <c r="C31" s="124" t="s">
        <v>249</v>
      </c>
      <c r="D31" s="139">
        <f t="shared" si="6"/>
        <v>14181</v>
      </c>
      <c r="E31" s="139">
        <f t="shared" si="7"/>
        <v>0</v>
      </c>
      <c r="F31" s="139">
        <v>0</v>
      </c>
      <c r="G31" s="139">
        <v>0</v>
      </c>
      <c r="H31" s="139">
        <v>0</v>
      </c>
      <c r="I31" s="139">
        <v>0</v>
      </c>
      <c r="J31" s="140" t="s">
        <v>199</v>
      </c>
      <c r="K31" s="139">
        <v>0</v>
      </c>
      <c r="L31" s="139">
        <v>14181</v>
      </c>
      <c r="M31" s="139">
        <f t="shared" si="8"/>
        <v>406</v>
      </c>
      <c r="N31" s="139">
        <f t="shared" si="9"/>
        <v>0</v>
      </c>
      <c r="O31" s="139">
        <v>0</v>
      </c>
      <c r="P31" s="139">
        <v>0</v>
      </c>
      <c r="Q31" s="139">
        <v>0</v>
      </c>
      <c r="R31" s="139">
        <v>0</v>
      </c>
      <c r="S31" s="140" t="s">
        <v>199</v>
      </c>
      <c r="T31" s="139">
        <v>0</v>
      </c>
      <c r="U31" s="139">
        <v>406</v>
      </c>
      <c r="V31" s="139">
        <f t="shared" si="10"/>
        <v>14587</v>
      </c>
      <c r="W31" s="139">
        <f t="shared" si="11"/>
        <v>0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0</v>
      </c>
      <c r="AB31" s="140" t="s">
        <v>199</v>
      </c>
      <c r="AC31" s="139">
        <f t="shared" si="16"/>
        <v>0</v>
      </c>
      <c r="AD31" s="139">
        <f t="shared" si="17"/>
        <v>14587</v>
      </c>
      <c r="AE31" s="139">
        <f t="shared" si="18"/>
        <v>0</v>
      </c>
      <c r="AF31" s="139">
        <f t="shared" si="19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f t="shared" si="20"/>
        <v>14181</v>
      </c>
      <c r="AN31" s="139">
        <f t="shared" si="21"/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f t="shared" si="22"/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f t="shared" si="23"/>
        <v>14181</v>
      </c>
      <c r="AY31" s="139">
        <v>14181</v>
      </c>
      <c r="AZ31" s="139">
        <v>0</v>
      </c>
      <c r="BA31" s="139">
        <v>0</v>
      </c>
      <c r="BB31" s="139">
        <v>0</v>
      </c>
      <c r="BC31" s="139">
        <v>0</v>
      </c>
      <c r="BD31" s="139">
        <v>0</v>
      </c>
      <c r="BE31" s="139">
        <v>0</v>
      </c>
      <c r="BF31" s="139">
        <f t="shared" si="24"/>
        <v>14181</v>
      </c>
      <c r="BG31" s="139">
        <f t="shared" si="25"/>
        <v>0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0</v>
      </c>
      <c r="BO31" s="139">
        <f t="shared" si="27"/>
        <v>0</v>
      </c>
      <c r="BP31" s="139">
        <f t="shared" si="28"/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f t="shared" si="29"/>
        <v>0</v>
      </c>
      <c r="BV31" s="139">
        <v>0</v>
      </c>
      <c r="BW31" s="139">
        <v>0</v>
      </c>
      <c r="BX31" s="139">
        <v>0</v>
      </c>
      <c r="BY31" s="139">
        <v>0</v>
      </c>
      <c r="BZ31" s="139">
        <f t="shared" si="30"/>
        <v>0</v>
      </c>
      <c r="CA31" s="139">
        <v>0</v>
      </c>
      <c r="CB31" s="139">
        <v>0</v>
      </c>
      <c r="CC31" s="139">
        <v>0</v>
      </c>
      <c r="CD31" s="139">
        <v>0</v>
      </c>
      <c r="CE31" s="139">
        <v>406</v>
      </c>
      <c r="CF31" s="139">
        <v>0</v>
      </c>
      <c r="CG31" s="139">
        <v>0</v>
      </c>
      <c r="CH31" s="139">
        <f t="shared" si="31"/>
        <v>0</v>
      </c>
      <c r="CI31" s="139">
        <f t="shared" si="35"/>
        <v>0</v>
      </c>
      <c r="CJ31" s="139">
        <f t="shared" si="36"/>
        <v>0</v>
      </c>
      <c r="CK31" s="139">
        <f t="shared" si="37"/>
        <v>0</v>
      </c>
      <c r="CL31" s="139">
        <f t="shared" si="38"/>
        <v>0</v>
      </c>
      <c r="CM31" s="139">
        <f t="shared" si="39"/>
        <v>0</v>
      </c>
      <c r="CN31" s="139">
        <f t="shared" si="40"/>
        <v>0</v>
      </c>
      <c r="CO31" s="139">
        <f t="shared" si="41"/>
        <v>0</v>
      </c>
      <c r="CP31" s="139">
        <f t="shared" si="42"/>
        <v>0</v>
      </c>
      <c r="CQ31" s="139">
        <f t="shared" si="43"/>
        <v>14181</v>
      </c>
      <c r="CR31" s="139">
        <f t="shared" si="44"/>
        <v>0</v>
      </c>
      <c r="CS31" s="139">
        <f t="shared" si="45"/>
        <v>0</v>
      </c>
      <c r="CT31" s="139">
        <f t="shared" si="46"/>
        <v>0</v>
      </c>
      <c r="CU31" s="139">
        <f t="shared" si="47"/>
        <v>0</v>
      </c>
      <c r="CV31" s="139">
        <f t="shared" si="48"/>
        <v>0</v>
      </c>
      <c r="CW31" s="139">
        <f t="shared" si="49"/>
        <v>0</v>
      </c>
      <c r="CX31" s="139">
        <f t="shared" si="34"/>
        <v>0</v>
      </c>
      <c r="CY31" s="139">
        <f t="shared" si="59"/>
        <v>0</v>
      </c>
      <c r="CZ31" s="139">
        <f t="shared" si="59"/>
        <v>0</v>
      </c>
      <c r="DA31" s="139">
        <f t="shared" si="59"/>
        <v>0</v>
      </c>
      <c r="DB31" s="139">
        <f t="shared" si="50"/>
        <v>14181</v>
      </c>
      <c r="DC31" s="139">
        <f t="shared" si="51"/>
        <v>14181</v>
      </c>
      <c r="DD31" s="139">
        <f t="shared" si="52"/>
        <v>0</v>
      </c>
      <c r="DE31" s="139">
        <f t="shared" si="53"/>
        <v>0</v>
      </c>
      <c r="DF31" s="139">
        <f t="shared" si="54"/>
        <v>0</v>
      </c>
      <c r="DG31" s="139">
        <f t="shared" si="55"/>
        <v>406</v>
      </c>
      <c r="DH31" s="139">
        <f t="shared" si="56"/>
        <v>0</v>
      </c>
      <c r="DI31" s="139">
        <f t="shared" si="57"/>
        <v>0</v>
      </c>
      <c r="DJ31" s="139">
        <f t="shared" si="58"/>
        <v>14181</v>
      </c>
    </row>
    <row r="32" spans="1:114" s="123" customFormat="1" ht="12" customHeight="1">
      <c r="A32" s="124" t="s">
        <v>200</v>
      </c>
      <c r="B32" s="125" t="s">
        <v>250</v>
      </c>
      <c r="C32" s="124" t="s">
        <v>251</v>
      </c>
      <c r="D32" s="139">
        <f t="shared" si="6"/>
        <v>45191</v>
      </c>
      <c r="E32" s="139">
        <f t="shared" si="7"/>
        <v>0</v>
      </c>
      <c r="F32" s="139">
        <v>0</v>
      </c>
      <c r="G32" s="139">
        <v>0</v>
      </c>
      <c r="H32" s="139">
        <v>0</v>
      </c>
      <c r="I32" s="139">
        <v>0</v>
      </c>
      <c r="J32" s="140" t="s">
        <v>199</v>
      </c>
      <c r="K32" s="139">
        <v>0</v>
      </c>
      <c r="L32" s="139">
        <v>45191</v>
      </c>
      <c r="M32" s="139">
        <f t="shared" si="8"/>
        <v>11261</v>
      </c>
      <c r="N32" s="139">
        <f t="shared" si="9"/>
        <v>0</v>
      </c>
      <c r="O32" s="139">
        <v>0</v>
      </c>
      <c r="P32" s="139">
        <v>0</v>
      </c>
      <c r="Q32" s="139">
        <v>0</v>
      </c>
      <c r="R32" s="139">
        <v>0</v>
      </c>
      <c r="S32" s="140" t="s">
        <v>199</v>
      </c>
      <c r="T32" s="139">
        <v>0</v>
      </c>
      <c r="U32" s="139">
        <v>11261</v>
      </c>
      <c r="V32" s="139">
        <f t="shared" si="10"/>
        <v>56452</v>
      </c>
      <c r="W32" s="139">
        <f t="shared" si="11"/>
        <v>0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0</v>
      </c>
      <c r="AB32" s="140" t="s">
        <v>199</v>
      </c>
      <c r="AC32" s="139">
        <f t="shared" si="16"/>
        <v>0</v>
      </c>
      <c r="AD32" s="139">
        <f t="shared" si="17"/>
        <v>56452</v>
      </c>
      <c r="AE32" s="139">
        <f t="shared" si="18"/>
        <v>0</v>
      </c>
      <c r="AF32" s="139">
        <f t="shared" si="19"/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f t="shared" si="20"/>
        <v>0</v>
      </c>
      <c r="AN32" s="139">
        <f t="shared" si="21"/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f t="shared" si="22"/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f t="shared" si="23"/>
        <v>0</v>
      </c>
      <c r="AY32" s="139">
        <v>0</v>
      </c>
      <c r="AZ32" s="139">
        <v>0</v>
      </c>
      <c r="BA32" s="139">
        <v>0</v>
      </c>
      <c r="BB32" s="139">
        <v>0</v>
      </c>
      <c r="BC32" s="139">
        <v>45191</v>
      </c>
      <c r="BD32" s="139">
        <v>0</v>
      </c>
      <c r="BE32" s="139">
        <v>0</v>
      </c>
      <c r="BF32" s="139">
        <f t="shared" si="24"/>
        <v>0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0</v>
      </c>
      <c r="BP32" s="139">
        <f t="shared" si="28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9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30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11261</v>
      </c>
      <c r="CF32" s="139">
        <v>0</v>
      </c>
      <c r="CG32" s="139">
        <v>0</v>
      </c>
      <c r="CH32" s="139">
        <f t="shared" si="31"/>
        <v>0</v>
      </c>
      <c r="CI32" s="139">
        <f t="shared" si="35"/>
        <v>0</v>
      </c>
      <c r="CJ32" s="139">
        <f t="shared" si="36"/>
        <v>0</v>
      </c>
      <c r="CK32" s="139">
        <f t="shared" si="37"/>
        <v>0</v>
      </c>
      <c r="CL32" s="139">
        <f t="shared" si="38"/>
        <v>0</v>
      </c>
      <c r="CM32" s="139">
        <f t="shared" si="39"/>
        <v>0</v>
      </c>
      <c r="CN32" s="139">
        <f t="shared" si="40"/>
        <v>0</v>
      </c>
      <c r="CO32" s="139">
        <f t="shared" si="41"/>
        <v>0</v>
      </c>
      <c r="CP32" s="139">
        <f t="shared" si="42"/>
        <v>0</v>
      </c>
      <c r="CQ32" s="139">
        <f t="shared" si="43"/>
        <v>0</v>
      </c>
      <c r="CR32" s="139">
        <f t="shared" si="44"/>
        <v>0</v>
      </c>
      <c r="CS32" s="139">
        <f t="shared" si="45"/>
        <v>0</v>
      </c>
      <c r="CT32" s="139">
        <f t="shared" si="46"/>
        <v>0</v>
      </c>
      <c r="CU32" s="139">
        <f t="shared" si="47"/>
        <v>0</v>
      </c>
      <c r="CV32" s="139">
        <f t="shared" si="48"/>
        <v>0</v>
      </c>
      <c r="CW32" s="139">
        <f t="shared" si="49"/>
        <v>0</v>
      </c>
      <c r="CX32" s="139">
        <f t="shared" si="34"/>
        <v>0</v>
      </c>
      <c r="CY32" s="139">
        <f t="shared" si="59"/>
        <v>0</v>
      </c>
      <c r="CZ32" s="139">
        <f t="shared" si="59"/>
        <v>0</v>
      </c>
      <c r="DA32" s="139">
        <f t="shared" si="59"/>
        <v>0</v>
      </c>
      <c r="DB32" s="139">
        <f t="shared" si="50"/>
        <v>0</v>
      </c>
      <c r="DC32" s="139">
        <f t="shared" si="51"/>
        <v>0</v>
      </c>
      <c r="DD32" s="139">
        <f t="shared" si="52"/>
        <v>0</v>
      </c>
      <c r="DE32" s="139">
        <f t="shared" si="53"/>
        <v>0</v>
      </c>
      <c r="DF32" s="139">
        <f t="shared" si="54"/>
        <v>0</v>
      </c>
      <c r="DG32" s="139">
        <f t="shared" si="55"/>
        <v>56452</v>
      </c>
      <c r="DH32" s="139">
        <f t="shared" si="56"/>
        <v>0</v>
      </c>
      <c r="DI32" s="139">
        <f t="shared" si="57"/>
        <v>0</v>
      </c>
      <c r="DJ32" s="139">
        <f t="shared" si="58"/>
        <v>0</v>
      </c>
    </row>
    <row r="33" spans="1:114" s="123" customFormat="1" ht="12" customHeight="1">
      <c r="A33" s="124" t="s">
        <v>200</v>
      </c>
      <c r="B33" s="125" t="s">
        <v>252</v>
      </c>
      <c r="C33" s="124" t="s">
        <v>253</v>
      </c>
      <c r="D33" s="139">
        <f t="shared" si="6"/>
        <v>181472</v>
      </c>
      <c r="E33" s="139">
        <f t="shared" si="7"/>
        <v>13504</v>
      </c>
      <c r="F33" s="139">
        <v>0</v>
      </c>
      <c r="G33" s="139">
        <v>0</v>
      </c>
      <c r="H33" s="139">
        <v>0</v>
      </c>
      <c r="I33" s="139">
        <v>3641</v>
      </c>
      <c r="J33" s="140" t="s">
        <v>199</v>
      </c>
      <c r="K33" s="139">
        <v>9863</v>
      </c>
      <c r="L33" s="139">
        <v>167968</v>
      </c>
      <c r="M33" s="139">
        <f t="shared" si="8"/>
        <v>50900</v>
      </c>
      <c r="N33" s="139">
        <f t="shared" si="9"/>
        <v>0</v>
      </c>
      <c r="O33" s="139">
        <v>0</v>
      </c>
      <c r="P33" s="139">
        <v>0</v>
      </c>
      <c r="Q33" s="139">
        <v>0</v>
      </c>
      <c r="R33" s="139">
        <v>0</v>
      </c>
      <c r="S33" s="140" t="s">
        <v>199</v>
      </c>
      <c r="T33" s="139">
        <v>0</v>
      </c>
      <c r="U33" s="139">
        <v>50900</v>
      </c>
      <c r="V33" s="139">
        <f t="shared" si="10"/>
        <v>232372</v>
      </c>
      <c r="W33" s="139">
        <f t="shared" si="11"/>
        <v>13504</v>
      </c>
      <c r="X33" s="139">
        <f t="shared" si="12"/>
        <v>0</v>
      </c>
      <c r="Y33" s="139">
        <f t="shared" si="13"/>
        <v>0</v>
      </c>
      <c r="Z33" s="139">
        <f t="shared" si="14"/>
        <v>0</v>
      </c>
      <c r="AA33" s="139">
        <f t="shared" si="15"/>
        <v>3641</v>
      </c>
      <c r="AB33" s="140" t="s">
        <v>199</v>
      </c>
      <c r="AC33" s="139">
        <f t="shared" si="16"/>
        <v>9863</v>
      </c>
      <c r="AD33" s="139">
        <f t="shared" si="17"/>
        <v>218868</v>
      </c>
      <c r="AE33" s="139">
        <f t="shared" si="18"/>
        <v>0</v>
      </c>
      <c r="AF33" s="139">
        <f t="shared" si="19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17519</v>
      </c>
      <c r="AM33" s="139">
        <f t="shared" si="20"/>
        <v>89268</v>
      </c>
      <c r="AN33" s="139">
        <f t="shared" si="21"/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f t="shared" si="22"/>
        <v>28872</v>
      </c>
      <c r="AT33" s="139">
        <v>11672</v>
      </c>
      <c r="AU33" s="139">
        <v>17200</v>
      </c>
      <c r="AV33" s="139">
        <v>0</v>
      </c>
      <c r="AW33" s="139">
        <v>0</v>
      </c>
      <c r="AX33" s="139">
        <f t="shared" si="23"/>
        <v>60396</v>
      </c>
      <c r="AY33" s="139">
        <v>28907</v>
      </c>
      <c r="AZ33" s="139">
        <v>28963</v>
      </c>
      <c r="BA33" s="139">
        <v>2526</v>
      </c>
      <c r="BB33" s="139">
        <v>0</v>
      </c>
      <c r="BC33" s="139">
        <v>74685</v>
      </c>
      <c r="BD33" s="139">
        <v>0</v>
      </c>
      <c r="BE33" s="139">
        <v>0</v>
      </c>
      <c r="BF33" s="139">
        <f t="shared" si="24"/>
        <v>89268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7"/>
        <v>8560</v>
      </c>
      <c r="BP33" s="139">
        <f t="shared" si="28"/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f t="shared" si="29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30"/>
        <v>8560</v>
      </c>
      <c r="CA33" s="139">
        <v>0</v>
      </c>
      <c r="CB33" s="139">
        <v>8560</v>
      </c>
      <c r="CC33" s="139">
        <v>0</v>
      </c>
      <c r="CD33" s="139">
        <v>0</v>
      </c>
      <c r="CE33" s="139">
        <v>42340</v>
      </c>
      <c r="CF33" s="139">
        <v>0</v>
      </c>
      <c r="CG33" s="139">
        <v>0</v>
      </c>
      <c r="CH33" s="139">
        <f t="shared" si="31"/>
        <v>8560</v>
      </c>
      <c r="CI33" s="139">
        <f t="shared" si="35"/>
        <v>0</v>
      </c>
      <c r="CJ33" s="139">
        <f t="shared" si="36"/>
        <v>0</v>
      </c>
      <c r="CK33" s="139">
        <f t="shared" si="37"/>
        <v>0</v>
      </c>
      <c r="CL33" s="139">
        <f t="shared" si="38"/>
        <v>0</v>
      </c>
      <c r="CM33" s="139">
        <f t="shared" si="39"/>
        <v>0</v>
      </c>
      <c r="CN33" s="139">
        <f t="shared" si="40"/>
        <v>0</v>
      </c>
      <c r="CO33" s="139">
        <f t="shared" si="41"/>
        <v>0</v>
      </c>
      <c r="CP33" s="139">
        <f t="shared" si="42"/>
        <v>17519</v>
      </c>
      <c r="CQ33" s="139">
        <f t="shared" si="43"/>
        <v>97828</v>
      </c>
      <c r="CR33" s="139">
        <f t="shared" si="44"/>
        <v>0</v>
      </c>
      <c r="CS33" s="139">
        <f t="shared" si="45"/>
        <v>0</v>
      </c>
      <c r="CT33" s="139">
        <f t="shared" si="46"/>
        <v>0</v>
      </c>
      <c r="CU33" s="139">
        <f t="shared" si="47"/>
        <v>0</v>
      </c>
      <c r="CV33" s="139">
        <f t="shared" si="48"/>
        <v>0</v>
      </c>
      <c r="CW33" s="139">
        <f t="shared" si="49"/>
        <v>28872</v>
      </c>
      <c r="CX33" s="139">
        <f t="shared" si="34"/>
        <v>11672</v>
      </c>
      <c r="CY33" s="139">
        <f t="shared" si="59"/>
        <v>17200</v>
      </c>
      <c r="CZ33" s="139">
        <f t="shared" si="59"/>
        <v>0</v>
      </c>
      <c r="DA33" s="139">
        <f t="shared" si="59"/>
        <v>0</v>
      </c>
      <c r="DB33" s="139">
        <f t="shared" si="50"/>
        <v>68956</v>
      </c>
      <c r="DC33" s="139">
        <f t="shared" si="51"/>
        <v>28907</v>
      </c>
      <c r="DD33" s="139">
        <f t="shared" si="52"/>
        <v>37523</v>
      </c>
      <c r="DE33" s="139">
        <f t="shared" si="53"/>
        <v>2526</v>
      </c>
      <c r="DF33" s="139">
        <f t="shared" si="54"/>
        <v>0</v>
      </c>
      <c r="DG33" s="139">
        <f t="shared" si="55"/>
        <v>117025</v>
      </c>
      <c r="DH33" s="139">
        <f t="shared" si="56"/>
        <v>0</v>
      </c>
      <c r="DI33" s="139">
        <f t="shared" si="57"/>
        <v>0</v>
      </c>
      <c r="DJ33" s="139">
        <f t="shared" si="58"/>
        <v>97828</v>
      </c>
    </row>
    <row r="34" spans="1:114" s="123" customFormat="1" ht="12" customHeight="1">
      <c r="A34" s="124" t="s">
        <v>200</v>
      </c>
      <c r="B34" s="125" t="s">
        <v>254</v>
      </c>
      <c r="C34" s="124" t="s">
        <v>255</v>
      </c>
      <c r="D34" s="139">
        <f t="shared" si="6"/>
        <v>133959</v>
      </c>
      <c r="E34" s="139">
        <f t="shared" si="7"/>
        <v>4896</v>
      </c>
      <c r="F34" s="139">
        <v>0</v>
      </c>
      <c r="G34" s="139">
        <v>0</v>
      </c>
      <c r="H34" s="139">
        <v>0</v>
      </c>
      <c r="I34" s="139">
        <v>4864</v>
      </c>
      <c r="J34" s="140" t="s">
        <v>199</v>
      </c>
      <c r="K34" s="139">
        <v>32</v>
      </c>
      <c r="L34" s="139">
        <v>129063</v>
      </c>
      <c r="M34" s="139">
        <f t="shared" si="8"/>
        <v>54604</v>
      </c>
      <c r="N34" s="139">
        <f t="shared" si="9"/>
        <v>26666</v>
      </c>
      <c r="O34" s="139">
        <v>0</v>
      </c>
      <c r="P34" s="139">
        <v>0</v>
      </c>
      <c r="Q34" s="139">
        <v>0</v>
      </c>
      <c r="R34" s="139">
        <v>26658</v>
      </c>
      <c r="S34" s="140" t="s">
        <v>199</v>
      </c>
      <c r="T34" s="139">
        <v>8</v>
      </c>
      <c r="U34" s="139">
        <v>27938</v>
      </c>
      <c r="V34" s="139">
        <f t="shared" si="10"/>
        <v>188563</v>
      </c>
      <c r="W34" s="139">
        <f t="shared" si="11"/>
        <v>31562</v>
      </c>
      <c r="X34" s="139">
        <f t="shared" si="12"/>
        <v>0</v>
      </c>
      <c r="Y34" s="139">
        <f t="shared" si="13"/>
        <v>0</v>
      </c>
      <c r="Z34" s="139">
        <f t="shared" si="14"/>
        <v>0</v>
      </c>
      <c r="AA34" s="139">
        <f t="shared" si="15"/>
        <v>31522</v>
      </c>
      <c r="AB34" s="140" t="s">
        <v>199</v>
      </c>
      <c r="AC34" s="139">
        <f t="shared" si="16"/>
        <v>40</v>
      </c>
      <c r="AD34" s="139">
        <f t="shared" si="17"/>
        <v>157001</v>
      </c>
      <c r="AE34" s="139">
        <f t="shared" si="18"/>
        <v>0</v>
      </c>
      <c r="AF34" s="139">
        <f t="shared" si="19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f t="shared" si="20"/>
        <v>45674</v>
      </c>
      <c r="AN34" s="139">
        <f t="shared" si="21"/>
        <v>0</v>
      </c>
      <c r="AO34" s="139">
        <v>0</v>
      </c>
      <c r="AP34" s="139">
        <v>0</v>
      </c>
      <c r="AQ34" s="139">
        <v>0</v>
      </c>
      <c r="AR34" s="139">
        <v>0</v>
      </c>
      <c r="AS34" s="139">
        <f t="shared" si="22"/>
        <v>0</v>
      </c>
      <c r="AT34" s="139">
        <v>0</v>
      </c>
      <c r="AU34" s="139">
        <v>0</v>
      </c>
      <c r="AV34" s="139">
        <v>0</v>
      </c>
      <c r="AW34" s="139">
        <v>0</v>
      </c>
      <c r="AX34" s="139">
        <f t="shared" si="23"/>
        <v>45674</v>
      </c>
      <c r="AY34" s="139">
        <v>45674</v>
      </c>
      <c r="AZ34" s="139">
        <v>0</v>
      </c>
      <c r="BA34" s="139">
        <v>0</v>
      </c>
      <c r="BB34" s="139">
        <v>0</v>
      </c>
      <c r="BC34" s="139">
        <v>88285</v>
      </c>
      <c r="BD34" s="139">
        <v>0</v>
      </c>
      <c r="BE34" s="139">
        <v>0</v>
      </c>
      <c r="BF34" s="139">
        <f t="shared" si="24"/>
        <v>45674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0</v>
      </c>
      <c r="BO34" s="139">
        <f t="shared" si="27"/>
        <v>25194</v>
      </c>
      <c r="BP34" s="139">
        <f t="shared" si="28"/>
        <v>0</v>
      </c>
      <c r="BQ34" s="139">
        <v>0</v>
      </c>
      <c r="BR34" s="139">
        <v>0</v>
      </c>
      <c r="BS34" s="139">
        <v>0</v>
      </c>
      <c r="BT34" s="139">
        <v>0</v>
      </c>
      <c r="BU34" s="139">
        <f t="shared" si="29"/>
        <v>0</v>
      </c>
      <c r="BV34" s="139">
        <v>0</v>
      </c>
      <c r="BW34" s="139">
        <v>0</v>
      </c>
      <c r="BX34" s="139">
        <v>0</v>
      </c>
      <c r="BY34" s="139">
        <v>0</v>
      </c>
      <c r="BZ34" s="139">
        <f t="shared" si="30"/>
        <v>25194</v>
      </c>
      <c r="CA34" s="139">
        <v>25194</v>
      </c>
      <c r="CB34" s="139">
        <v>0</v>
      </c>
      <c r="CC34" s="139">
        <v>0</v>
      </c>
      <c r="CD34" s="139">
        <v>0</v>
      </c>
      <c r="CE34" s="139">
        <v>29410</v>
      </c>
      <c r="CF34" s="139">
        <v>0</v>
      </c>
      <c r="CG34" s="139">
        <v>0</v>
      </c>
      <c r="CH34" s="139">
        <f t="shared" si="31"/>
        <v>25194</v>
      </c>
      <c r="CI34" s="139">
        <f t="shared" si="35"/>
        <v>0</v>
      </c>
      <c r="CJ34" s="139">
        <f t="shared" si="36"/>
        <v>0</v>
      </c>
      <c r="CK34" s="139">
        <f t="shared" si="37"/>
        <v>0</v>
      </c>
      <c r="CL34" s="139">
        <f t="shared" si="38"/>
        <v>0</v>
      </c>
      <c r="CM34" s="139">
        <f t="shared" si="39"/>
        <v>0</v>
      </c>
      <c r="CN34" s="139">
        <f t="shared" si="40"/>
        <v>0</v>
      </c>
      <c r="CO34" s="139">
        <f t="shared" si="41"/>
        <v>0</v>
      </c>
      <c r="CP34" s="139">
        <f t="shared" si="42"/>
        <v>0</v>
      </c>
      <c r="CQ34" s="139">
        <f t="shared" si="43"/>
        <v>70868</v>
      </c>
      <c r="CR34" s="139">
        <f t="shared" si="44"/>
        <v>0</v>
      </c>
      <c r="CS34" s="139">
        <f t="shared" si="45"/>
        <v>0</v>
      </c>
      <c r="CT34" s="139">
        <f t="shared" si="46"/>
        <v>0</v>
      </c>
      <c r="CU34" s="139">
        <f t="shared" si="47"/>
        <v>0</v>
      </c>
      <c r="CV34" s="139">
        <f t="shared" si="48"/>
        <v>0</v>
      </c>
      <c r="CW34" s="139">
        <f t="shared" si="49"/>
        <v>0</v>
      </c>
      <c r="CX34" s="139">
        <f t="shared" si="34"/>
        <v>0</v>
      </c>
      <c r="CY34" s="139">
        <f t="shared" si="59"/>
        <v>0</v>
      </c>
      <c r="CZ34" s="139">
        <f t="shared" si="59"/>
        <v>0</v>
      </c>
      <c r="DA34" s="139">
        <f t="shared" si="59"/>
        <v>0</v>
      </c>
      <c r="DB34" s="139">
        <f t="shared" si="50"/>
        <v>70868</v>
      </c>
      <c r="DC34" s="139">
        <f t="shared" si="51"/>
        <v>70868</v>
      </c>
      <c r="DD34" s="139">
        <f t="shared" si="52"/>
        <v>0</v>
      </c>
      <c r="DE34" s="139">
        <f t="shared" si="53"/>
        <v>0</v>
      </c>
      <c r="DF34" s="139">
        <f t="shared" si="54"/>
        <v>0</v>
      </c>
      <c r="DG34" s="139">
        <f t="shared" si="55"/>
        <v>117695</v>
      </c>
      <c r="DH34" s="139">
        <f t="shared" si="56"/>
        <v>0</v>
      </c>
      <c r="DI34" s="139">
        <f t="shared" si="57"/>
        <v>0</v>
      </c>
      <c r="DJ34" s="139">
        <f t="shared" si="58"/>
        <v>70868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292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3" t="s">
        <v>78</v>
      </c>
      <c r="B2" s="143" t="s">
        <v>79</v>
      </c>
      <c r="C2" s="146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4"/>
      <c r="B3" s="144"/>
      <c r="C3" s="147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4"/>
      <c r="B4" s="144"/>
      <c r="C4" s="147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1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1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1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4"/>
      <c r="B5" s="144"/>
      <c r="C5" s="147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2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2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2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5"/>
      <c r="B6" s="145"/>
      <c r="C6" s="148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200</v>
      </c>
      <c r="B7" s="121" t="s">
        <v>201</v>
      </c>
      <c r="C7" s="120" t="s">
        <v>46</v>
      </c>
      <c r="D7" s="122">
        <f aca="true" t="shared" si="0" ref="D7:AK7">SUM(D8:D25)</f>
        <v>1091629</v>
      </c>
      <c r="E7" s="122">
        <f t="shared" si="0"/>
        <v>898916</v>
      </c>
      <c r="F7" s="122">
        <f t="shared" si="0"/>
        <v>36653</v>
      </c>
      <c r="G7" s="122">
        <f t="shared" si="0"/>
        <v>0</v>
      </c>
      <c r="H7" s="122">
        <f t="shared" si="0"/>
        <v>228800</v>
      </c>
      <c r="I7" s="122">
        <f t="shared" si="0"/>
        <v>417515</v>
      </c>
      <c r="J7" s="122">
        <f t="shared" si="0"/>
        <v>3570985</v>
      </c>
      <c r="K7" s="122">
        <f t="shared" si="0"/>
        <v>215948</v>
      </c>
      <c r="L7" s="122">
        <f t="shared" si="0"/>
        <v>192713</v>
      </c>
      <c r="M7" s="122">
        <f t="shared" si="0"/>
        <v>206768</v>
      </c>
      <c r="N7" s="122">
        <f t="shared" si="0"/>
        <v>106259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72524</v>
      </c>
      <c r="S7" s="122">
        <f t="shared" si="0"/>
        <v>1731715</v>
      </c>
      <c r="T7" s="122">
        <f t="shared" si="0"/>
        <v>33735</v>
      </c>
      <c r="U7" s="122">
        <f t="shared" si="0"/>
        <v>100509</v>
      </c>
      <c r="V7" s="122">
        <f t="shared" si="0"/>
        <v>1298397</v>
      </c>
      <c r="W7" s="122">
        <f t="shared" si="0"/>
        <v>1005175</v>
      </c>
      <c r="X7" s="122">
        <f t="shared" si="0"/>
        <v>36653</v>
      </c>
      <c r="Y7" s="122">
        <f t="shared" si="0"/>
        <v>0</v>
      </c>
      <c r="Z7" s="122">
        <f t="shared" si="0"/>
        <v>228800</v>
      </c>
      <c r="AA7" s="122">
        <f t="shared" si="0"/>
        <v>490039</v>
      </c>
      <c r="AB7" s="122">
        <f t="shared" si="0"/>
        <v>5302700</v>
      </c>
      <c r="AC7" s="122">
        <f t="shared" si="0"/>
        <v>249683</v>
      </c>
      <c r="AD7" s="122">
        <f t="shared" si="0"/>
        <v>293222</v>
      </c>
      <c r="AE7" s="122">
        <f t="shared" si="0"/>
        <v>328776</v>
      </c>
      <c r="AF7" s="122">
        <f t="shared" si="0"/>
        <v>205106</v>
      </c>
      <c r="AG7" s="122">
        <f t="shared" si="0"/>
        <v>0</v>
      </c>
      <c r="AH7" s="122">
        <f t="shared" si="0"/>
        <v>201498</v>
      </c>
      <c r="AI7" s="122">
        <f t="shared" si="0"/>
        <v>3608</v>
      </c>
      <c r="AJ7" s="122">
        <f t="shared" si="0"/>
        <v>0</v>
      </c>
      <c r="AK7" s="122">
        <f t="shared" si="0"/>
        <v>123670</v>
      </c>
      <c r="AL7" s="122" t="s">
        <v>199</v>
      </c>
      <c r="AM7" s="122">
        <f aca="true" t="shared" si="1" ref="AM7:BB7">SUM(AM8:AM25)</f>
        <v>4037890</v>
      </c>
      <c r="AN7" s="122">
        <f t="shared" si="1"/>
        <v>791538</v>
      </c>
      <c r="AO7" s="122">
        <f t="shared" si="1"/>
        <v>353530</v>
      </c>
      <c r="AP7" s="122">
        <f t="shared" si="1"/>
        <v>114572</v>
      </c>
      <c r="AQ7" s="122">
        <f t="shared" si="1"/>
        <v>302856</v>
      </c>
      <c r="AR7" s="122">
        <f t="shared" si="1"/>
        <v>20580</v>
      </c>
      <c r="AS7" s="122">
        <f t="shared" si="1"/>
        <v>1800583</v>
      </c>
      <c r="AT7" s="122">
        <f t="shared" si="1"/>
        <v>10434</v>
      </c>
      <c r="AU7" s="122">
        <f t="shared" si="1"/>
        <v>1738864</v>
      </c>
      <c r="AV7" s="122">
        <f t="shared" si="1"/>
        <v>51285</v>
      </c>
      <c r="AW7" s="122">
        <f t="shared" si="1"/>
        <v>7212</v>
      </c>
      <c r="AX7" s="122">
        <f t="shared" si="1"/>
        <v>1434372</v>
      </c>
      <c r="AY7" s="122">
        <f t="shared" si="1"/>
        <v>60516</v>
      </c>
      <c r="AZ7" s="122">
        <f t="shared" si="1"/>
        <v>1197936</v>
      </c>
      <c r="BA7" s="122">
        <f t="shared" si="1"/>
        <v>90135</v>
      </c>
      <c r="BB7" s="122">
        <f t="shared" si="1"/>
        <v>85785</v>
      </c>
      <c r="BC7" s="122" t="s">
        <v>199</v>
      </c>
      <c r="BD7" s="122">
        <f aca="true" t="shared" si="2" ref="BD7:BM7">SUM(BD8:BD25)</f>
        <v>4185</v>
      </c>
      <c r="BE7" s="122">
        <f t="shared" si="2"/>
        <v>295948</v>
      </c>
      <c r="BF7" s="122">
        <f t="shared" si="2"/>
        <v>4662614</v>
      </c>
      <c r="BG7" s="122">
        <f t="shared" si="2"/>
        <v>10695</v>
      </c>
      <c r="BH7" s="122">
        <f t="shared" si="2"/>
        <v>10695</v>
      </c>
      <c r="BI7" s="122">
        <f t="shared" si="2"/>
        <v>0</v>
      </c>
      <c r="BJ7" s="122">
        <f t="shared" si="2"/>
        <v>10695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SUM(BO8:BO25)</f>
        <v>1764611</v>
      </c>
      <c r="BP7" s="122">
        <f t="shared" si="3"/>
        <v>298310</v>
      </c>
      <c r="BQ7" s="122">
        <f t="shared" si="3"/>
        <v>218290</v>
      </c>
      <c r="BR7" s="122">
        <f t="shared" si="3"/>
        <v>0</v>
      </c>
      <c r="BS7" s="122">
        <f t="shared" si="3"/>
        <v>80020</v>
      </c>
      <c r="BT7" s="122">
        <f t="shared" si="3"/>
        <v>0</v>
      </c>
      <c r="BU7" s="122">
        <f t="shared" si="3"/>
        <v>713369</v>
      </c>
      <c r="BV7" s="122">
        <f t="shared" si="3"/>
        <v>0</v>
      </c>
      <c r="BW7" s="122">
        <f t="shared" si="3"/>
        <v>713369</v>
      </c>
      <c r="BX7" s="122">
        <f t="shared" si="3"/>
        <v>0</v>
      </c>
      <c r="BY7" s="122">
        <f t="shared" si="3"/>
        <v>1043</v>
      </c>
      <c r="BZ7" s="122">
        <f t="shared" si="3"/>
        <v>751889</v>
      </c>
      <c r="CA7" s="122">
        <f t="shared" si="3"/>
        <v>104429</v>
      </c>
      <c r="CB7" s="122">
        <f t="shared" si="3"/>
        <v>592850</v>
      </c>
      <c r="CC7" s="122">
        <f t="shared" si="3"/>
        <v>31405</v>
      </c>
      <c r="CD7" s="122">
        <f t="shared" si="3"/>
        <v>23205</v>
      </c>
      <c r="CE7" s="122" t="s">
        <v>199</v>
      </c>
      <c r="CF7" s="122">
        <f aca="true" t="shared" si="4" ref="CF7:CO7">SUM(CF8:CF25)</f>
        <v>0</v>
      </c>
      <c r="CG7" s="122">
        <f t="shared" si="4"/>
        <v>163177</v>
      </c>
      <c r="CH7" s="122">
        <f t="shared" si="4"/>
        <v>1938483</v>
      </c>
      <c r="CI7" s="122">
        <f t="shared" si="4"/>
        <v>339471</v>
      </c>
      <c r="CJ7" s="122">
        <f t="shared" si="4"/>
        <v>215801</v>
      </c>
      <c r="CK7" s="122">
        <f t="shared" si="4"/>
        <v>0</v>
      </c>
      <c r="CL7" s="122">
        <f t="shared" si="4"/>
        <v>212193</v>
      </c>
      <c r="CM7" s="122">
        <f t="shared" si="4"/>
        <v>3608</v>
      </c>
      <c r="CN7" s="122">
        <f t="shared" si="4"/>
        <v>0</v>
      </c>
      <c r="CO7" s="122">
        <f t="shared" si="4"/>
        <v>123670</v>
      </c>
      <c r="CP7" s="122" t="s">
        <v>199</v>
      </c>
      <c r="CQ7" s="122">
        <f aca="true" t="shared" si="5" ref="CQ7:DF7">SUM(CQ8:CQ25)</f>
        <v>5802501</v>
      </c>
      <c r="CR7" s="122">
        <f t="shared" si="5"/>
        <v>1089848</v>
      </c>
      <c r="CS7" s="122">
        <f t="shared" si="5"/>
        <v>571820</v>
      </c>
      <c r="CT7" s="122">
        <f t="shared" si="5"/>
        <v>114572</v>
      </c>
      <c r="CU7" s="122">
        <f t="shared" si="5"/>
        <v>382876</v>
      </c>
      <c r="CV7" s="122">
        <f t="shared" si="5"/>
        <v>20580</v>
      </c>
      <c r="CW7" s="122">
        <f t="shared" si="5"/>
        <v>2513952</v>
      </c>
      <c r="CX7" s="122">
        <f t="shared" si="5"/>
        <v>10434</v>
      </c>
      <c r="CY7" s="122">
        <f t="shared" si="5"/>
        <v>2452233</v>
      </c>
      <c r="CZ7" s="122">
        <f t="shared" si="5"/>
        <v>51285</v>
      </c>
      <c r="DA7" s="122">
        <f t="shared" si="5"/>
        <v>8255</v>
      </c>
      <c r="DB7" s="122">
        <f t="shared" si="5"/>
        <v>2186261</v>
      </c>
      <c r="DC7" s="122">
        <f t="shared" si="5"/>
        <v>164945</v>
      </c>
      <c r="DD7" s="122">
        <f t="shared" si="5"/>
        <v>1790786</v>
      </c>
      <c r="DE7" s="122">
        <f t="shared" si="5"/>
        <v>121540</v>
      </c>
      <c r="DF7" s="122">
        <f t="shared" si="5"/>
        <v>108990</v>
      </c>
      <c r="DG7" s="122" t="s">
        <v>199</v>
      </c>
      <c r="DH7" s="122">
        <f>SUM(DH8:DH25)</f>
        <v>4185</v>
      </c>
      <c r="DI7" s="122">
        <f>SUM(DI8:DI25)</f>
        <v>459125</v>
      </c>
      <c r="DJ7" s="122">
        <f>SUM(DJ8:DJ25)</f>
        <v>6601097</v>
      </c>
    </row>
    <row r="8" spans="1:114" s="123" customFormat="1" ht="12" customHeight="1">
      <c r="A8" s="124" t="s">
        <v>200</v>
      </c>
      <c r="B8" s="125" t="s">
        <v>256</v>
      </c>
      <c r="C8" s="124" t="s">
        <v>257</v>
      </c>
      <c r="D8" s="126">
        <f aca="true" t="shared" si="6" ref="D8:D25">SUM(E8,+L8)</f>
        <v>0</v>
      </c>
      <c r="E8" s="126">
        <f aca="true" t="shared" si="7" ref="E8:E25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25">SUM(N8,+U8)</f>
        <v>69853</v>
      </c>
      <c r="N8" s="126">
        <f aca="true" t="shared" si="9" ref="N8:N25">SUM(O8:R8)+T8</f>
        <v>35390</v>
      </c>
      <c r="O8" s="126">
        <v>0</v>
      </c>
      <c r="P8" s="126">
        <v>0</v>
      </c>
      <c r="Q8" s="126">
        <v>0</v>
      </c>
      <c r="R8" s="126">
        <v>15794</v>
      </c>
      <c r="S8" s="126">
        <v>236782</v>
      </c>
      <c r="T8" s="126">
        <v>19596</v>
      </c>
      <c r="U8" s="126">
        <v>34463</v>
      </c>
      <c r="V8" s="126">
        <f aca="true" t="shared" si="10" ref="V8:V25">+SUM(D8,M8)</f>
        <v>69853</v>
      </c>
      <c r="W8" s="126">
        <f aca="true" t="shared" si="11" ref="W8:W25">+SUM(E8,N8)</f>
        <v>35390</v>
      </c>
      <c r="X8" s="126">
        <f aca="true" t="shared" si="12" ref="X8:X25">+SUM(F8,O8)</f>
        <v>0</v>
      </c>
      <c r="Y8" s="126">
        <f aca="true" t="shared" si="13" ref="Y8:Y25">+SUM(G8,P8)</f>
        <v>0</v>
      </c>
      <c r="Z8" s="126">
        <f aca="true" t="shared" si="14" ref="Z8:Z25">+SUM(H8,Q8)</f>
        <v>0</v>
      </c>
      <c r="AA8" s="126">
        <f aca="true" t="shared" si="15" ref="AA8:AA25">+SUM(I8,R8)</f>
        <v>15794</v>
      </c>
      <c r="AB8" s="126">
        <f aca="true" t="shared" si="16" ref="AB8:AB25">+SUM(J8,S8)</f>
        <v>236782</v>
      </c>
      <c r="AC8" s="126">
        <f aca="true" t="shared" si="17" ref="AC8:AC25">+SUM(K8,T8)</f>
        <v>19596</v>
      </c>
      <c r="AD8" s="126">
        <f aca="true" t="shared" si="18" ref="AD8:AD25">+SUM(L8,U8)</f>
        <v>34463</v>
      </c>
      <c r="AE8" s="126">
        <f aca="true" t="shared" si="19" ref="AE8:AE25">SUM(AF8,+AK8)</f>
        <v>0</v>
      </c>
      <c r="AF8" s="126">
        <f aca="true" t="shared" si="20" ref="AF8:AF25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25">SUM(AN8,AS8,AW8,AX8,BD8)</f>
        <v>0</v>
      </c>
      <c r="AN8" s="126">
        <f aca="true" t="shared" si="22" ref="AN8:AN25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25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25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25">SUM(AE8,+AM8,+BE8)</f>
        <v>0</v>
      </c>
      <c r="BG8" s="126">
        <f aca="true" t="shared" si="26" ref="BG8:BG25">SUM(BH8,+BM8)</f>
        <v>0</v>
      </c>
      <c r="BH8" s="126">
        <f aca="true" t="shared" si="27" ref="BH8:BH25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25">SUM(BP8,BU8,BY8,BZ8,CF8)</f>
        <v>237302</v>
      </c>
      <c r="BP8" s="126">
        <f aca="true" t="shared" si="29" ref="BP8:BP25">SUM(BQ8:BT8)</f>
        <v>56368</v>
      </c>
      <c r="BQ8" s="126">
        <v>50267</v>
      </c>
      <c r="BR8" s="126">
        <v>0</v>
      </c>
      <c r="BS8" s="126">
        <v>6101</v>
      </c>
      <c r="BT8" s="126">
        <v>0</v>
      </c>
      <c r="BU8" s="126">
        <f aca="true" t="shared" si="30" ref="BU8:BU25">SUM(BV8:BX8)</f>
        <v>174946</v>
      </c>
      <c r="BV8" s="126">
        <v>0</v>
      </c>
      <c r="BW8" s="126">
        <v>174946</v>
      </c>
      <c r="BX8" s="126">
        <v>0</v>
      </c>
      <c r="BY8" s="126">
        <v>0</v>
      </c>
      <c r="BZ8" s="126">
        <f aca="true" t="shared" si="31" ref="BZ8:BZ25">SUM(CA8:CD8)</f>
        <v>5988</v>
      </c>
      <c r="CA8" s="126">
        <v>0</v>
      </c>
      <c r="CB8" s="126">
        <v>5988</v>
      </c>
      <c r="CC8" s="126">
        <v>0</v>
      </c>
      <c r="CD8" s="126">
        <v>0</v>
      </c>
      <c r="CE8" s="127" t="s">
        <v>199</v>
      </c>
      <c r="CF8" s="126">
        <v>0</v>
      </c>
      <c r="CG8" s="126">
        <v>69333</v>
      </c>
      <c r="CH8" s="126">
        <f aca="true" t="shared" si="32" ref="CH8:CH25">SUM(BG8,+BO8,+CG8)</f>
        <v>306635</v>
      </c>
      <c r="CI8" s="126">
        <f aca="true" t="shared" si="33" ref="CI8:CI25">SUM(AE8,+BG8)</f>
        <v>0</v>
      </c>
      <c r="CJ8" s="126">
        <f aca="true" t="shared" si="34" ref="CJ8:CJ25">SUM(AF8,+BH8)</f>
        <v>0</v>
      </c>
      <c r="CK8" s="126">
        <f aca="true" t="shared" si="35" ref="CK8:CK25">SUM(AG8,+BI8)</f>
        <v>0</v>
      </c>
      <c r="CL8" s="126">
        <f aca="true" t="shared" si="36" ref="CL8:CL25">SUM(AH8,+BJ8)</f>
        <v>0</v>
      </c>
      <c r="CM8" s="126">
        <f aca="true" t="shared" si="37" ref="CM8:CM25">SUM(AI8,+BK8)</f>
        <v>0</v>
      </c>
      <c r="CN8" s="126">
        <f aca="true" t="shared" si="38" ref="CN8:CN25">SUM(AJ8,+BL8)</f>
        <v>0</v>
      </c>
      <c r="CO8" s="126">
        <f aca="true" t="shared" si="39" ref="CO8:CO25">SUM(AK8,+BM8)</f>
        <v>0</v>
      </c>
      <c r="CP8" s="127" t="s">
        <v>199</v>
      </c>
      <c r="CQ8" s="126">
        <f aca="true" t="shared" si="40" ref="CQ8:DF23">SUM(AM8,+BO8)</f>
        <v>237302</v>
      </c>
      <c r="CR8" s="126">
        <f t="shared" si="40"/>
        <v>56368</v>
      </c>
      <c r="CS8" s="126">
        <f t="shared" si="40"/>
        <v>50267</v>
      </c>
      <c r="CT8" s="126">
        <f t="shared" si="40"/>
        <v>0</v>
      </c>
      <c r="CU8" s="126">
        <f t="shared" si="40"/>
        <v>6101</v>
      </c>
      <c r="CV8" s="126">
        <f t="shared" si="40"/>
        <v>0</v>
      </c>
      <c r="CW8" s="126">
        <f t="shared" si="40"/>
        <v>174946</v>
      </c>
      <c r="CX8" s="126">
        <f t="shared" si="40"/>
        <v>0</v>
      </c>
      <c r="CY8" s="126">
        <f t="shared" si="40"/>
        <v>174946</v>
      </c>
      <c r="CZ8" s="126">
        <f t="shared" si="40"/>
        <v>0</v>
      </c>
      <c r="DA8" s="126">
        <f t="shared" si="40"/>
        <v>0</v>
      </c>
      <c r="DB8" s="126">
        <f t="shared" si="40"/>
        <v>5988</v>
      </c>
      <c r="DC8" s="126">
        <f t="shared" si="40"/>
        <v>0</v>
      </c>
      <c r="DD8" s="126">
        <f t="shared" si="40"/>
        <v>5988</v>
      </c>
      <c r="DE8" s="126">
        <f t="shared" si="40"/>
        <v>0</v>
      </c>
      <c r="DF8" s="126">
        <f t="shared" si="40"/>
        <v>0</v>
      </c>
      <c r="DG8" s="127" t="s">
        <v>199</v>
      </c>
      <c r="DH8" s="126">
        <f aca="true" t="shared" si="41" ref="DH8:DH25">SUM(BD8,+CF8)</f>
        <v>0</v>
      </c>
      <c r="DI8" s="126">
        <f aca="true" t="shared" si="42" ref="DI8:DI25">SUM(BE8,+CG8)</f>
        <v>69333</v>
      </c>
      <c r="DJ8" s="126">
        <f aca="true" t="shared" si="43" ref="DJ8:DJ25">SUM(BF8,+CH8)</f>
        <v>306635</v>
      </c>
    </row>
    <row r="9" spans="1:114" s="123" customFormat="1" ht="12" customHeight="1">
      <c r="A9" s="124" t="s">
        <v>200</v>
      </c>
      <c r="B9" s="125" t="s">
        <v>258</v>
      </c>
      <c r="C9" s="124" t="s">
        <v>259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1841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6">
        <v>215777</v>
      </c>
      <c r="T9" s="126">
        <v>0</v>
      </c>
      <c r="U9" s="126">
        <v>1841</v>
      </c>
      <c r="V9" s="126">
        <f t="shared" si="10"/>
        <v>1841</v>
      </c>
      <c r="W9" s="126">
        <f t="shared" si="11"/>
        <v>0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0</v>
      </c>
      <c r="AB9" s="126">
        <f t="shared" si="16"/>
        <v>215777</v>
      </c>
      <c r="AC9" s="126">
        <f t="shared" si="17"/>
        <v>0</v>
      </c>
      <c r="AD9" s="126">
        <f t="shared" si="18"/>
        <v>1841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0</v>
      </c>
      <c r="BH9" s="126">
        <f t="shared" si="27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175093</v>
      </c>
      <c r="BP9" s="126">
        <f t="shared" si="29"/>
        <v>28700</v>
      </c>
      <c r="BQ9" s="126">
        <v>28700</v>
      </c>
      <c r="BR9" s="126">
        <v>0</v>
      </c>
      <c r="BS9" s="126">
        <v>0</v>
      </c>
      <c r="BT9" s="126">
        <v>0</v>
      </c>
      <c r="BU9" s="126">
        <f t="shared" si="30"/>
        <v>103305</v>
      </c>
      <c r="BV9" s="126">
        <v>0</v>
      </c>
      <c r="BW9" s="126">
        <v>103305</v>
      </c>
      <c r="BX9" s="126">
        <v>0</v>
      </c>
      <c r="BY9" s="126">
        <v>0</v>
      </c>
      <c r="BZ9" s="126">
        <f t="shared" si="31"/>
        <v>43088</v>
      </c>
      <c r="CA9" s="126">
        <v>0</v>
      </c>
      <c r="CB9" s="126">
        <v>43088</v>
      </c>
      <c r="CC9" s="126">
        <v>0</v>
      </c>
      <c r="CD9" s="126">
        <v>0</v>
      </c>
      <c r="CE9" s="127" t="s">
        <v>199</v>
      </c>
      <c r="CF9" s="126">
        <v>0</v>
      </c>
      <c r="CG9" s="126">
        <v>42525</v>
      </c>
      <c r="CH9" s="126">
        <f t="shared" si="32"/>
        <v>217618</v>
      </c>
      <c r="CI9" s="126">
        <f t="shared" si="33"/>
        <v>0</v>
      </c>
      <c r="CJ9" s="126">
        <f t="shared" si="34"/>
        <v>0</v>
      </c>
      <c r="CK9" s="126">
        <f t="shared" si="35"/>
        <v>0</v>
      </c>
      <c r="CL9" s="126">
        <f t="shared" si="36"/>
        <v>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175093</v>
      </c>
      <c r="CR9" s="126">
        <f t="shared" si="40"/>
        <v>28700</v>
      </c>
      <c r="CS9" s="126">
        <f t="shared" si="40"/>
        <v>28700</v>
      </c>
      <c r="CT9" s="126">
        <f t="shared" si="40"/>
        <v>0</v>
      </c>
      <c r="CU9" s="126">
        <f t="shared" si="40"/>
        <v>0</v>
      </c>
      <c r="CV9" s="126">
        <f t="shared" si="40"/>
        <v>0</v>
      </c>
      <c r="CW9" s="126">
        <f t="shared" si="40"/>
        <v>103305</v>
      </c>
      <c r="CX9" s="126">
        <f t="shared" si="40"/>
        <v>0</v>
      </c>
      <c r="CY9" s="126">
        <f t="shared" si="40"/>
        <v>103305</v>
      </c>
      <c r="CZ9" s="126">
        <f t="shared" si="40"/>
        <v>0</v>
      </c>
      <c r="DA9" s="126">
        <f t="shared" si="40"/>
        <v>0</v>
      </c>
      <c r="DB9" s="126">
        <f t="shared" si="40"/>
        <v>43088</v>
      </c>
      <c r="DC9" s="126">
        <f t="shared" si="40"/>
        <v>0</v>
      </c>
      <c r="DD9" s="126">
        <f t="shared" si="40"/>
        <v>43088</v>
      </c>
      <c r="DE9" s="126">
        <f t="shared" si="40"/>
        <v>0</v>
      </c>
      <c r="DF9" s="126">
        <f t="shared" si="40"/>
        <v>0</v>
      </c>
      <c r="DG9" s="127" t="s">
        <v>199</v>
      </c>
      <c r="DH9" s="126">
        <f t="shared" si="41"/>
        <v>0</v>
      </c>
      <c r="DI9" s="126">
        <f t="shared" si="42"/>
        <v>42525</v>
      </c>
      <c r="DJ9" s="126">
        <f t="shared" si="43"/>
        <v>217618</v>
      </c>
    </row>
    <row r="10" spans="1:114" s="123" customFormat="1" ht="12" customHeight="1">
      <c r="A10" s="124" t="s">
        <v>200</v>
      </c>
      <c r="B10" s="125" t="s">
        <v>260</v>
      </c>
      <c r="C10" s="124" t="s">
        <v>261</v>
      </c>
      <c r="D10" s="126">
        <f t="shared" si="6"/>
        <v>0</v>
      </c>
      <c r="E10" s="126">
        <f t="shared" si="7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f t="shared" si="8"/>
        <v>13634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117000</v>
      </c>
      <c r="T10" s="126">
        <v>0</v>
      </c>
      <c r="U10" s="126">
        <v>13634</v>
      </c>
      <c r="V10" s="126">
        <f t="shared" si="10"/>
        <v>13634</v>
      </c>
      <c r="W10" s="126">
        <f t="shared" si="11"/>
        <v>0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0</v>
      </c>
      <c r="AB10" s="126">
        <f t="shared" si="16"/>
        <v>117000</v>
      </c>
      <c r="AC10" s="126">
        <f t="shared" si="17"/>
        <v>0</v>
      </c>
      <c r="AD10" s="126">
        <f t="shared" si="18"/>
        <v>13634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0</v>
      </c>
      <c r="AN10" s="126">
        <f t="shared" si="22"/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f t="shared" si="23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4"/>
        <v>0</v>
      </c>
      <c r="AY10" s="126">
        <v>0</v>
      </c>
      <c r="AZ10" s="126">
        <v>0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0</v>
      </c>
      <c r="BF10" s="126">
        <f t="shared" si="25"/>
        <v>0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130634</v>
      </c>
      <c r="BP10" s="126">
        <f t="shared" si="29"/>
        <v>45907</v>
      </c>
      <c r="BQ10" s="126">
        <v>10559</v>
      </c>
      <c r="BR10" s="126">
        <v>0</v>
      </c>
      <c r="BS10" s="126">
        <v>35348</v>
      </c>
      <c r="BT10" s="126">
        <v>0</v>
      </c>
      <c r="BU10" s="126">
        <f t="shared" si="30"/>
        <v>64140</v>
      </c>
      <c r="BV10" s="126">
        <v>0</v>
      </c>
      <c r="BW10" s="126">
        <v>64140</v>
      </c>
      <c r="BX10" s="126">
        <v>0</v>
      </c>
      <c r="BY10" s="126">
        <v>0</v>
      </c>
      <c r="BZ10" s="126">
        <f t="shared" si="31"/>
        <v>20587</v>
      </c>
      <c r="CA10" s="126">
        <v>2463</v>
      </c>
      <c r="CB10" s="126">
        <v>0</v>
      </c>
      <c r="CC10" s="126">
        <v>0</v>
      </c>
      <c r="CD10" s="126">
        <v>18124</v>
      </c>
      <c r="CE10" s="127" t="s">
        <v>199</v>
      </c>
      <c r="CF10" s="126">
        <v>0</v>
      </c>
      <c r="CG10" s="126">
        <v>0</v>
      </c>
      <c r="CH10" s="126">
        <f t="shared" si="32"/>
        <v>130634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130634</v>
      </c>
      <c r="CR10" s="126">
        <f t="shared" si="40"/>
        <v>45907</v>
      </c>
      <c r="CS10" s="126">
        <f t="shared" si="40"/>
        <v>10559</v>
      </c>
      <c r="CT10" s="126">
        <f t="shared" si="40"/>
        <v>0</v>
      </c>
      <c r="CU10" s="126">
        <f t="shared" si="40"/>
        <v>35348</v>
      </c>
      <c r="CV10" s="126">
        <f t="shared" si="40"/>
        <v>0</v>
      </c>
      <c r="CW10" s="126">
        <f t="shared" si="40"/>
        <v>64140</v>
      </c>
      <c r="CX10" s="126">
        <f t="shared" si="40"/>
        <v>0</v>
      </c>
      <c r="CY10" s="126">
        <f t="shared" si="40"/>
        <v>64140</v>
      </c>
      <c r="CZ10" s="126">
        <f t="shared" si="40"/>
        <v>0</v>
      </c>
      <c r="DA10" s="126">
        <f t="shared" si="40"/>
        <v>0</v>
      </c>
      <c r="DB10" s="126">
        <f t="shared" si="40"/>
        <v>20587</v>
      </c>
      <c r="DC10" s="126">
        <f t="shared" si="40"/>
        <v>2463</v>
      </c>
      <c r="DD10" s="126">
        <f t="shared" si="40"/>
        <v>0</v>
      </c>
      <c r="DE10" s="126">
        <f t="shared" si="40"/>
        <v>0</v>
      </c>
      <c r="DF10" s="126">
        <f t="shared" si="40"/>
        <v>18124</v>
      </c>
      <c r="DG10" s="127" t="s">
        <v>199</v>
      </c>
      <c r="DH10" s="126">
        <f t="shared" si="41"/>
        <v>0</v>
      </c>
      <c r="DI10" s="126">
        <f t="shared" si="42"/>
        <v>0</v>
      </c>
      <c r="DJ10" s="126">
        <f t="shared" si="43"/>
        <v>130634</v>
      </c>
    </row>
    <row r="11" spans="1:114" s="123" customFormat="1" ht="12" customHeight="1">
      <c r="A11" s="124" t="s">
        <v>200</v>
      </c>
      <c r="B11" s="125" t="s">
        <v>262</v>
      </c>
      <c r="C11" s="124" t="s">
        <v>263</v>
      </c>
      <c r="D11" s="126">
        <f t="shared" si="6"/>
        <v>8812</v>
      </c>
      <c r="E11" s="126">
        <f t="shared" si="7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172289</v>
      </c>
      <c r="K11" s="126">
        <v>0</v>
      </c>
      <c r="L11" s="126">
        <v>8812</v>
      </c>
      <c r="M11" s="126">
        <f t="shared" si="8"/>
        <v>700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338872</v>
      </c>
      <c r="T11" s="126">
        <v>0</v>
      </c>
      <c r="U11" s="126">
        <v>700</v>
      </c>
      <c r="V11" s="126">
        <f t="shared" si="10"/>
        <v>9512</v>
      </c>
      <c r="W11" s="126">
        <f t="shared" si="11"/>
        <v>0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0</v>
      </c>
      <c r="AB11" s="126">
        <f t="shared" si="16"/>
        <v>511161</v>
      </c>
      <c r="AC11" s="126">
        <f t="shared" si="17"/>
        <v>0</v>
      </c>
      <c r="AD11" s="126">
        <f t="shared" si="18"/>
        <v>9512</v>
      </c>
      <c r="AE11" s="126">
        <f t="shared" si="19"/>
        <v>9527</v>
      </c>
      <c r="AF11" s="126">
        <f t="shared" si="20"/>
        <v>9527</v>
      </c>
      <c r="AG11" s="126">
        <v>0</v>
      </c>
      <c r="AH11" s="126">
        <v>9527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162038</v>
      </c>
      <c r="AN11" s="126">
        <f t="shared" si="22"/>
        <v>42751</v>
      </c>
      <c r="AO11" s="126">
        <v>0</v>
      </c>
      <c r="AP11" s="126">
        <v>0</v>
      </c>
      <c r="AQ11" s="126">
        <v>34115</v>
      </c>
      <c r="AR11" s="126">
        <v>8636</v>
      </c>
      <c r="AS11" s="126">
        <f t="shared" si="23"/>
        <v>48229</v>
      </c>
      <c r="AT11" s="126">
        <v>0</v>
      </c>
      <c r="AU11" s="126">
        <v>40894</v>
      </c>
      <c r="AV11" s="126">
        <v>7335</v>
      </c>
      <c r="AW11" s="126">
        <v>0</v>
      </c>
      <c r="AX11" s="126">
        <f t="shared" si="24"/>
        <v>71058</v>
      </c>
      <c r="AY11" s="126">
        <v>7030</v>
      </c>
      <c r="AZ11" s="126">
        <v>52624</v>
      </c>
      <c r="BA11" s="126">
        <v>5285</v>
      </c>
      <c r="BB11" s="126">
        <v>6119</v>
      </c>
      <c r="BC11" s="127" t="s">
        <v>199</v>
      </c>
      <c r="BD11" s="126">
        <v>0</v>
      </c>
      <c r="BE11" s="126">
        <v>9536</v>
      </c>
      <c r="BF11" s="126">
        <f t="shared" si="25"/>
        <v>181101</v>
      </c>
      <c r="BG11" s="126">
        <f t="shared" si="26"/>
        <v>10678</v>
      </c>
      <c r="BH11" s="126">
        <f t="shared" si="27"/>
        <v>10678</v>
      </c>
      <c r="BI11" s="126">
        <v>0</v>
      </c>
      <c r="BJ11" s="126">
        <v>10678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326503</v>
      </c>
      <c r="BP11" s="126">
        <f t="shared" si="29"/>
        <v>45129</v>
      </c>
      <c r="BQ11" s="126">
        <v>37399</v>
      </c>
      <c r="BR11" s="126">
        <v>0</v>
      </c>
      <c r="BS11" s="126">
        <v>7730</v>
      </c>
      <c r="BT11" s="126">
        <v>0</v>
      </c>
      <c r="BU11" s="126">
        <f t="shared" si="30"/>
        <v>107695</v>
      </c>
      <c r="BV11" s="126">
        <v>0</v>
      </c>
      <c r="BW11" s="126">
        <v>107695</v>
      </c>
      <c r="BX11" s="126">
        <v>0</v>
      </c>
      <c r="BY11" s="126">
        <v>1043</v>
      </c>
      <c r="BZ11" s="126">
        <f t="shared" si="31"/>
        <v>172636</v>
      </c>
      <c r="CA11" s="126">
        <v>99589</v>
      </c>
      <c r="CB11" s="126">
        <v>72187</v>
      </c>
      <c r="CC11" s="126">
        <v>0</v>
      </c>
      <c r="CD11" s="126">
        <v>860</v>
      </c>
      <c r="CE11" s="127" t="s">
        <v>199</v>
      </c>
      <c r="CF11" s="126">
        <v>0</v>
      </c>
      <c r="CG11" s="126">
        <v>2391</v>
      </c>
      <c r="CH11" s="126">
        <f t="shared" si="32"/>
        <v>339572</v>
      </c>
      <c r="CI11" s="126">
        <f t="shared" si="33"/>
        <v>20205</v>
      </c>
      <c r="CJ11" s="126">
        <f t="shared" si="34"/>
        <v>20205</v>
      </c>
      <c r="CK11" s="126">
        <f t="shared" si="35"/>
        <v>0</v>
      </c>
      <c r="CL11" s="126">
        <f t="shared" si="36"/>
        <v>20205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488541</v>
      </c>
      <c r="CR11" s="126">
        <f t="shared" si="40"/>
        <v>87880</v>
      </c>
      <c r="CS11" s="126">
        <f t="shared" si="40"/>
        <v>37399</v>
      </c>
      <c r="CT11" s="126">
        <f t="shared" si="40"/>
        <v>0</v>
      </c>
      <c r="CU11" s="126">
        <f t="shared" si="40"/>
        <v>41845</v>
      </c>
      <c r="CV11" s="126">
        <f t="shared" si="40"/>
        <v>8636</v>
      </c>
      <c r="CW11" s="126">
        <f t="shared" si="40"/>
        <v>155924</v>
      </c>
      <c r="CX11" s="126">
        <f t="shared" si="40"/>
        <v>0</v>
      </c>
      <c r="CY11" s="126">
        <f t="shared" si="40"/>
        <v>148589</v>
      </c>
      <c r="CZ11" s="126">
        <f t="shared" si="40"/>
        <v>7335</v>
      </c>
      <c r="DA11" s="126">
        <f t="shared" si="40"/>
        <v>1043</v>
      </c>
      <c r="DB11" s="126">
        <f t="shared" si="40"/>
        <v>243694</v>
      </c>
      <c r="DC11" s="126">
        <f t="shared" si="40"/>
        <v>106619</v>
      </c>
      <c r="DD11" s="126">
        <f t="shared" si="40"/>
        <v>124811</v>
      </c>
      <c r="DE11" s="126">
        <f t="shared" si="40"/>
        <v>5285</v>
      </c>
      <c r="DF11" s="126">
        <f t="shared" si="40"/>
        <v>6979</v>
      </c>
      <c r="DG11" s="127" t="s">
        <v>199</v>
      </c>
      <c r="DH11" s="126">
        <f t="shared" si="41"/>
        <v>0</v>
      </c>
      <c r="DI11" s="126">
        <f t="shared" si="42"/>
        <v>11927</v>
      </c>
      <c r="DJ11" s="126">
        <f t="shared" si="43"/>
        <v>520673</v>
      </c>
    </row>
    <row r="12" spans="1:114" s="123" customFormat="1" ht="12" customHeight="1">
      <c r="A12" s="124" t="s">
        <v>200</v>
      </c>
      <c r="B12" s="125" t="s">
        <v>264</v>
      </c>
      <c r="C12" s="124" t="s">
        <v>265</v>
      </c>
      <c r="D12" s="139">
        <f t="shared" si="6"/>
        <v>0</v>
      </c>
      <c r="E12" s="139">
        <f t="shared" si="7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f t="shared" si="8"/>
        <v>53274</v>
      </c>
      <c r="N12" s="139">
        <f t="shared" si="9"/>
        <v>53274</v>
      </c>
      <c r="O12" s="139">
        <v>0</v>
      </c>
      <c r="P12" s="139">
        <v>0</v>
      </c>
      <c r="Q12" s="139">
        <v>0</v>
      </c>
      <c r="R12" s="139">
        <v>39203</v>
      </c>
      <c r="S12" s="139">
        <v>54572</v>
      </c>
      <c r="T12" s="139">
        <v>14071</v>
      </c>
      <c r="U12" s="139">
        <v>0</v>
      </c>
      <c r="V12" s="139">
        <f t="shared" si="10"/>
        <v>53274</v>
      </c>
      <c r="W12" s="139">
        <f t="shared" si="11"/>
        <v>53274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39203</v>
      </c>
      <c r="AB12" s="139">
        <f t="shared" si="16"/>
        <v>54572</v>
      </c>
      <c r="AC12" s="139">
        <f t="shared" si="17"/>
        <v>14071</v>
      </c>
      <c r="AD12" s="139">
        <f t="shared" si="18"/>
        <v>0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0</v>
      </c>
      <c r="AN12" s="139">
        <f t="shared" si="22"/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f t="shared" si="23"/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f t="shared" si="24"/>
        <v>0</v>
      </c>
      <c r="AY12" s="139">
        <v>0</v>
      </c>
      <c r="AZ12" s="139">
        <v>0</v>
      </c>
      <c r="BA12" s="139">
        <v>0</v>
      </c>
      <c r="BB12" s="139">
        <v>0</v>
      </c>
      <c r="BC12" s="140" t="s">
        <v>199</v>
      </c>
      <c r="BD12" s="139">
        <v>0</v>
      </c>
      <c r="BE12" s="139">
        <v>0</v>
      </c>
      <c r="BF12" s="139">
        <f t="shared" si="25"/>
        <v>0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76453</v>
      </c>
      <c r="BP12" s="139">
        <f t="shared" si="29"/>
        <v>39272</v>
      </c>
      <c r="BQ12" s="139">
        <v>39272</v>
      </c>
      <c r="BR12" s="139">
        <v>0</v>
      </c>
      <c r="BS12" s="139">
        <v>0</v>
      </c>
      <c r="BT12" s="139">
        <v>0</v>
      </c>
      <c r="BU12" s="139">
        <f t="shared" si="30"/>
        <v>31407</v>
      </c>
      <c r="BV12" s="139">
        <v>0</v>
      </c>
      <c r="BW12" s="139">
        <v>31407</v>
      </c>
      <c r="BX12" s="139">
        <v>0</v>
      </c>
      <c r="BY12" s="139">
        <v>0</v>
      </c>
      <c r="BZ12" s="139">
        <f t="shared" si="31"/>
        <v>5774</v>
      </c>
      <c r="CA12" s="139">
        <v>482</v>
      </c>
      <c r="CB12" s="139">
        <v>5292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31393</v>
      </c>
      <c r="CH12" s="139">
        <f t="shared" si="32"/>
        <v>107846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76453</v>
      </c>
      <c r="CR12" s="139">
        <f t="shared" si="40"/>
        <v>39272</v>
      </c>
      <c r="CS12" s="139">
        <f t="shared" si="40"/>
        <v>39272</v>
      </c>
      <c r="CT12" s="139">
        <f t="shared" si="40"/>
        <v>0</v>
      </c>
      <c r="CU12" s="139">
        <f t="shared" si="40"/>
        <v>0</v>
      </c>
      <c r="CV12" s="139">
        <f t="shared" si="40"/>
        <v>0</v>
      </c>
      <c r="CW12" s="139">
        <f t="shared" si="40"/>
        <v>31407</v>
      </c>
      <c r="CX12" s="139">
        <f t="shared" si="40"/>
        <v>0</v>
      </c>
      <c r="CY12" s="139">
        <f t="shared" si="40"/>
        <v>31407</v>
      </c>
      <c r="CZ12" s="139">
        <f t="shared" si="40"/>
        <v>0</v>
      </c>
      <c r="DA12" s="139">
        <f t="shared" si="40"/>
        <v>0</v>
      </c>
      <c r="DB12" s="139">
        <f t="shared" si="40"/>
        <v>5774</v>
      </c>
      <c r="DC12" s="139">
        <f t="shared" si="40"/>
        <v>482</v>
      </c>
      <c r="DD12" s="139">
        <f t="shared" si="40"/>
        <v>5292</v>
      </c>
      <c r="DE12" s="139">
        <f t="shared" si="40"/>
        <v>0</v>
      </c>
      <c r="DF12" s="139">
        <f t="shared" si="40"/>
        <v>0</v>
      </c>
      <c r="DG12" s="140" t="s">
        <v>199</v>
      </c>
      <c r="DH12" s="139">
        <f t="shared" si="41"/>
        <v>0</v>
      </c>
      <c r="DI12" s="139">
        <f t="shared" si="42"/>
        <v>31393</v>
      </c>
      <c r="DJ12" s="139">
        <f t="shared" si="43"/>
        <v>107846</v>
      </c>
    </row>
    <row r="13" spans="1:114" s="123" customFormat="1" ht="12" customHeight="1">
      <c r="A13" s="124" t="s">
        <v>200</v>
      </c>
      <c r="B13" s="125" t="s">
        <v>266</v>
      </c>
      <c r="C13" s="124" t="s">
        <v>267</v>
      </c>
      <c r="D13" s="139">
        <f t="shared" si="6"/>
        <v>0</v>
      </c>
      <c r="E13" s="139">
        <f t="shared" si="7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f t="shared" si="8"/>
        <v>67347</v>
      </c>
      <c r="N13" s="139">
        <f t="shared" si="9"/>
        <v>17476</v>
      </c>
      <c r="O13" s="139">
        <v>0</v>
      </c>
      <c r="P13" s="139">
        <v>0</v>
      </c>
      <c r="Q13" s="139">
        <v>0</v>
      </c>
      <c r="R13" s="139">
        <v>17476</v>
      </c>
      <c r="S13" s="139">
        <v>135691</v>
      </c>
      <c r="T13" s="139"/>
      <c r="U13" s="139">
        <v>49871</v>
      </c>
      <c r="V13" s="139">
        <f t="shared" si="10"/>
        <v>67347</v>
      </c>
      <c r="W13" s="139">
        <f t="shared" si="11"/>
        <v>17476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17476</v>
      </c>
      <c r="AB13" s="139">
        <f t="shared" si="16"/>
        <v>135691</v>
      </c>
      <c r="AC13" s="139">
        <f t="shared" si="17"/>
        <v>0</v>
      </c>
      <c r="AD13" s="139">
        <f t="shared" si="18"/>
        <v>49871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0</v>
      </c>
      <c r="AN13" s="139">
        <f t="shared" si="22"/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f t="shared" si="23"/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f t="shared" si="24"/>
        <v>0</v>
      </c>
      <c r="AY13" s="139">
        <v>0</v>
      </c>
      <c r="AZ13" s="139">
        <v>0</v>
      </c>
      <c r="BA13" s="139">
        <v>0</v>
      </c>
      <c r="BB13" s="139">
        <v>0</v>
      </c>
      <c r="BC13" s="140" t="s">
        <v>199</v>
      </c>
      <c r="BD13" s="139">
        <v>0</v>
      </c>
      <c r="BE13" s="139">
        <v>0</v>
      </c>
      <c r="BF13" s="139">
        <f t="shared" si="25"/>
        <v>0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203038</v>
      </c>
      <c r="BP13" s="139">
        <f t="shared" si="29"/>
        <v>46888</v>
      </c>
      <c r="BQ13" s="139">
        <v>16047</v>
      </c>
      <c r="BR13" s="139">
        <v>0</v>
      </c>
      <c r="BS13" s="139">
        <v>30841</v>
      </c>
      <c r="BT13" s="139">
        <v>0</v>
      </c>
      <c r="BU13" s="139">
        <f t="shared" si="30"/>
        <v>38745</v>
      </c>
      <c r="BV13" s="139">
        <v>0</v>
      </c>
      <c r="BW13" s="139">
        <v>38745</v>
      </c>
      <c r="BX13" s="139">
        <v>0</v>
      </c>
      <c r="BY13" s="139">
        <v>0</v>
      </c>
      <c r="BZ13" s="139">
        <f t="shared" si="31"/>
        <v>117405</v>
      </c>
      <c r="CA13" s="139">
        <v>0</v>
      </c>
      <c r="CB13" s="139">
        <v>117405</v>
      </c>
      <c r="CC13" s="139">
        <v>0</v>
      </c>
      <c r="CD13" s="139">
        <v>0</v>
      </c>
      <c r="CE13" s="140" t="s">
        <v>199</v>
      </c>
      <c r="CF13" s="139">
        <v>0</v>
      </c>
      <c r="CG13" s="139">
        <v>0</v>
      </c>
      <c r="CH13" s="139">
        <f t="shared" si="32"/>
        <v>203038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203038</v>
      </c>
      <c r="CR13" s="139">
        <f t="shared" si="40"/>
        <v>46888</v>
      </c>
      <c r="CS13" s="139">
        <f t="shared" si="40"/>
        <v>16047</v>
      </c>
      <c r="CT13" s="139">
        <f t="shared" si="40"/>
        <v>0</v>
      </c>
      <c r="CU13" s="139">
        <f t="shared" si="40"/>
        <v>30841</v>
      </c>
      <c r="CV13" s="139">
        <f t="shared" si="40"/>
        <v>0</v>
      </c>
      <c r="CW13" s="139">
        <f t="shared" si="40"/>
        <v>38745</v>
      </c>
      <c r="CX13" s="139">
        <f t="shared" si="40"/>
        <v>0</v>
      </c>
      <c r="CY13" s="139">
        <f t="shared" si="40"/>
        <v>38745</v>
      </c>
      <c r="CZ13" s="139">
        <f t="shared" si="40"/>
        <v>0</v>
      </c>
      <c r="DA13" s="139">
        <f t="shared" si="40"/>
        <v>0</v>
      </c>
      <c r="DB13" s="139">
        <f t="shared" si="40"/>
        <v>117405</v>
      </c>
      <c r="DC13" s="139">
        <f t="shared" si="40"/>
        <v>0</v>
      </c>
      <c r="DD13" s="139">
        <f t="shared" si="40"/>
        <v>117405</v>
      </c>
      <c r="DE13" s="139">
        <f t="shared" si="40"/>
        <v>0</v>
      </c>
      <c r="DF13" s="139">
        <f t="shared" si="40"/>
        <v>0</v>
      </c>
      <c r="DG13" s="140" t="s">
        <v>199</v>
      </c>
      <c r="DH13" s="139">
        <f t="shared" si="41"/>
        <v>0</v>
      </c>
      <c r="DI13" s="139">
        <f t="shared" si="42"/>
        <v>0</v>
      </c>
      <c r="DJ13" s="139">
        <f t="shared" si="43"/>
        <v>203038</v>
      </c>
    </row>
    <row r="14" spans="1:114" s="123" customFormat="1" ht="12" customHeight="1">
      <c r="A14" s="124" t="s">
        <v>200</v>
      </c>
      <c r="B14" s="125" t="s">
        <v>268</v>
      </c>
      <c r="C14" s="124" t="s">
        <v>269</v>
      </c>
      <c r="D14" s="139">
        <f t="shared" si="6"/>
        <v>184387</v>
      </c>
      <c r="E14" s="139">
        <f t="shared" si="7"/>
        <v>184387</v>
      </c>
      <c r="F14" s="139">
        <v>3356</v>
      </c>
      <c r="G14" s="139">
        <v>0</v>
      </c>
      <c r="H14" s="139">
        <v>43900</v>
      </c>
      <c r="I14" s="139"/>
      <c r="J14" s="139">
        <v>306842</v>
      </c>
      <c r="K14" s="139">
        <v>137131</v>
      </c>
      <c r="L14" s="139">
        <v>0</v>
      </c>
      <c r="M14" s="139">
        <f t="shared" si="8"/>
        <v>0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f t="shared" si="10"/>
        <v>184387</v>
      </c>
      <c r="W14" s="139">
        <f t="shared" si="11"/>
        <v>184387</v>
      </c>
      <c r="X14" s="139">
        <f t="shared" si="12"/>
        <v>3356</v>
      </c>
      <c r="Y14" s="139">
        <f t="shared" si="13"/>
        <v>0</v>
      </c>
      <c r="Z14" s="139">
        <f t="shared" si="14"/>
        <v>43900</v>
      </c>
      <c r="AA14" s="139">
        <f t="shared" si="15"/>
        <v>0</v>
      </c>
      <c r="AB14" s="139">
        <f t="shared" si="16"/>
        <v>306842</v>
      </c>
      <c r="AC14" s="139">
        <f t="shared" si="17"/>
        <v>137131</v>
      </c>
      <c r="AD14" s="139">
        <f t="shared" si="18"/>
        <v>0</v>
      </c>
      <c r="AE14" s="139">
        <f t="shared" si="19"/>
        <v>0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491229</v>
      </c>
      <c r="AN14" s="139">
        <f t="shared" si="22"/>
        <v>54449</v>
      </c>
      <c r="AO14" s="139">
        <v>40593</v>
      </c>
      <c r="AP14" s="139">
        <v>0</v>
      </c>
      <c r="AQ14" s="139">
        <v>13856</v>
      </c>
      <c r="AR14" s="139">
        <v>0</v>
      </c>
      <c r="AS14" s="139">
        <f t="shared" si="23"/>
        <v>310470</v>
      </c>
      <c r="AT14" s="139">
        <v>0</v>
      </c>
      <c r="AU14" s="139">
        <v>310470</v>
      </c>
      <c r="AV14" s="139">
        <v>0</v>
      </c>
      <c r="AW14" s="139">
        <v>0</v>
      </c>
      <c r="AX14" s="139">
        <f t="shared" si="24"/>
        <v>126310</v>
      </c>
      <c r="AY14" s="139">
        <v>5192</v>
      </c>
      <c r="AZ14" s="139">
        <v>41832</v>
      </c>
      <c r="BA14" s="139">
        <v>0</v>
      </c>
      <c r="BB14" s="139">
        <v>79286</v>
      </c>
      <c r="BC14" s="140" t="s">
        <v>199</v>
      </c>
      <c r="BD14" s="139">
        <v>0</v>
      </c>
      <c r="BE14" s="139">
        <v>0</v>
      </c>
      <c r="BF14" s="139">
        <f t="shared" si="25"/>
        <v>491229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0</v>
      </c>
      <c r="BP14" s="139">
        <f t="shared" si="29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30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1"/>
        <v>0</v>
      </c>
      <c r="CA14" s="139">
        <v>0</v>
      </c>
      <c r="CB14" s="139">
        <v>0</v>
      </c>
      <c r="CC14" s="139">
        <v>0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0</v>
      </c>
      <c r="CI14" s="139">
        <f t="shared" si="33"/>
        <v>0</v>
      </c>
      <c r="CJ14" s="139">
        <f t="shared" si="34"/>
        <v>0</v>
      </c>
      <c r="CK14" s="139">
        <f t="shared" si="35"/>
        <v>0</v>
      </c>
      <c r="CL14" s="139">
        <f t="shared" si="36"/>
        <v>0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491229</v>
      </c>
      <c r="CR14" s="139">
        <f t="shared" si="40"/>
        <v>54449</v>
      </c>
      <c r="CS14" s="139">
        <f t="shared" si="40"/>
        <v>40593</v>
      </c>
      <c r="CT14" s="139">
        <f t="shared" si="40"/>
        <v>0</v>
      </c>
      <c r="CU14" s="139">
        <f t="shared" si="40"/>
        <v>13856</v>
      </c>
      <c r="CV14" s="139">
        <f t="shared" si="40"/>
        <v>0</v>
      </c>
      <c r="CW14" s="139">
        <f t="shared" si="40"/>
        <v>310470</v>
      </c>
      <c r="CX14" s="139">
        <f t="shared" si="40"/>
        <v>0</v>
      </c>
      <c r="CY14" s="139">
        <f t="shared" si="40"/>
        <v>310470</v>
      </c>
      <c r="CZ14" s="139">
        <f t="shared" si="40"/>
        <v>0</v>
      </c>
      <c r="DA14" s="139">
        <f t="shared" si="40"/>
        <v>0</v>
      </c>
      <c r="DB14" s="139">
        <f t="shared" si="40"/>
        <v>126310</v>
      </c>
      <c r="DC14" s="139">
        <f t="shared" si="40"/>
        <v>5192</v>
      </c>
      <c r="DD14" s="139">
        <f t="shared" si="40"/>
        <v>41832</v>
      </c>
      <c r="DE14" s="139">
        <f t="shared" si="40"/>
        <v>0</v>
      </c>
      <c r="DF14" s="139">
        <f t="shared" si="40"/>
        <v>79286</v>
      </c>
      <c r="DG14" s="140" t="s">
        <v>199</v>
      </c>
      <c r="DH14" s="139">
        <f t="shared" si="41"/>
        <v>0</v>
      </c>
      <c r="DI14" s="139">
        <f t="shared" si="42"/>
        <v>0</v>
      </c>
      <c r="DJ14" s="139">
        <f t="shared" si="43"/>
        <v>491229</v>
      </c>
    </row>
    <row r="15" spans="1:114" s="123" customFormat="1" ht="12" customHeight="1">
      <c r="A15" s="124" t="s">
        <v>200</v>
      </c>
      <c r="B15" s="125" t="s">
        <v>270</v>
      </c>
      <c r="C15" s="124" t="s">
        <v>271</v>
      </c>
      <c r="D15" s="139">
        <f t="shared" si="6"/>
        <v>62003</v>
      </c>
      <c r="E15" s="139">
        <f t="shared" si="7"/>
        <v>81688</v>
      </c>
      <c r="F15" s="139">
        <v>0</v>
      </c>
      <c r="G15" s="139">
        <v>0</v>
      </c>
      <c r="H15" s="139">
        <v>0</v>
      </c>
      <c r="I15" s="139">
        <v>81688</v>
      </c>
      <c r="J15" s="139">
        <v>254960</v>
      </c>
      <c r="K15" s="139">
        <v>0</v>
      </c>
      <c r="L15" s="139">
        <v>-19685</v>
      </c>
      <c r="M15" s="139">
        <f t="shared" si="8"/>
        <v>0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f t="shared" si="10"/>
        <v>62003</v>
      </c>
      <c r="W15" s="139">
        <f t="shared" si="11"/>
        <v>81688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81688</v>
      </c>
      <c r="AB15" s="139">
        <f t="shared" si="16"/>
        <v>254960</v>
      </c>
      <c r="AC15" s="139">
        <f t="shared" si="17"/>
        <v>0</v>
      </c>
      <c r="AD15" s="139">
        <f t="shared" si="18"/>
        <v>-19685</v>
      </c>
      <c r="AE15" s="139">
        <f t="shared" si="19"/>
        <v>0</v>
      </c>
      <c r="AF15" s="139">
        <f t="shared" si="20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295836</v>
      </c>
      <c r="AN15" s="139">
        <f t="shared" si="22"/>
        <v>159048</v>
      </c>
      <c r="AO15" s="139">
        <v>27149</v>
      </c>
      <c r="AP15" s="139">
        <v>54024</v>
      </c>
      <c r="AQ15" s="139">
        <v>70882</v>
      </c>
      <c r="AR15" s="139">
        <v>6993</v>
      </c>
      <c r="AS15" s="139">
        <f t="shared" si="23"/>
        <v>92370</v>
      </c>
      <c r="AT15" s="139">
        <v>7705</v>
      </c>
      <c r="AU15" s="139">
        <v>82029</v>
      </c>
      <c r="AV15" s="139">
        <v>2636</v>
      </c>
      <c r="AW15" s="139">
        <v>0</v>
      </c>
      <c r="AX15" s="139">
        <f t="shared" si="24"/>
        <v>44418</v>
      </c>
      <c r="AY15" s="139">
        <v>0</v>
      </c>
      <c r="AZ15" s="139">
        <v>1734</v>
      </c>
      <c r="BA15" s="139">
        <v>42684</v>
      </c>
      <c r="BB15" s="139">
        <v>0</v>
      </c>
      <c r="BC15" s="140" t="s">
        <v>199</v>
      </c>
      <c r="BD15" s="139">
        <v>0</v>
      </c>
      <c r="BE15" s="139">
        <v>21127</v>
      </c>
      <c r="BF15" s="139">
        <f t="shared" si="25"/>
        <v>316963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0</v>
      </c>
      <c r="BP15" s="139">
        <f t="shared" si="29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30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1"/>
        <v>0</v>
      </c>
      <c r="CA15" s="139">
        <v>0</v>
      </c>
      <c r="CB15" s="139">
        <v>0</v>
      </c>
      <c r="CC15" s="139">
        <v>0</v>
      </c>
      <c r="CD15" s="139">
        <v>0</v>
      </c>
      <c r="CE15" s="140" t="s">
        <v>199</v>
      </c>
      <c r="CF15" s="139">
        <v>0</v>
      </c>
      <c r="CG15" s="139">
        <v>0</v>
      </c>
      <c r="CH15" s="139">
        <f t="shared" si="32"/>
        <v>0</v>
      </c>
      <c r="CI15" s="139">
        <f t="shared" si="33"/>
        <v>0</v>
      </c>
      <c r="CJ15" s="139">
        <f t="shared" si="34"/>
        <v>0</v>
      </c>
      <c r="CK15" s="139">
        <f t="shared" si="35"/>
        <v>0</v>
      </c>
      <c r="CL15" s="139">
        <f t="shared" si="36"/>
        <v>0</v>
      </c>
      <c r="CM15" s="139">
        <f t="shared" si="37"/>
        <v>0</v>
      </c>
      <c r="CN15" s="139">
        <f t="shared" si="38"/>
        <v>0</v>
      </c>
      <c r="CO15" s="139">
        <f t="shared" si="39"/>
        <v>0</v>
      </c>
      <c r="CP15" s="140" t="s">
        <v>199</v>
      </c>
      <c r="CQ15" s="139">
        <f t="shared" si="40"/>
        <v>295836</v>
      </c>
      <c r="CR15" s="139">
        <f t="shared" si="40"/>
        <v>159048</v>
      </c>
      <c r="CS15" s="139">
        <f t="shared" si="40"/>
        <v>27149</v>
      </c>
      <c r="CT15" s="139">
        <f t="shared" si="40"/>
        <v>54024</v>
      </c>
      <c r="CU15" s="139">
        <f t="shared" si="40"/>
        <v>70882</v>
      </c>
      <c r="CV15" s="139">
        <f t="shared" si="40"/>
        <v>6993</v>
      </c>
      <c r="CW15" s="139">
        <f t="shared" si="40"/>
        <v>92370</v>
      </c>
      <c r="CX15" s="139">
        <f t="shared" si="40"/>
        <v>7705</v>
      </c>
      <c r="CY15" s="139">
        <f t="shared" si="40"/>
        <v>82029</v>
      </c>
      <c r="CZ15" s="139">
        <f t="shared" si="40"/>
        <v>2636</v>
      </c>
      <c r="DA15" s="139">
        <f t="shared" si="40"/>
        <v>0</v>
      </c>
      <c r="DB15" s="139">
        <f t="shared" si="40"/>
        <v>44418</v>
      </c>
      <c r="DC15" s="139">
        <f t="shared" si="40"/>
        <v>0</v>
      </c>
      <c r="DD15" s="139">
        <f t="shared" si="40"/>
        <v>1734</v>
      </c>
      <c r="DE15" s="139">
        <f t="shared" si="40"/>
        <v>42684</v>
      </c>
      <c r="DF15" s="139">
        <f t="shared" si="40"/>
        <v>0</v>
      </c>
      <c r="DG15" s="140" t="s">
        <v>199</v>
      </c>
      <c r="DH15" s="139">
        <f t="shared" si="41"/>
        <v>0</v>
      </c>
      <c r="DI15" s="139">
        <f t="shared" si="42"/>
        <v>21127</v>
      </c>
      <c r="DJ15" s="139">
        <f t="shared" si="43"/>
        <v>316963</v>
      </c>
    </row>
    <row r="16" spans="1:114" s="123" customFormat="1" ht="12" customHeight="1">
      <c r="A16" s="124" t="s">
        <v>200</v>
      </c>
      <c r="B16" s="125" t="s">
        <v>272</v>
      </c>
      <c r="C16" s="124" t="s">
        <v>273</v>
      </c>
      <c r="D16" s="139">
        <f t="shared" si="6"/>
        <v>140065</v>
      </c>
      <c r="E16" s="139">
        <f t="shared" si="7"/>
        <v>101893</v>
      </c>
      <c r="F16" s="139">
        <v>0</v>
      </c>
      <c r="G16" s="139">
        <v>0</v>
      </c>
      <c r="H16" s="139">
        <v>0</v>
      </c>
      <c r="I16" s="139">
        <v>97757</v>
      </c>
      <c r="J16" s="139">
        <v>610528</v>
      </c>
      <c r="K16" s="139">
        <v>4136</v>
      </c>
      <c r="L16" s="139">
        <v>38172</v>
      </c>
      <c r="M16" s="139">
        <f t="shared" si="8"/>
        <v>0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f t="shared" si="10"/>
        <v>140065</v>
      </c>
      <c r="W16" s="139">
        <f t="shared" si="11"/>
        <v>101893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97757</v>
      </c>
      <c r="AB16" s="139">
        <f t="shared" si="16"/>
        <v>610528</v>
      </c>
      <c r="AC16" s="139">
        <f t="shared" si="17"/>
        <v>4136</v>
      </c>
      <c r="AD16" s="139">
        <f t="shared" si="18"/>
        <v>38172</v>
      </c>
      <c r="AE16" s="139">
        <f t="shared" si="19"/>
        <v>0</v>
      </c>
      <c r="AF16" s="139">
        <f t="shared" si="20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40" t="s">
        <v>199</v>
      </c>
      <c r="AM16" s="139">
        <f t="shared" si="21"/>
        <v>650714</v>
      </c>
      <c r="AN16" s="139">
        <f t="shared" si="22"/>
        <v>56037</v>
      </c>
      <c r="AO16" s="139">
        <v>46244</v>
      </c>
      <c r="AP16" s="139">
        <v>0</v>
      </c>
      <c r="AQ16" s="139">
        <v>9793</v>
      </c>
      <c r="AR16" s="139">
        <v>0</v>
      </c>
      <c r="AS16" s="139">
        <f t="shared" si="23"/>
        <v>445047</v>
      </c>
      <c r="AT16" s="139">
        <v>0</v>
      </c>
      <c r="AU16" s="139">
        <v>445047</v>
      </c>
      <c r="AV16" s="139">
        <v>0</v>
      </c>
      <c r="AW16" s="139">
        <v>0</v>
      </c>
      <c r="AX16" s="139">
        <f t="shared" si="24"/>
        <v>149630</v>
      </c>
      <c r="AY16" s="139">
        <v>0</v>
      </c>
      <c r="AZ16" s="139">
        <v>149630</v>
      </c>
      <c r="BA16" s="139">
        <v>0</v>
      </c>
      <c r="BB16" s="139">
        <v>0</v>
      </c>
      <c r="BC16" s="140" t="s">
        <v>199</v>
      </c>
      <c r="BD16" s="139">
        <v>0</v>
      </c>
      <c r="BE16" s="139">
        <v>99879</v>
      </c>
      <c r="BF16" s="139">
        <f t="shared" si="25"/>
        <v>750593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40" t="s">
        <v>199</v>
      </c>
      <c r="BO16" s="139">
        <f t="shared" si="28"/>
        <v>0</v>
      </c>
      <c r="BP16" s="139">
        <f t="shared" si="29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30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1"/>
        <v>0</v>
      </c>
      <c r="CA16" s="139">
        <v>0</v>
      </c>
      <c r="CB16" s="139">
        <v>0</v>
      </c>
      <c r="CC16" s="139">
        <v>0</v>
      </c>
      <c r="CD16" s="139">
        <v>0</v>
      </c>
      <c r="CE16" s="140" t="s">
        <v>199</v>
      </c>
      <c r="CF16" s="139">
        <v>0</v>
      </c>
      <c r="CG16" s="139">
        <v>0</v>
      </c>
      <c r="CH16" s="139">
        <f t="shared" si="32"/>
        <v>0</v>
      </c>
      <c r="CI16" s="139">
        <f t="shared" si="33"/>
        <v>0</v>
      </c>
      <c r="CJ16" s="139">
        <f t="shared" si="34"/>
        <v>0</v>
      </c>
      <c r="CK16" s="139">
        <f t="shared" si="35"/>
        <v>0</v>
      </c>
      <c r="CL16" s="139">
        <f t="shared" si="36"/>
        <v>0</v>
      </c>
      <c r="CM16" s="139">
        <f t="shared" si="37"/>
        <v>0</v>
      </c>
      <c r="CN16" s="139">
        <f t="shared" si="38"/>
        <v>0</v>
      </c>
      <c r="CO16" s="139">
        <f t="shared" si="39"/>
        <v>0</v>
      </c>
      <c r="CP16" s="140" t="s">
        <v>199</v>
      </c>
      <c r="CQ16" s="139">
        <f t="shared" si="40"/>
        <v>650714</v>
      </c>
      <c r="CR16" s="139">
        <f t="shared" si="40"/>
        <v>56037</v>
      </c>
      <c r="CS16" s="139">
        <f t="shared" si="40"/>
        <v>46244</v>
      </c>
      <c r="CT16" s="139">
        <f t="shared" si="40"/>
        <v>0</v>
      </c>
      <c r="CU16" s="139">
        <f t="shared" si="40"/>
        <v>9793</v>
      </c>
      <c r="CV16" s="139">
        <f t="shared" si="40"/>
        <v>0</v>
      </c>
      <c r="CW16" s="139">
        <f t="shared" si="40"/>
        <v>445047</v>
      </c>
      <c r="CX16" s="139">
        <f t="shared" si="40"/>
        <v>0</v>
      </c>
      <c r="CY16" s="139">
        <f t="shared" si="40"/>
        <v>445047</v>
      </c>
      <c r="CZ16" s="139">
        <f t="shared" si="40"/>
        <v>0</v>
      </c>
      <c r="DA16" s="139">
        <f t="shared" si="40"/>
        <v>0</v>
      </c>
      <c r="DB16" s="139">
        <f t="shared" si="40"/>
        <v>149630</v>
      </c>
      <c r="DC16" s="139">
        <f t="shared" si="40"/>
        <v>0</v>
      </c>
      <c r="DD16" s="139">
        <f t="shared" si="40"/>
        <v>149630</v>
      </c>
      <c r="DE16" s="139">
        <f t="shared" si="40"/>
        <v>0</v>
      </c>
      <c r="DF16" s="139">
        <f t="shared" si="40"/>
        <v>0</v>
      </c>
      <c r="DG16" s="140" t="s">
        <v>199</v>
      </c>
      <c r="DH16" s="139">
        <f t="shared" si="41"/>
        <v>0</v>
      </c>
      <c r="DI16" s="139">
        <f t="shared" si="42"/>
        <v>99879</v>
      </c>
      <c r="DJ16" s="139">
        <f t="shared" si="43"/>
        <v>750593</v>
      </c>
    </row>
    <row r="17" spans="1:114" s="123" customFormat="1" ht="12" customHeight="1">
      <c r="A17" s="124" t="s">
        <v>200</v>
      </c>
      <c r="B17" s="125" t="s">
        <v>274</v>
      </c>
      <c r="C17" s="124" t="s">
        <v>275</v>
      </c>
      <c r="D17" s="139">
        <f t="shared" si="6"/>
        <v>26929</v>
      </c>
      <c r="E17" s="139">
        <f t="shared" si="7"/>
        <v>26929</v>
      </c>
      <c r="F17" s="139"/>
      <c r="G17" s="139">
        <v>0</v>
      </c>
      <c r="H17" s="139">
        <v>0</v>
      </c>
      <c r="I17" s="139">
        <v>21786</v>
      </c>
      <c r="J17" s="139">
        <v>105141</v>
      </c>
      <c r="K17" s="139">
        <v>5143</v>
      </c>
      <c r="L17" s="139">
        <v>0</v>
      </c>
      <c r="M17" s="139">
        <f t="shared" si="8"/>
        <v>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f t="shared" si="10"/>
        <v>26929</v>
      </c>
      <c r="W17" s="139">
        <f t="shared" si="11"/>
        <v>26929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21786</v>
      </c>
      <c r="AB17" s="139">
        <f t="shared" si="16"/>
        <v>105141</v>
      </c>
      <c r="AC17" s="139">
        <f t="shared" si="17"/>
        <v>5143</v>
      </c>
      <c r="AD17" s="139">
        <f t="shared" si="18"/>
        <v>0</v>
      </c>
      <c r="AE17" s="139">
        <f t="shared" si="19"/>
        <v>3000</v>
      </c>
      <c r="AF17" s="139">
        <f t="shared" si="20"/>
        <v>3000</v>
      </c>
      <c r="AG17" s="139">
        <v>0</v>
      </c>
      <c r="AH17" s="139">
        <v>3000</v>
      </c>
      <c r="AI17" s="139">
        <v>0</v>
      </c>
      <c r="AJ17" s="139">
        <v>0</v>
      </c>
      <c r="AK17" s="139">
        <v>0</v>
      </c>
      <c r="AL17" s="140" t="s">
        <v>199</v>
      </c>
      <c r="AM17" s="139">
        <f t="shared" si="21"/>
        <v>129070</v>
      </c>
      <c r="AN17" s="139">
        <f t="shared" si="22"/>
        <v>58802</v>
      </c>
      <c r="AO17" s="139"/>
      <c r="AP17" s="139">
        <v>58802</v>
      </c>
      <c r="AQ17" s="139">
        <v>0</v>
      </c>
      <c r="AR17" s="139">
        <v>0</v>
      </c>
      <c r="AS17" s="139">
        <f t="shared" si="23"/>
        <v>36597</v>
      </c>
      <c r="AT17" s="139">
        <v>2729</v>
      </c>
      <c r="AU17" s="139">
        <v>33695</v>
      </c>
      <c r="AV17" s="139">
        <v>173</v>
      </c>
      <c r="AW17" s="139">
        <v>7212</v>
      </c>
      <c r="AX17" s="139">
        <f t="shared" si="24"/>
        <v>24201</v>
      </c>
      <c r="AY17" s="139">
        <v>8773</v>
      </c>
      <c r="AZ17" s="139">
        <v>13358</v>
      </c>
      <c r="BA17" s="139">
        <v>2070</v>
      </c>
      <c r="BB17" s="139">
        <v>0</v>
      </c>
      <c r="BC17" s="140" t="s">
        <v>199</v>
      </c>
      <c r="BD17" s="139">
        <v>2258</v>
      </c>
      <c r="BE17" s="139">
        <v>0</v>
      </c>
      <c r="BF17" s="139">
        <f t="shared" si="25"/>
        <v>132070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0</v>
      </c>
      <c r="BP17" s="139">
        <f t="shared" si="29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30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1"/>
        <v>0</v>
      </c>
      <c r="CA17" s="139">
        <v>0</v>
      </c>
      <c r="CB17" s="139">
        <v>0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0</v>
      </c>
      <c r="CH17" s="139">
        <f t="shared" si="32"/>
        <v>0</v>
      </c>
      <c r="CI17" s="139">
        <f t="shared" si="33"/>
        <v>3000</v>
      </c>
      <c r="CJ17" s="139">
        <f t="shared" si="34"/>
        <v>3000</v>
      </c>
      <c r="CK17" s="139">
        <f t="shared" si="35"/>
        <v>0</v>
      </c>
      <c r="CL17" s="139">
        <f t="shared" si="36"/>
        <v>3000</v>
      </c>
      <c r="CM17" s="139">
        <f t="shared" si="37"/>
        <v>0</v>
      </c>
      <c r="CN17" s="139">
        <f t="shared" si="38"/>
        <v>0</v>
      </c>
      <c r="CO17" s="139">
        <f t="shared" si="39"/>
        <v>0</v>
      </c>
      <c r="CP17" s="140" t="s">
        <v>199</v>
      </c>
      <c r="CQ17" s="139">
        <f t="shared" si="40"/>
        <v>129070</v>
      </c>
      <c r="CR17" s="139">
        <f t="shared" si="40"/>
        <v>58802</v>
      </c>
      <c r="CS17" s="139">
        <f t="shared" si="40"/>
        <v>0</v>
      </c>
      <c r="CT17" s="139">
        <f t="shared" si="40"/>
        <v>58802</v>
      </c>
      <c r="CU17" s="139">
        <f t="shared" si="40"/>
        <v>0</v>
      </c>
      <c r="CV17" s="139">
        <f t="shared" si="40"/>
        <v>0</v>
      </c>
      <c r="CW17" s="139">
        <f t="shared" si="40"/>
        <v>36597</v>
      </c>
      <c r="CX17" s="139">
        <f t="shared" si="40"/>
        <v>2729</v>
      </c>
      <c r="CY17" s="139">
        <f t="shared" si="40"/>
        <v>33695</v>
      </c>
      <c r="CZ17" s="139">
        <f t="shared" si="40"/>
        <v>173</v>
      </c>
      <c r="DA17" s="139">
        <f t="shared" si="40"/>
        <v>7212</v>
      </c>
      <c r="DB17" s="139">
        <f t="shared" si="40"/>
        <v>24201</v>
      </c>
      <c r="DC17" s="139">
        <f t="shared" si="40"/>
        <v>8773</v>
      </c>
      <c r="DD17" s="139">
        <f t="shared" si="40"/>
        <v>13358</v>
      </c>
      <c r="DE17" s="139">
        <f t="shared" si="40"/>
        <v>2070</v>
      </c>
      <c r="DF17" s="139">
        <f t="shared" si="40"/>
        <v>0</v>
      </c>
      <c r="DG17" s="140" t="s">
        <v>199</v>
      </c>
      <c r="DH17" s="139">
        <f t="shared" si="41"/>
        <v>2258</v>
      </c>
      <c r="DI17" s="139">
        <f t="shared" si="42"/>
        <v>0</v>
      </c>
      <c r="DJ17" s="139">
        <f t="shared" si="43"/>
        <v>132070</v>
      </c>
    </row>
    <row r="18" spans="1:114" s="123" customFormat="1" ht="12" customHeight="1">
      <c r="A18" s="124" t="s">
        <v>200</v>
      </c>
      <c r="B18" s="125" t="s">
        <v>276</v>
      </c>
      <c r="C18" s="124" t="s">
        <v>297</v>
      </c>
      <c r="D18" s="139">
        <f t="shared" si="6"/>
        <v>16421</v>
      </c>
      <c r="E18" s="139">
        <f t="shared" si="7"/>
        <v>16421</v>
      </c>
      <c r="F18" s="139">
        <v>0</v>
      </c>
      <c r="G18" s="139">
        <v>0</v>
      </c>
      <c r="H18" s="139">
        <v>0</v>
      </c>
      <c r="I18" s="139">
        <v>16421</v>
      </c>
      <c r="J18" s="139">
        <v>301844</v>
      </c>
      <c r="K18" s="139">
        <v>0</v>
      </c>
      <c r="L18" s="139">
        <v>0</v>
      </c>
      <c r="M18" s="139">
        <f t="shared" si="8"/>
        <v>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f t="shared" si="10"/>
        <v>16421</v>
      </c>
      <c r="W18" s="139">
        <f t="shared" si="11"/>
        <v>16421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16421</v>
      </c>
      <c r="AB18" s="139">
        <f t="shared" si="16"/>
        <v>301844</v>
      </c>
      <c r="AC18" s="139">
        <f t="shared" si="17"/>
        <v>0</v>
      </c>
      <c r="AD18" s="139">
        <f t="shared" si="18"/>
        <v>0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318119</v>
      </c>
      <c r="AN18" s="139">
        <f t="shared" si="22"/>
        <v>70064</v>
      </c>
      <c r="AO18" s="139">
        <v>9213</v>
      </c>
      <c r="AP18" s="139">
        <v>0</v>
      </c>
      <c r="AQ18" s="139">
        <v>55900</v>
      </c>
      <c r="AR18" s="139">
        <v>4951</v>
      </c>
      <c r="AS18" s="139">
        <f t="shared" si="23"/>
        <v>215427</v>
      </c>
      <c r="AT18" s="139">
        <v>0</v>
      </c>
      <c r="AU18" s="139">
        <v>184657</v>
      </c>
      <c r="AV18" s="139">
        <v>30770</v>
      </c>
      <c r="AW18" s="139">
        <v>0</v>
      </c>
      <c r="AX18" s="139">
        <f t="shared" si="24"/>
        <v>32628</v>
      </c>
      <c r="AY18" s="139">
        <v>0</v>
      </c>
      <c r="AZ18" s="139">
        <v>27789</v>
      </c>
      <c r="BA18" s="139">
        <v>4839</v>
      </c>
      <c r="BB18" s="139">
        <v>0</v>
      </c>
      <c r="BC18" s="140" t="s">
        <v>199</v>
      </c>
      <c r="BD18" s="139">
        <v>0</v>
      </c>
      <c r="BE18" s="139">
        <v>146</v>
      </c>
      <c r="BF18" s="139">
        <f t="shared" si="25"/>
        <v>318265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0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0</v>
      </c>
      <c r="CA18" s="139">
        <v>0</v>
      </c>
      <c r="CB18" s="139">
        <v>0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0</v>
      </c>
      <c r="CH18" s="139">
        <f t="shared" si="32"/>
        <v>0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318119</v>
      </c>
      <c r="CR18" s="139">
        <f t="shared" si="40"/>
        <v>70064</v>
      </c>
      <c r="CS18" s="139">
        <f t="shared" si="40"/>
        <v>9213</v>
      </c>
      <c r="CT18" s="139">
        <f t="shared" si="40"/>
        <v>0</v>
      </c>
      <c r="CU18" s="139">
        <f t="shared" si="40"/>
        <v>55900</v>
      </c>
      <c r="CV18" s="139">
        <f t="shared" si="40"/>
        <v>4951</v>
      </c>
      <c r="CW18" s="139">
        <f t="shared" si="40"/>
        <v>215427</v>
      </c>
      <c r="CX18" s="139">
        <f t="shared" si="40"/>
        <v>0</v>
      </c>
      <c r="CY18" s="139">
        <f t="shared" si="40"/>
        <v>184657</v>
      </c>
      <c r="CZ18" s="139">
        <f t="shared" si="40"/>
        <v>30770</v>
      </c>
      <c r="DA18" s="139">
        <f t="shared" si="40"/>
        <v>0</v>
      </c>
      <c r="DB18" s="139">
        <f t="shared" si="40"/>
        <v>32628</v>
      </c>
      <c r="DC18" s="139">
        <f t="shared" si="40"/>
        <v>0</v>
      </c>
      <c r="DD18" s="139">
        <f t="shared" si="40"/>
        <v>27789</v>
      </c>
      <c r="DE18" s="139">
        <f t="shared" si="40"/>
        <v>4839</v>
      </c>
      <c r="DF18" s="139">
        <f t="shared" si="40"/>
        <v>0</v>
      </c>
      <c r="DG18" s="140" t="s">
        <v>199</v>
      </c>
      <c r="DH18" s="139">
        <f t="shared" si="41"/>
        <v>0</v>
      </c>
      <c r="DI18" s="139">
        <f t="shared" si="42"/>
        <v>146</v>
      </c>
      <c r="DJ18" s="139">
        <f t="shared" si="43"/>
        <v>318265</v>
      </c>
    </row>
    <row r="19" spans="1:114" s="123" customFormat="1" ht="12" customHeight="1">
      <c r="A19" s="124" t="s">
        <v>200</v>
      </c>
      <c r="B19" s="125" t="s">
        <v>277</v>
      </c>
      <c r="C19" s="124" t="s">
        <v>278</v>
      </c>
      <c r="D19" s="139">
        <f t="shared" si="6"/>
        <v>60949</v>
      </c>
      <c r="E19" s="139">
        <f t="shared" si="7"/>
        <v>47567</v>
      </c>
      <c r="F19" s="139">
        <v>0</v>
      </c>
      <c r="G19" s="139">
        <v>0</v>
      </c>
      <c r="H19" s="139">
        <v>0</v>
      </c>
      <c r="I19" s="139">
        <v>47404</v>
      </c>
      <c r="J19" s="139">
        <v>381226</v>
      </c>
      <c r="K19" s="139">
        <v>163</v>
      </c>
      <c r="L19" s="139">
        <v>13382</v>
      </c>
      <c r="M19" s="139">
        <f t="shared" si="8"/>
        <v>0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f t="shared" si="10"/>
        <v>60949</v>
      </c>
      <c r="W19" s="139">
        <f t="shared" si="11"/>
        <v>47567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47404</v>
      </c>
      <c r="AB19" s="139">
        <f t="shared" si="16"/>
        <v>381226</v>
      </c>
      <c r="AC19" s="139">
        <f t="shared" si="17"/>
        <v>163</v>
      </c>
      <c r="AD19" s="139">
        <f t="shared" si="18"/>
        <v>13382</v>
      </c>
      <c r="AE19" s="139">
        <f t="shared" si="19"/>
        <v>0</v>
      </c>
      <c r="AF19" s="139">
        <f t="shared" si="20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40" t="s">
        <v>199</v>
      </c>
      <c r="AM19" s="139">
        <f t="shared" si="21"/>
        <v>426625</v>
      </c>
      <c r="AN19" s="139">
        <f t="shared" si="22"/>
        <v>16178</v>
      </c>
      <c r="AO19" s="139">
        <v>16178</v>
      </c>
      <c r="AP19" s="139">
        <v>0</v>
      </c>
      <c r="AQ19" s="139">
        <v>0</v>
      </c>
      <c r="AR19" s="139">
        <v>0</v>
      </c>
      <c r="AS19" s="139">
        <f t="shared" si="23"/>
        <v>220189</v>
      </c>
      <c r="AT19" s="139">
        <v>0</v>
      </c>
      <c r="AU19" s="139">
        <v>220189</v>
      </c>
      <c r="AV19" s="139">
        <v>0</v>
      </c>
      <c r="AW19" s="139">
        <v>0</v>
      </c>
      <c r="AX19" s="139">
        <f t="shared" si="24"/>
        <v>190258</v>
      </c>
      <c r="AY19" s="139">
        <v>0</v>
      </c>
      <c r="AZ19" s="139">
        <v>190258</v>
      </c>
      <c r="BA19" s="139">
        <v>0</v>
      </c>
      <c r="BB19" s="139">
        <v>0</v>
      </c>
      <c r="BC19" s="140" t="s">
        <v>199</v>
      </c>
      <c r="BD19" s="139">
        <v>0</v>
      </c>
      <c r="BE19" s="139">
        <v>15550</v>
      </c>
      <c r="BF19" s="139">
        <f t="shared" si="25"/>
        <v>442175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0</v>
      </c>
      <c r="BP19" s="139">
        <f t="shared" si="29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30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1"/>
        <v>0</v>
      </c>
      <c r="CA19" s="139">
        <v>0</v>
      </c>
      <c r="CB19" s="139">
        <v>0</v>
      </c>
      <c r="CC19" s="139">
        <v>0</v>
      </c>
      <c r="CD19" s="139">
        <v>0</v>
      </c>
      <c r="CE19" s="140" t="s">
        <v>199</v>
      </c>
      <c r="CF19" s="139">
        <v>0</v>
      </c>
      <c r="CG19" s="139">
        <v>0</v>
      </c>
      <c r="CH19" s="139">
        <f t="shared" si="32"/>
        <v>0</v>
      </c>
      <c r="CI19" s="139">
        <f t="shared" si="33"/>
        <v>0</v>
      </c>
      <c r="CJ19" s="139">
        <f t="shared" si="34"/>
        <v>0</v>
      </c>
      <c r="CK19" s="139">
        <f t="shared" si="35"/>
        <v>0</v>
      </c>
      <c r="CL19" s="139">
        <f t="shared" si="36"/>
        <v>0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40" t="s">
        <v>199</v>
      </c>
      <c r="CQ19" s="139">
        <f t="shared" si="40"/>
        <v>426625</v>
      </c>
      <c r="CR19" s="139">
        <f t="shared" si="40"/>
        <v>16178</v>
      </c>
      <c r="CS19" s="139">
        <f t="shared" si="40"/>
        <v>16178</v>
      </c>
      <c r="CT19" s="139">
        <f t="shared" si="40"/>
        <v>0</v>
      </c>
      <c r="CU19" s="139">
        <f t="shared" si="40"/>
        <v>0</v>
      </c>
      <c r="CV19" s="139">
        <f t="shared" si="40"/>
        <v>0</v>
      </c>
      <c r="CW19" s="139">
        <f t="shared" si="40"/>
        <v>220189</v>
      </c>
      <c r="CX19" s="139">
        <f t="shared" si="40"/>
        <v>0</v>
      </c>
      <c r="CY19" s="139">
        <f t="shared" si="40"/>
        <v>220189</v>
      </c>
      <c r="CZ19" s="139">
        <f t="shared" si="40"/>
        <v>0</v>
      </c>
      <c r="DA19" s="139">
        <f t="shared" si="40"/>
        <v>0</v>
      </c>
      <c r="DB19" s="139">
        <f t="shared" si="40"/>
        <v>190258</v>
      </c>
      <c r="DC19" s="139">
        <f t="shared" si="40"/>
        <v>0</v>
      </c>
      <c r="DD19" s="139">
        <f t="shared" si="40"/>
        <v>190258</v>
      </c>
      <c r="DE19" s="139">
        <f t="shared" si="40"/>
        <v>0</v>
      </c>
      <c r="DF19" s="139">
        <f t="shared" si="40"/>
        <v>0</v>
      </c>
      <c r="DG19" s="140" t="s">
        <v>199</v>
      </c>
      <c r="DH19" s="139">
        <f t="shared" si="41"/>
        <v>0</v>
      </c>
      <c r="DI19" s="139">
        <f t="shared" si="42"/>
        <v>15550</v>
      </c>
      <c r="DJ19" s="139">
        <f t="shared" si="43"/>
        <v>442175</v>
      </c>
    </row>
    <row r="20" spans="1:114" s="123" customFormat="1" ht="12" customHeight="1">
      <c r="A20" s="124" t="s">
        <v>200</v>
      </c>
      <c r="B20" s="125" t="s">
        <v>279</v>
      </c>
      <c r="C20" s="124" t="s">
        <v>280</v>
      </c>
      <c r="D20" s="139">
        <f t="shared" si="6"/>
        <v>0</v>
      </c>
      <c r="E20" s="139">
        <f t="shared" si="7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f t="shared" si="8"/>
        <v>0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360369</v>
      </c>
      <c r="T20" s="139">
        <v>0</v>
      </c>
      <c r="U20" s="139">
        <v>0</v>
      </c>
      <c r="V20" s="139">
        <f t="shared" si="10"/>
        <v>0</v>
      </c>
      <c r="W20" s="139">
        <f t="shared" si="11"/>
        <v>0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0</v>
      </c>
      <c r="AB20" s="139">
        <f t="shared" si="16"/>
        <v>360369</v>
      </c>
      <c r="AC20" s="139">
        <f t="shared" si="17"/>
        <v>0</v>
      </c>
      <c r="AD20" s="139">
        <f t="shared" si="18"/>
        <v>0</v>
      </c>
      <c r="AE20" s="139">
        <f t="shared" si="19"/>
        <v>0</v>
      </c>
      <c r="AF20" s="139">
        <f t="shared" si="20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40" t="s">
        <v>199</v>
      </c>
      <c r="AM20" s="139">
        <f t="shared" si="21"/>
        <v>0</v>
      </c>
      <c r="AN20" s="139">
        <f t="shared" si="22"/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f t="shared" si="23"/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f t="shared" si="24"/>
        <v>0</v>
      </c>
      <c r="AY20" s="139">
        <v>0</v>
      </c>
      <c r="AZ20" s="139">
        <v>0</v>
      </c>
      <c r="BA20" s="139">
        <v>0</v>
      </c>
      <c r="BB20" s="139">
        <v>0</v>
      </c>
      <c r="BC20" s="140" t="s">
        <v>199</v>
      </c>
      <c r="BD20" s="139">
        <v>0</v>
      </c>
      <c r="BE20" s="139">
        <v>0</v>
      </c>
      <c r="BF20" s="139">
        <f t="shared" si="25"/>
        <v>0</v>
      </c>
      <c r="BG20" s="139">
        <f t="shared" si="26"/>
        <v>0</v>
      </c>
      <c r="BH20" s="139">
        <f t="shared" si="27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40" t="s">
        <v>199</v>
      </c>
      <c r="BO20" s="139">
        <f t="shared" si="28"/>
        <v>351726</v>
      </c>
      <c r="BP20" s="139">
        <f t="shared" si="29"/>
        <v>16680</v>
      </c>
      <c r="BQ20" s="139">
        <v>16680</v>
      </c>
      <c r="BR20" s="139">
        <v>0</v>
      </c>
      <c r="BS20" s="139">
        <v>0</v>
      </c>
      <c r="BT20" s="139">
        <v>0</v>
      </c>
      <c r="BU20" s="139">
        <f t="shared" si="30"/>
        <v>83675</v>
      </c>
      <c r="BV20" s="139">
        <v>0</v>
      </c>
      <c r="BW20" s="139">
        <v>83675</v>
      </c>
      <c r="BX20" s="139">
        <v>0</v>
      </c>
      <c r="BY20" s="139">
        <v>0</v>
      </c>
      <c r="BZ20" s="139">
        <f t="shared" si="31"/>
        <v>251371</v>
      </c>
      <c r="CA20" s="139">
        <v>1895</v>
      </c>
      <c r="CB20" s="139">
        <v>213850</v>
      </c>
      <c r="CC20" s="139">
        <v>31405</v>
      </c>
      <c r="CD20" s="139">
        <v>4221</v>
      </c>
      <c r="CE20" s="140" t="s">
        <v>199</v>
      </c>
      <c r="CF20" s="139">
        <v>0</v>
      </c>
      <c r="CG20" s="139">
        <v>8643</v>
      </c>
      <c r="CH20" s="139">
        <f t="shared" si="32"/>
        <v>360369</v>
      </c>
      <c r="CI20" s="139">
        <f t="shared" si="33"/>
        <v>0</v>
      </c>
      <c r="CJ20" s="139">
        <f t="shared" si="34"/>
        <v>0</v>
      </c>
      <c r="CK20" s="139">
        <f t="shared" si="35"/>
        <v>0</v>
      </c>
      <c r="CL20" s="139">
        <f t="shared" si="36"/>
        <v>0</v>
      </c>
      <c r="CM20" s="139">
        <f t="shared" si="37"/>
        <v>0</v>
      </c>
      <c r="CN20" s="139">
        <f t="shared" si="38"/>
        <v>0</v>
      </c>
      <c r="CO20" s="139">
        <f t="shared" si="39"/>
        <v>0</v>
      </c>
      <c r="CP20" s="140" t="s">
        <v>199</v>
      </c>
      <c r="CQ20" s="139">
        <f t="shared" si="40"/>
        <v>351726</v>
      </c>
      <c r="CR20" s="139">
        <f t="shared" si="40"/>
        <v>16680</v>
      </c>
      <c r="CS20" s="139">
        <f t="shared" si="40"/>
        <v>16680</v>
      </c>
      <c r="CT20" s="139">
        <f t="shared" si="40"/>
        <v>0</v>
      </c>
      <c r="CU20" s="139">
        <f t="shared" si="40"/>
        <v>0</v>
      </c>
      <c r="CV20" s="139">
        <f t="shared" si="40"/>
        <v>0</v>
      </c>
      <c r="CW20" s="139">
        <f t="shared" si="40"/>
        <v>83675</v>
      </c>
      <c r="CX20" s="139">
        <f t="shared" si="40"/>
        <v>0</v>
      </c>
      <c r="CY20" s="139">
        <f t="shared" si="40"/>
        <v>83675</v>
      </c>
      <c r="CZ20" s="139">
        <f t="shared" si="40"/>
        <v>0</v>
      </c>
      <c r="DA20" s="139">
        <f t="shared" si="40"/>
        <v>0</v>
      </c>
      <c r="DB20" s="139">
        <f t="shared" si="40"/>
        <v>251371</v>
      </c>
      <c r="DC20" s="139">
        <f t="shared" si="40"/>
        <v>1895</v>
      </c>
      <c r="DD20" s="139">
        <f t="shared" si="40"/>
        <v>213850</v>
      </c>
      <c r="DE20" s="139">
        <f t="shared" si="40"/>
        <v>31405</v>
      </c>
      <c r="DF20" s="139">
        <f t="shared" si="40"/>
        <v>4221</v>
      </c>
      <c r="DG20" s="140" t="s">
        <v>199</v>
      </c>
      <c r="DH20" s="139">
        <f t="shared" si="41"/>
        <v>0</v>
      </c>
      <c r="DI20" s="139">
        <f t="shared" si="42"/>
        <v>8643</v>
      </c>
      <c r="DJ20" s="139">
        <f t="shared" si="43"/>
        <v>360369</v>
      </c>
    </row>
    <row r="21" spans="1:114" s="123" customFormat="1" ht="12" customHeight="1">
      <c r="A21" s="124" t="s">
        <v>200</v>
      </c>
      <c r="B21" s="125" t="s">
        <v>281</v>
      </c>
      <c r="C21" s="124" t="s">
        <v>282</v>
      </c>
      <c r="D21" s="139">
        <f t="shared" si="6"/>
        <v>44726</v>
      </c>
      <c r="E21" s="139">
        <f t="shared" si="7"/>
        <v>6610</v>
      </c>
      <c r="F21" s="139">
        <v>0</v>
      </c>
      <c r="G21" s="139">
        <v>0</v>
      </c>
      <c r="H21" s="139">
        <v>0</v>
      </c>
      <c r="I21" s="139">
        <v>6567</v>
      </c>
      <c r="J21" s="139">
        <v>156307</v>
      </c>
      <c r="K21" s="139">
        <v>43</v>
      </c>
      <c r="L21" s="139">
        <v>38116</v>
      </c>
      <c r="M21" s="139">
        <f t="shared" si="8"/>
        <v>0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f t="shared" si="10"/>
        <v>44726</v>
      </c>
      <c r="W21" s="139">
        <f t="shared" si="11"/>
        <v>6610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6567</v>
      </c>
      <c r="AB21" s="139">
        <f t="shared" si="16"/>
        <v>156307</v>
      </c>
      <c r="AC21" s="139">
        <f t="shared" si="17"/>
        <v>43</v>
      </c>
      <c r="AD21" s="139">
        <f t="shared" si="18"/>
        <v>38116</v>
      </c>
      <c r="AE21" s="139">
        <f t="shared" si="19"/>
        <v>0</v>
      </c>
      <c r="AF21" s="139">
        <f t="shared" si="20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40" t="s">
        <v>199</v>
      </c>
      <c r="AM21" s="139">
        <f t="shared" si="21"/>
        <v>139673</v>
      </c>
      <c r="AN21" s="139">
        <f t="shared" si="22"/>
        <v>34756</v>
      </c>
      <c r="AO21" s="139">
        <v>12241</v>
      </c>
      <c r="AP21" s="139">
        <v>0</v>
      </c>
      <c r="AQ21" s="139">
        <v>22515</v>
      </c>
      <c r="AR21" s="139">
        <v>0</v>
      </c>
      <c r="AS21" s="139">
        <f t="shared" si="23"/>
        <v>67716</v>
      </c>
      <c r="AT21" s="139">
        <v>0</v>
      </c>
      <c r="AU21" s="139">
        <v>67716</v>
      </c>
      <c r="AV21" s="139">
        <v>0</v>
      </c>
      <c r="AW21" s="139">
        <v>0</v>
      </c>
      <c r="AX21" s="139">
        <f t="shared" si="24"/>
        <v>35354</v>
      </c>
      <c r="AY21" s="139">
        <v>0</v>
      </c>
      <c r="AZ21" s="139">
        <v>29841</v>
      </c>
      <c r="BA21" s="139">
        <v>5133</v>
      </c>
      <c r="BB21" s="139">
        <v>380</v>
      </c>
      <c r="BC21" s="140" t="s">
        <v>199</v>
      </c>
      <c r="BD21" s="139">
        <v>1847</v>
      </c>
      <c r="BE21" s="139">
        <v>61360</v>
      </c>
      <c r="BF21" s="139">
        <f t="shared" si="25"/>
        <v>201033</v>
      </c>
      <c r="BG21" s="139">
        <f t="shared" si="26"/>
        <v>0</v>
      </c>
      <c r="BH21" s="139">
        <f t="shared" si="27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40" t="s">
        <v>199</v>
      </c>
      <c r="BO21" s="139">
        <f t="shared" si="28"/>
        <v>0</v>
      </c>
      <c r="BP21" s="139">
        <f t="shared" si="29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30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1"/>
        <v>0</v>
      </c>
      <c r="CA21" s="139">
        <v>0</v>
      </c>
      <c r="CB21" s="139">
        <v>0</v>
      </c>
      <c r="CC21" s="139">
        <v>0</v>
      </c>
      <c r="CD21" s="139">
        <v>0</v>
      </c>
      <c r="CE21" s="140" t="s">
        <v>199</v>
      </c>
      <c r="CF21" s="139">
        <v>0</v>
      </c>
      <c r="CG21" s="139">
        <v>0</v>
      </c>
      <c r="CH21" s="139">
        <f t="shared" si="32"/>
        <v>0</v>
      </c>
      <c r="CI21" s="139">
        <f t="shared" si="33"/>
        <v>0</v>
      </c>
      <c r="CJ21" s="139">
        <f t="shared" si="34"/>
        <v>0</v>
      </c>
      <c r="CK21" s="139">
        <f t="shared" si="35"/>
        <v>0</v>
      </c>
      <c r="CL21" s="139">
        <f t="shared" si="36"/>
        <v>0</v>
      </c>
      <c r="CM21" s="139">
        <f t="shared" si="37"/>
        <v>0</v>
      </c>
      <c r="CN21" s="139">
        <f t="shared" si="38"/>
        <v>0</v>
      </c>
      <c r="CO21" s="139">
        <f t="shared" si="39"/>
        <v>0</v>
      </c>
      <c r="CP21" s="140" t="s">
        <v>199</v>
      </c>
      <c r="CQ21" s="139">
        <f t="shared" si="40"/>
        <v>139673</v>
      </c>
      <c r="CR21" s="139">
        <f t="shared" si="40"/>
        <v>34756</v>
      </c>
      <c r="CS21" s="139">
        <f t="shared" si="40"/>
        <v>12241</v>
      </c>
      <c r="CT21" s="139">
        <f t="shared" si="40"/>
        <v>0</v>
      </c>
      <c r="CU21" s="139">
        <f t="shared" si="40"/>
        <v>22515</v>
      </c>
      <c r="CV21" s="139">
        <f t="shared" si="40"/>
        <v>0</v>
      </c>
      <c r="CW21" s="139">
        <f t="shared" si="40"/>
        <v>67716</v>
      </c>
      <c r="CX21" s="139">
        <f t="shared" si="40"/>
        <v>0</v>
      </c>
      <c r="CY21" s="139">
        <f t="shared" si="40"/>
        <v>67716</v>
      </c>
      <c r="CZ21" s="139">
        <f t="shared" si="40"/>
        <v>0</v>
      </c>
      <c r="DA21" s="139">
        <f t="shared" si="40"/>
        <v>0</v>
      </c>
      <c r="DB21" s="139">
        <f t="shared" si="40"/>
        <v>35354</v>
      </c>
      <c r="DC21" s="139">
        <f t="shared" si="40"/>
        <v>0</v>
      </c>
      <c r="DD21" s="139">
        <f t="shared" si="40"/>
        <v>29841</v>
      </c>
      <c r="DE21" s="139">
        <f t="shared" si="40"/>
        <v>5133</v>
      </c>
      <c r="DF21" s="139">
        <f t="shared" si="40"/>
        <v>380</v>
      </c>
      <c r="DG21" s="140" t="s">
        <v>199</v>
      </c>
      <c r="DH21" s="139">
        <f t="shared" si="41"/>
        <v>1847</v>
      </c>
      <c r="DI21" s="139">
        <f t="shared" si="42"/>
        <v>61360</v>
      </c>
      <c r="DJ21" s="139">
        <f t="shared" si="43"/>
        <v>201033</v>
      </c>
    </row>
    <row r="22" spans="1:114" s="123" customFormat="1" ht="12" customHeight="1">
      <c r="A22" s="124" t="s">
        <v>200</v>
      </c>
      <c r="B22" s="125" t="s">
        <v>283</v>
      </c>
      <c r="C22" s="124" t="s">
        <v>284</v>
      </c>
      <c r="D22" s="139">
        <f t="shared" si="6"/>
        <v>27611</v>
      </c>
      <c r="E22" s="139">
        <f t="shared" si="7"/>
        <v>799</v>
      </c>
      <c r="F22" s="139">
        <v>0</v>
      </c>
      <c r="G22" s="139">
        <v>0</v>
      </c>
      <c r="H22" s="139">
        <v>0</v>
      </c>
      <c r="I22" s="139">
        <v>799</v>
      </c>
      <c r="J22" s="139">
        <v>219907</v>
      </c>
      <c r="K22" s="139">
        <v>0</v>
      </c>
      <c r="L22" s="139">
        <v>26812</v>
      </c>
      <c r="M22" s="139">
        <f t="shared" si="8"/>
        <v>0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f t="shared" si="10"/>
        <v>27611</v>
      </c>
      <c r="W22" s="139">
        <f t="shared" si="11"/>
        <v>799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799</v>
      </c>
      <c r="AB22" s="139">
        <f t="shared" si="16"/>
        <v>219907</v>
      </c>
      <c r="AC22" s="139">
        <f t="shared" si="17"/>
        <v>0</v>
      </c>
      <c r="AD22" s="139">
        <f t="shared" si="18"/>
        <v>26812</v>
      </c>
      <c r="AE22" s="139">
        <f t="shared" si="19"/>
        <v>0</v>
      </c>
      <c r="AF22" s="139">
        <f t="shared" si="20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40" t="s">
        <v>199</v>
      </c>
      <c r="AM22" s="139">
        <f t="shared" si="21"/>
        <v>247518</v>
      </c>
      <c r="AN22" s="139">
        <f t="shared" si="22"/>
        <v>116422</v>
      </c>
      <c r="AO22" s="139">
        <v>18881</v>
      </c>
      <c r="AP22" s="139">
        <v>1746</v>
      </c>
      <c r="AQ22" s="139">
        <v>95795</v>
      </c>
      <c r="AR22" s="139">
        <v>0</v>
      </c>
      <c r="AS22" s="139">
        <f t="shared" si="23"/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f t="shared" si="24"/>
        <v>131096</v>
      </c>
      <c r="AY22" s="139">
        <v>39521</v>
      </c>
      <c r="AZ22" s="139">
        <v>70659</v>
      </c>
      <c r="BA22" s="139">
        <v>20916</v>
      </c>
      <c r="BB22" s="139">
        <v>0</v>
      </c>
      <c r="BC22" s="140" t="s">
        <v>199</v>
      </c>
      <c r="BD22" s="139">
        <v>0</v>
      </c>
      <c r="BE22" s="139">
        <v>0</v>
      </c>
      <c r="BF22" s="139">
        <f t="shared" si="25"/>
        <v>247518</v>
      </c>
      <c r="BG22" s="139">
        <f t="shared" si="26"/>
        <v>0</v>
      </c>
      <c r="BH22" s="139">
        <f t="shared" si="27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40" t="s">
        <v>199</v>
      </c>
      <c r="BO22" s="139">
        <f t="shared" si="28"/>
        <v>0</v>
      </c>
      <c r="BP22" s="139">
        <f t="shared" si="29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30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1"/>
        <v>0</v>
      </c>
      <c r="CA22" s="139">
        <v>0</v>
      </c>
      <c r="CB22" s="139">
        <v>0</v>
      </c>
      <c r="CC22" s="139">
        <v>0</v>
      </c>
      <c r="CD22" s="139">
        <v>0</v>
      </c>
      <c r="CE22" s="140" t="s">
        <v>199</v>
      </c>
      <c r="CF22" s="139">
        <v>0</v>
      </c>
      <c r="CG22" s="139">
        <v>0</v>
      </c>
      <c r="CH22" s="139">
        <f t="shared" si="32"/>
        <v>0</v>
      </c>
      <c r="CI22" s="139">
        <f t="shared" si="33"/>
        <v>0</v>
      </c>
      <c r="CJ22" s="139">
        <f t="shared" si="34"/>
        <v>0</v>
      </c>
      <c r="CK22" s="139">
        <f t="shared" si="35"/>
        <v>0</v>
      </c>
      <c r="CL22" s="139">
        <f t="shared" si="36"/>
        <v>0</v>
      </c>
      <c r="CM22" s="139">
        <f t="shared" si="37"/>
        <v>0</v>
      </c>
      <c r="CN22" s="139">
        <f t="shared" si="38"/>
        <v>0</v>
      </c>
      <c r="CO22" s="139">
        <f t="shared" si="39"/>
        <v>0</v>
      </c>
      <c r="CP22" s="140" t="s">
        <v>199</v>
      </c>
      <c r="CQ22" s="139">
        <f t="shared" si="40"/>
        <v>247518</v>
      </c>
      <c r="CR22" s="139">
        <f t="shared" si="40"/>
        <v>116422</v>
      </c>
      <c r="CS22" s="139">
        <f t="shared" si="40"/>
        <v>18881</v>
      </c>
      <c r="CT22" s="139">
        <f t="shared" si="40"/>
        <v>1746</v>
      </c>
      <c r="CU22" s="139">
        <f t="shared" si="40"/>
        <v>95795</v>
      </c>
      <c r="CV22" s="139">
        <f t="shared" si="40"/>
        <v>0</v>
      </c>
      <c r="CW22" s="139">
        <f t="shared" si="40"/>
        <v>0</v>
      </c>
      <c r="CX22" s="139">
        <f t="shared" si="40"/>
        <v>0</v>
      </c>
      <c r="CY22" s="139">
        <f t="shared" si="40"/>
        <v>0</v>
      </c>
      <c r="CZ22" s="139">
        <f t="shared" si="40"/>
        <v>0</v>
      </c>
      <c r="DA22" s="139">
        <f t="shared" si="40"/>
        <v>0</v>
      </c>
      <c r="DB22" s="139">
        <f t="shared" si="40"/>
        <v>131096</v>
      </c>
      <c r="DC22" s="139">
        <f t="shared" si="40"/>
        <v>39521</v>
      </c>
      <c r="DD22" s="139">
        <f t="shared" si="40"/>
        <v>70659</v>
      </c>
      <c r="DE22" s="139">
        <f t="shared" si="40"/>
        <v>20916</v>
      </c>
      <c r="DF22" s="139">
        <f t="shared" si="40"/>
        <v>0</v>
      </c>
      <c r="DG22" s="140" t="s">
        <v>199</v>
      </c>
      <c r="DH22" s="139">
        <f t="shared" si="41"/>
        <v>0</v>
      </c>
      <c r="DI22" s="139">
        <f t="shared" si="42"/>
        <v>0</v>
      </c>
      <c r="DJ22" s="139">
        <f t="shared" si="43"/>
        <v>247518</v>
      </c>
    </row>
    <row r="23" spans="1:114" s="123" customFormat="1" ht="12" customHeight="1">
      <c r="A23" s="124" t="s">
        <v>200</v>
      </c>
      <c r="B23" s="125" t="s">
        <v>285</v>
      </c>
      <c r="C23" s="124" t="s">
        <v>286</v>
      </c>
      <c r="D23" s="139">
        <f t="shared" si="6"/>
        <v>305111</v>
      </c>
      <c r="E23" s="139">
        <f t="shared" si="7"/>
        <v>305111</v>
      </c>
      <c r="F23" s="139">
        <v>0</v>
      </c>
      <c r="G23" s="139">
        <v>0</v>
      </c>
      <c r="H23" s="139">
        <v>160600</v>
      </c>
      <c r="I23" s="139">
        <v>105919</v>
      </c>
      <c r="J23" s="139">
        <v>511624</v>
      </c>
      <c r="K23" s="139">
        <v>38592</v>
      </c>
      <c r="L23" s="139">
        <v>0</v>
      </c>
      <c r="M23" s="139">
        <f t="shared" si="8"/>
        <v>119</v>
      </c>
      <c r="N23" s="139">
        <f t="shared" si="9"/>
        <v>119</v>
      </c>
      <c r="O23" s="139">
        <v>0</v>
      </c>
      <c r="P23" s="139">
        <v>0</v>
      </c>
      <c r="Q23" s="139">
        <v>0</v>
      </c>
      <c r="R23" s="139">
        <v>51</v>
      </c>
      <c r="S23" s="139">
        <v>195596</v>
      </c>
      <c r="T23" s="139">
        <v>68</v>
      </c>
      <c r="U23" s="139">
        <v>0</v>
      </c>
      <c r="V23" s="139">
        <f t="shared" si="10"/>
        <v>305230</v>
      </c>
      <c r="W23" s="139">
        <f t="shared" si="11"/>
        <v>305230</v>
      </c>
      <c r="X23" s="139">
        <f t="shared" si="12"/>
        <v>0</v>
      </c>
      <c r="Y23" s="139">
        <f t="shared" si="13"/>
        <v>0</v>
      </c>
      <c r="Z23" s="139">
        <f t="shared" si="14"/>
        <v>160600</v>
      </c>
      <c r="AA23" s="139">
        <f t="shared" si="15"/>
        <v>105970</v>
      </c>
      <c r="AB23" s="139">
        <f t="shared" si="16"/>
        <v>707220</v>
      </c>
      <c r="AC23" s="139">
        <f t="shared" si="17"/>
        <v>38660</v>
      </c>
      <c r="AD23" s="139">
        <f t="shared" si="18"/>
        <v>0</v>
      </c>
      <c r="AE23" s="139">
        <f t="shared" si="19"/>
        <v>178500</v>
      </c>
      <c r="AF23" s="139">
        <f t="shared" si="20"/>
        <v>178500</v>
      </c>
      <c r="AG23" s="139">
        <v>0</v>
      </c>
      <c r="AH23" s="139">
        <v>178500</v>
      </c>
      <c r="AI23" s="139">
        <v>0</v>
      </c>
      <c r="AJ23" s="139">
        <v>0</v>
      </c>
      <c r="AK23" s="139">
        <v>0</v>
      </c>
      <c r="AL23" s="140" t="s">
        <v>199</v>
      </c>
      <c r="AM23" s="139">
        <f t="shared" si="21"/>
        <v>615919</v>
      </c>
      <c r="AN23" s="139">
        <f t="shared" si="22"/>
        <v>33055</v>
      </c>
      <c r="AO23" s="139">
        <v>33055</v>
      </c>
      <c r="AP23" s="139">
        <v>0</v>
      </c>
      <c r="AQ23" s="139"/>
      <c r="AR23" s="139">
        <v>0</v>
      </c>
      <c r="AS23" s="139">
        <f t="shared" si="23"/>
        <v>306392</v>
      </c>
      <c r="AT23" s="139">
        <v>0</v>
      </c>
      <c r="AU23" s="139">
        <v>306392</v>
      </c>
      <c r="AV23" s="139">
        <v>0</v>
      </c>
      <c r="AW23" s="139">
        <v>0</v>
      </c>
      <c r="AX23" s="139">
        <f t="shared" si="24"/>
        <v>276472</v>
      </c>
      <c r="AY23" s="139">
        <v>0</v>
      </c>
      <c r="AZ23" s="139">
        <v>276472</v>
      </c>
      <c r="BA23" s="139">
        <v>0</v>
      </c>
      <c r="BB23" s="139">
        <v>0</v>
      </c>
      <c r="BC23" s="140" t="s">
        <v>199</v>
      </c>
      <c r="BD23" s="139">
        <v>0</v>
      </c>
      <c r="BE23" s="139">
        <v>22316</v>
      </c>
      <c r="BF23" s="139">
        <f t="shared" si="25"/>
        <v>816735</v>
      </c>
      <c r="BG23" s="139">
        <f t="shared" si="26"/>
        <v>17</v>
      </c>
      <c r="BH23" s="139">
        <f t="shared" si="27"/>
        <v>17</v>
      </c>
      <c r="BI23" s="139">
        <v>0</v>
      </c>
      <c r="BJ23" s="139">
        <v>17</v>
      </c>
      <c r="BK23" s="139">
        <v>0</v>
      </c>
      <c r="BL23" s="139">
        <v>0</v>
      </c>
      <c r="BM23" s="139">
        <v>0</v>
      </c>
      <c r="BN23" s="140" t="s">
        <v>199</v>
      </c>
      <c r="BO23" s="139">
        <f t="shared" si="28"/>
        <v>186806</v>
      </c>
      <c r="BP23" s="139">
        <f t="shared" si="29"/>
        <v>17043</v>
      </c>
      <c r="BQ23" s="139">
        <v>17043</v>
      </c>
      <c r="BR23" s="139">
        <v>0</v>
      </c>
      <c r="BS23" s="139">
        <v>0</v>
      </c>
      <c r="BT23" s="139">
        <v>0</v>
      </c>
      <c r="BU23" s="139">
        <f t="shared" si="30"/>
        <v>55326</v>
      </c>
      <c r="BV23" s="139">
        <v>0</v>
      </c>
      <c r="BW23" s="139">
        <v>55326</v>
      </c>
      <c r="BX23" s="139">
        <v>0</v>
      </c>
      <c r="BY23" s="139">
        <v>0</v>
      </c>
      <c r="BZ23" s="139">
        <f t="shared" si="31"/>
        <v>114437</v>
      </c>
      <c r="CA23" s="139">
        <v>0</v>
      </c>
      <c r="CB23" s="139">
        <v>114437</v>
      </c>
      <c r="CC23" s="139">
        <v>0</v>
      </c>
      <c r="CD23" s="139">
        <v>0</v>
      </c>
      <c r="CE23" s="140" t="s">
        <v>199</v>
      </c>
      <c r="CF23" s="139">
        <v>0</v>
      </c>
      <c r="CG23" s="139">
        <v>8892</v>
      </c>
      <c r="CH23" s="139">
        <f t="shared" si="32"/>
        <v>195715</v>
      </c>
      <c r="CI23" s="139">
        <f t="shared" si="33"/>
        <v>178517</v>
      </c>
      <c r="CJ23" s="139">
        <f t="shared" si="34"/>
        <v>178517</v>
      </c>
      <c r="CK23" s="139">
        <f t="shared" si="35"/>
        <v>0</v>
      </c>
      <c r="CL23" s="139">
        <f t="shared" si="36"/>
        <v>178517</v>
      </c>
      <c r="CM23" s="139">
        <f t="shared" si="37"/>
        <v>0</v>
      </c>
      <c r="CN23" s="139">
        <f t="shared" si="38"/>
        <v>0</v>
      </c>
      <c r="CO23" s="139">
        <f t="shared" si="39"/>
        <v>0</v>
      </c>
      <c r="CP23" s="140" t="s">
        <v>199</v>
      </c>
      <c r="CQ23" s="139">
        <f t="shared" si="40"/>
        <v>802725</v>
      </c>
      <c r="CR23" s="139">
        <f t="shared" si="40"/>
        <v>50098</v>
      </c>
      <c r="CS23" s="139">
        <f t="shared" si="40"/>
        <v>50098</v>
      </c>
      <c r="CT23" s="139">
        <f t="shared" si="40"/>
        <v>0</v>
      </c>
      <c r="CU23" s="139">
        <f t="shared" si="40"/>
        <v>0</v>
      </c>
      <c r="CV23" s="139">
        <f t="shared" si="40"/>
        <v>0</v>
      </c>
      <c r="CW23" s="139">
        <f t="shared" si="40"/>
        <v>361718</v>
      </c>
      <c r="CX23" s="139">
        <f t="shared" si="40"/>
        <v>0</v>
      </c>
      <c r="CY23" s="139">
        <f t="shared" si="40"/>
        <v>361718</v>
      </c>
      <c r="CZ23" s="139">
        <f t="shared" si="40"/>
        <v>0</v>
      </c>
      <c r="DA23" s="139">
        <f t="shared" si="40"/>
        <v>0</v>
      </c>
      <c r="DB23" s="139">
        <f t="shared" si="40"/>
        <v>390909</v>
      </c>
      <c r="DC23" s="139">
        <f t="shared" si="40"/>
        <v>0</v>
      </c>
      <c r="DD23" s="139">
        <f t="shared" si="40"/>
        <v>390909</v>
      </c>
      <c r="DE23" s="139">
        <f t="shared" si="40"/>
        <v>0</v>
      </c>
      <c r="DF23" s="139">
        <f>SUM(BB23,+CD23)</f>
        <v>0</v>
      </c>
      <c r="DG23" s="140" t="s">
        <v>199</v>
      </c>
      <c r="DH23" s="139">
        <f t="shared" si="41"/>
        <v>0</v>
      </c>
      <c r="DI23" s="139">
        <f t="shared" si="42"/>
        <v>31208</v>
      </c>
      <c r="DJ23" s="139">
        <f t="shared" si="43"/>
        <v>1012450</v>
      </c>
    </row>
    <row r="24" spans="1:114" s="123" customFormat="1" ht="12" customHeight="1">
      <c r="A24" s="124" t="s">
        <v>200</v>
      </c>
      <c r="B24" s="125" t="s">
        <v>287</v>
      </c>
      <c r="C24" s="124" t="s">
        <v>288</v>
      </c>
      <c r="D24" s="139">
        <f t="shared" si="6"/>
        <v>60605</v>
      </c>
      <c r="E24" s="139">
        <f t="shared" si="7"/>
        <v>60605</v>
      </c>
      <c r="F24" s="139">
        <v>0</v>
      </c>
      <c r="G24" s="139">
        <v>0</v>
      </c>
      <c r="H24" s="139">
        <v>0</v>
      </c>
      <c r="I24" s="139">
        <v>39174</v>
      </c>
      <c r="J24" s="139">
        <v>378629</v>
      </c>
      <c r="K24" s="139">
        <v>21431</v>
      </c>
      <c r="L24" s="139">
        <v>0</v>
      </c>
      <c r="M24" s="139">
        <f t="shared" si="8"/>
        <v>0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77056</v>
      </c>
      <c r="T24" s="139">
        <v>0</v>
      </c>
      <c r="U24" s="139">
        <v>0</v>
      </c>
      <c r="V24" s="139">
        <f t="shared" si="10"/>
        <v>60605</v>
      </c>
      <c r="W24" s="139">
        <f t="shared" si="11"/>
        <v>60605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39174</v>
      </c>
      <c r="AB24" s="139">
        <f t="shared" si="16"/>
        <v>455685</v>
      </c>
      <c r="AC24" s="139">
        <f t="shared" si="17"/>
        <v>21431</v>
      </c>
      <c r="AD24" s="139">
        <f t="shared" si="18"/>
        <v>0</v>
      </c>
      <c r="AE24" s="139">
        <f t="shared" si="19"/>
        <v>10443</v>
      </c>
      <c r="AF24" s="139">
        <f t="shared" si="20"/>
        <v>10443</v>
      </c>
      <c r="AG24" s="139">
        <v>0</v>
      </c>
      <c r="AH24" s="139">
        <v>9216</v>
      </c>
      <c r="AI24" s="139">
        <v>1227</v>
      </c>
      <c r="AJ24" s="139">
        <v>0</v>
      </c>
      <c r="AK24" s="139">
        <v>0</v>
      </c>
      <c r="AL24" s="140" t="s">
        <v>199</v>
      </c>
      <c r="AM24" s="139">
        <f t="shared" si="21"/>
        <v>428791</v>
      </c>
      <c r="AN24" s="139">
        <f t="shared" si="22"/>
        <v>17698</v>
      </c>
      <c r="AO24" s="139">
        <v>17698</v>
      </c>
      <c r="AP24" s="139">
        <v>0</v>
      </c>
      <c r="AQ24" s="139">
        <v>0</v>
      </c>
      <c r="AR24" s="139">
        <v>0</v>
      </c>
      <c r="AS24" s="139">
        <f t="shared" si="23"/>
        <v>58146</v>
      </c>
      <c r="AT24" s="139">
        <v>0</v>
      </c>
      <c r="AU24" s="139">
        <v>47775</v>
      </c>
      <c r="AV24" s="139">
        <v>10371</v>
      </c>
      <c r="AW24" s="139">
        <v>0</v>
      </c>
      <c r="AX24" s="139">
        <f t="shared" si="24"/>
        <v>352947</v>
      </c>
      <c r="AY24" s="139">
        <v>0</v>
      </c>
      <c r="AZ24" s="139">
        <v>343739</v>
      </c>
      <c r="BA24" s="139">
        <v>9208</v>
      </c>
      <c r="BB24" s="139">
        <v>0</v>
      </c>
      <c r="BC24" s="140" t="s">
        <v>199</v>
      </c>
      <c r="BD24" s="139">
        <v>0</v>
      </c>
      <c r="BE24" s="139">
        <v>0</v>
      </c>
      <c r="BF24" s="139">
        <f t="shared" si="25"/>
        <v>439234</v>
      </c>
      <c r="BG24" s="139">
        <f t="shared" si="26"/>
        <v>0</v>
      </c>
      <c r="BH24" s="139">
        <f t="shared" si="27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40" t="s">
        <v>199</v>
      </c>
      <c r="BO24" s="139">
        <f t="shared" si="28"/>
        <v>77056</v>
      </c>
      <c r="BP24" s="139">
        <f t="shared" si="29"/>
        <v>2323</v>
      </c>
      <c r="BQ24" s="139">
        <v>2323</v>
      </c>
      <c r="BR24" s="139">
        <v>0</v>
      </c>
      <c r="BS24" s="139">
        <v>0</v>
      </c>
      <c r="BT24" s="139">
        <v>0</v>
      </c>
      <c r="BU24" s="139">
        <f t="shared" si="30"/>
        <v>54130</v>
      </c>
      <c r="BV24" s="139">
        <v>0</v>
      </c>
      <c r="BW24" s="139">
        <v>54130</v>
      </c>
      <c r="BX24" s="139">
        <v>0</v>
      </c>
      <c r="BY24" s="139">
        <v>0</v>
      </c>
      <c r="BZ24" s="139">
        <f t="shared" si="31"/>
        <v>20603</v>
      </c>
      <c r="CA24" s="139">
        <v>0</v>
      </c>
      <c r="CB24" s="139">
        <v>20603</v>
      </c>
      <c r="CC24" s="139">
        <v>0</v>
      </c>
      <c r="CD24" s="139">
        <v>0</v>
      </c>
      <c r="CE24" s="140" t="s">
        <v>199</v>
      </c>
      <c r="CF24" s="139">
        <v>0</v>
      </c>
      <c r="CG24" s="139">
        <v>0</v>
      </c>
      <c r="CH24" s="139">
        <f t="shared" si="32"/>
        <v>77056</v>
      </c>
      <c r="CI24" s="139">
        <f t="shared" si="33"/>
        <v>10443</v>
      </c>
      <c r="CJ24" s="139">
        <f t="shared" si="34"/>
        <v>10443</v>
      </c>
      <c r="CK24" s="139">
        <f t="shared" si="35"/>
        <v>0</v>
      </c>
      <c r="CL24" s="139">
        <f t="shared" si="36"/>
        <v>9216</v>
      </c>
      <c r="CM24" s="139">
        <f t="shared" si="37"/>
        <v>1227</v>
      </c>
      <c r="CN24" s="139">
        <f t="shared" si="38"/>
        <v>0</v>
      </c>
      <c r="CO24" s="139">
        <f t="shared" si="39"/>
        <v>0</v>
      </c>
      <c r="CP24" s="140" t="s">
        <v>199</v>
      </c>
      <c r="CQ24" s="139">
        <f aca="true" t="shared" si="44" ref="CQ24:DE25">SUM(AM24,+BO24)</f>
        <v>505847</v>
      </c>
      <c r="CR24" s="139">
        <f t="shared" si="44"/>
        <v>20021</v>
      </c>
      <c r="CS24" s="139">
        <f t="shared" si="44"/>
        <v>20021</v>
      </c>
      <c r="CT24" s="139">
        <f t="shared" si="44"/>
        <v>0</v>
      </c>
      <c r="CU24" s="139">
        <f t="shared" si="44"/>
        <v>0</v>
      </c>
      <c r="CV24" s="139">
        <f t="shared" si="44"/>
        <v>0</v>
      </c>
      <c r="CW24" s="139">
        <f t="shared" si="44"/>
        <v>112276</v>
      </c>
      <c r="CX24" s="139">
        <f t="shared" si="44"/>
        <v>0</v>
      </c>
      <c r="CY24" s="139">
        <f t="shared" si="44"/>
        <v>101905</v>
      </c>
      <c r="CZ24" s="139">
        <f t="shared" si="44"/>
        <v>10371</v>
      </c>
      <c r="DA24" s="139">
        <f t="shared" si="44"/>
        <v>0</v>
      </c>
      <c r="DB24" s="139">
        <f t="shared" si="44"/>
        <v>373550</v>
      </c>
      <c r="DC24" s="139">
        <f t="shared" si="44"/>
        <v>0</v>
      </c>
      <c r="DD24" s="139">
        <f t="shared" si="44"/>
        <v>364342</v>
      </c>
      <c r="DE24" s="139">
        <f t="shared" si="44"/>
        <v>9208</v>
      </c>
      <c r="DF24" s="139">
        <f>SUM(BB24,+CD24)</f>
        <v>0</v>
      </c>
      <c r="DG24" s="140" t="s">
        <v>199</v>
      </c>
      <c r="DH24" s="139">
        <f t="shared" si="41"/>
        <v>0</v>
      </c>
      <c r="DI24" s="139">
        <f t="shared" si="42"/>
        <v>0</v>
      </c>
      <c r="DJ24" s="139">
        <f t="shared" si="43"/>
        <v>516290</v>
      </c>
    </row>
    <row r="25" spans="1:114" s="123" customFormat="1" ht="12" customHeight="1">
      <c r="A25" s="124" t="s">
        <v>200</v>
      </c>
      <c r="B25" s="125" t="s">
        <v>289</v>
      </c>
      <c r="C25" s="124" t="s">
        <v>290</v>
      </c>
      <c r="D25" s="139">
        <f t="shared" si="6"/>
        <v>154010</v>
      </c>
      <c r="E25" s="139">
        <f t="shared" si="7"/>
        <v>66906</v>
      </c>
      <c r="F25" s="139">
        <v>33297</v>
      </c>
      <c r="G25" s="139">
        <v>0</v>
      </c>
      <c r="H25" s="139">
        <v>24300</v>
      </c>
      <c r="I25" s="139">
        <v>0</v>
      </c>
      <c r="J25" s="139">
        <v>171688</v>
      </c>
      <c r="K25" s="139">
        <v>9309</v>
      </c>
      <c r="L25" s="139">
        <v>87104</v>
      </c>
      <c r="M25" s="139">
        <f t="shared" si="8"/>
        <v>0</v>
      </c>
      <c r="N25" s="139">
        <f t="shared" si="9"/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f t="shared" si="10"/>
        <v>154010</v>
      </c>
      <c r="W25" s="139">
        <f t="shared" si="11"/>
        <v>66906</v>
      </c>
      <c r="X25" s="139">
        <f t="shared" si="12"/>
        <v>33297</v>
      </c>
      <c r="Y25" s="139">
        <f t="shared" si="13"/>
        <v>0</v>
      </c>
      <c r="Z25" s="139">
        <f t="shared" si="14"/>
        <v>24300</v>
      </c>
      <c r="AA25" s="139">
        <f t="shared" si="15"/>
        <v>0</v>
      </c>
      <c r="AB25" s="139">
        <f t="shared" si="16"/>
        <v>171688</v>
      </c>
      <c r="AC25" s="139">
        <f t="shared" si="17"/>
        <v>9309</v>
      </c>
      <c r="AD25" s="139">
        <f t="shared" si="18"/>
        <v>87104</v>
      </c>
      <c r="AE25" s="139">
        <f t="shared" si="19"/>
        <v>127306</v>
      </c>
      <c r="AF25" s="139">
        <f t="shared" si="20"/>
        <v>3636</v>
      </c>
      <c r="AG25" s="139">
        <v>0</v>
      </c>
      <c r="AH25" s="139">
        <v>1255</v>
      </c>
      <c r="AI25" s="139">
        <v>2381</v>
      </c>
      <c r="AJ25" s="139">
        <v>0</v>
      </c>
      <c r="AK25" s="139">
        <v>123670</v>
      </c>
      <c r="AL25" s="140" t="s">
        <v>199</v>
      </c>
      <c r="AM25" s="139">
        <f t="shared" si="21"/>
        <v>132358</v>
      </c>
      <c r="AN25" s="139">
        <f t="shared" si="22"/>
        <v>132278</v>
      </c>
      <c r="AO25" s="139">
        <v>132278</v>
      </c>
      <c r="AP25" s="139">
        <v>0</v>
      </c>
      <c r="AQ25" s="139">
        <v>0</v>
      </c>
      <c r="AR25" s="139">
        <v>0</v>
      </c>
      <c r="AS25" s="139">
        <f t="shared" si="23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4"/>
        <v>0</v>
      </c>
      <c r="AY25" s="139">
        <v>0</v>
      </c>
      <c r="AZ25" s="139">
        <v>0</v>
      </c>
      <c r="BA25" s="139">
        <v>0</v>
      </c>
      <c r="BB25" s="139">
        <v>0</v>
      </c>
      <c r="BC25" s="140" t="s">
        <v>199</v>
      </c>
      <c r="BD25" s="139">
        <v>80</v>
      </c>
      <c r="BE25" s="139">
        <v>66034</v>
      </c>
      <c r="BF25" s="139">
        <f t="shared" si="25"/>
        <v>325698</v>
      </c>
      <c r="BG25" s="139">
        <f t="shared" si="26"/>
        <v>0</v>
      </c>
      <c r="BH25" s="139">
        <f t="shared" si="27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40" t="s">
        <v>199</v>
      </c>
      <c r="BO25" s="139">
        <f t="shared" si="28"/>
        <v>0</v>
      </c>
      <c r="BP25" s="139">
        <f t="shared" si="29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30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1"/>
        <v>0</v>
      </c>
      <c r="CA25" s="139">
        <v>0</v>
      </c>
      <c r="CB25" s="139">
        <v>0</v>
      </c>
      <c r="CC25" s="139">
        <v>0</v>
      </c>
      <c r="CD25" s="139">
        <v>0</v>
      </c>
      <c r="CE25" s="140" t="s">
        <v>199</v>
      </c>
      <c r="CF25" s="139">
        <v>0</v>
      </c>
      <c r="CG25" s="139">
        <v>0</v>
      </c>
      <c r="CH25" s="139">
        <f t="shared" si="32"/>
        <v>0</v>
      </c>
      <c r="CI25" s="139">
        <f t="shared" si="33"/>
        <v>127306</v>
      </c>
      <c r="CJ25" s="139">
        <f t="shared" si="34"/>
        <v>3636</v>
      </c>
      <c r="CK25" s="139">
        <f t="shared" si="35"/>
        <v>0</v>
      </c>
      <c r="CL25" s="139">
        <f t="shared" si="36"/>
        <v>1255</v>
      </c>
      <c r="CM25" s="139">
        <f t="shared" si="37"/>
        <v>2381</v>
      </c>
      <c r="CN25" s="139">
        <f t="shared" si="38"/>
        <v>0</v>
      </c>
      <c r="CO25" s="139">
        <f t="shared" si="39"/>
        <v>123670</v>
      </c>
      <c r="CP25" s="140" t="s">
        <v>199</v>
      </c>
      <c r="CQ25" s="139">
        <f t="shared" si="44"/>
        <v>132358</v>
      </c>
      <c r="CR25" s="139">
        <f t="shared" si="44"/>
        <v>132278</v>
      </c>
      <c r="CS25" s="139">
        <f t="shared" si="44"/>
        <v>132278</v>
      </c>
      <c r="CT25" s="139">
        <f t="shared" si="44"/>
        <v>0</v>
      </c>
      <c r="CU25" s="139">
        <f t="shared" si="44"/>
        <v>0</v>
      </c>
      <c r="CV25" s="139">
        <f t="shared" si="44"/>
        <v>0</v>
      </c>
      <c r="CW25" s="139">
        <f t="shared" si="44"/>
        <v>0</v>
      </c>
      <c r="CX25" s="139">
        <f t="shared" si="44"/>
        <v>0</v>
      </c>
      <c r="CY25" s="139">
        <f t="shared" si="44"/>
        <v>0</v>
      </c>
      <c r="CZ25" s="139">
        <f t="shared" si="44"/>
        <v>0</v>
      </c>
      <c r="DA25" s="139">
        <f t="shared" si="44"/>
        <v>0</v>
      </c>
      <c r="DB25" s="139">
        <f t="shared" si="44"/>
        <v>0</v>
      </c>
      <c r="DC25" s="139">
        <f t="shared" si="44"/>
        <v>0</v>
      </c>
      <c r="DD25" s="139">
        <f t="shared" si="44"/>
        <v>0</v>
      </c>
      <c r="DE25" s="139">
        <f t="shared" si="44"/>
        <v>0</v>
      </c>
      <c r="DF25" s="139">
        <f>SUM(BB25,+CD25)</f>
        <v>0</v>
      </c>
      <c r="DG25" s="140" t="s">
        <v>199</v>
      </c>
      <c r="DH25" s="139">
        <f t="shared" si="41"/>
        <v>80</v>
      </c>
      <c r="DI25" s="139">
        <f t="shared" si="42"/>
        <v>66034</v>
      </c>
      <c r="DJ25" s="139">
        <f t="shared" si="43"/>
        <v>325698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293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49" t="s">
        <v>41</v>
      </c>
      <c r="B2" s="143" t="s">
        <v>42</v>
      </c>
      <c r="C2" s="149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0"/>
      <c r="B3" s="144"/>
      <c r="C3" s="150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0"/>
      <c r="B4" s="144"/>
      <c r="C4" s="150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0"/>
      <c r="B5" s="144"/>
      <c r="C5" s="150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1"/>
      <c r="B6" s="145"/>
      <c r="C6" s="151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200</v>
      </c>
      <c r="B7" s="121" t="s">
        <v>201</v>
      </c>
      <c r="C7" s="120" t="s">
        <v>46</v>
      </c>
      <c r="D7" s="122">
        <f aca="true" t="shared" si="0" ref="D7:AD7">SUM(D8:D52)</f>
        <v>27712019</v>
      </c>
      <c r="E7" s="122">
        <f t="shared" si="0"/>
        <v>6694879</v>
      </c>
      <c r="F7" s="122">
        <f t="shared" si="0"/>
        <v>170710</v>
      </c>
      <c r="G7" s="122">
        <f t="shared" si="0"/>
        <v>9740</v>
      </c>
      <c r="H7" s="122">
        <f t="shared" si="0"/>
        <v>1047200</v>
      </c>
      <c r="I7" s="122">
        <f t="shared" si="0"/>
        <v>3919038</v>
      </c>
      <c r="J7" s="122">
        <f t="shared" si="0"/>
        <v>3570985</v>
      </c>
      <c r="K7" s="122">
        <f t="shared" si="0"/>
        <v>1548191</v>
      </c>
      <c r="L7" s="122">
        <f t="shared" si="0"/>
        <v>21017140</v>
      </c>
      <c r="M7" s="122">
        <f t="shared" si="0"/>
        <v>4771219</v>
      </c>
      <c r="N7" s="122">
        <f t="shared" si="0"/>
        <v>480404</v>
      </c>
      <c r="O7" s="122">
        <f t="shared" si="0"/>
        <v>10718</v>
      </c>
      <c r="P7" s="122">
        <f t="shared" si="0"/>
        <v>2653</v>
      </c>
      <c r="Q7" s="122">
        <f t="shared" si="0"/>
        <v>0</v>
      </c>
      <c r="R7" s="122">
        <f t="shared" si="0"/>
        <v>410172</v>
      </c>
      <c r="S7" s="122">
        <f t="shared" si="0"/>
        <v>1731715</v>
      </c>
      <c r="T7" s="122">
        <f t="shared" si="0"/>
        <v>56861</v>
      </c>
      <c r="U7" s="122">
        <f t="shared" si="0"/>
        <v>4290815</v>
      </c>
      <c r="V7" s="122">
        <f t="shared" si="0"/>
        <v>32483238</v>
      </c>
      <c r="W7" s="122">
        <f t="shared" si="0"/>
        <v>7175283</v>
      </c>
      <c r="X7" s="122">
        <f t="shared" si="0"/>
        <v>181428</v>
      </c>
      <c r="Y7" s="122">
        <f t="shared" si="0"/>
        <v>12393</v>
      </c>
      <c r="Z7" s="122">
        <f t="shared" si="0"/>
        <v>1047200</v>
      </c>
      <c r="AA7" s="122">
        <f t="shared" si="0"/>
        <v>4329210</v>
      </c>
      <c r="AB7" s="122">
        <f t="shared" si="0"/>
        <v>5302700</v>
      </c>
      <c r="AC7" s="122">
        <f t="shared" si="0"/>
        <v>1605052</v>
      </c>
      <c r="AD7" s="122">
        <f t="shared" si="0"/>
        <v>25307955</v>
      </c>
    </row>
    <row r="8" spans="1:30" s="123" customFormat="1" ht="12" customHeight="1">
      <c r="A8" s="124" t="s">
        <v>200</v>
      </c>
      <c r="B8" s="125" t="s">
        <v>202</v>
      </c>
      <c r="C8" s="124" t="s">
        <v>203</v>
      </c>
      <c r="D8" s="126">
        <f aca="true" t="shared" si="1" ref="D8:D52">SUM(E8,+L8)</f>
        <v>9066889</v>
      </c>
      <c r="E8" s="126">
        <f aca="true" t="shared" si="2" ref="E8:E52">+SUM(F8:I8,K8)</f>
        <v>2794427</v>
      </c>
      <c r="F8" s="126">
        <v>0</v>
      </c>
      <c r="G8" s="126">
        <v>0</v>
      </c>
      <c r="H8" s="126">
        <v>0</v>
      </c>
      <c r="I8" s="126">
        <v>2015374</v>
      </c>
      <c r="J8" s="127">
        <v>0</v>
      </c>
      <c r="K8" s="126">
        <v>779053</v>
      </c>
      <c r="L8" s="126">
        <v>6272462</v>
      </c>
      <c r="M8" s="126">
        <f aca="true" t="shared" si="3" ref="M8:M52">SUM(N8,+U8)</f>
        <v>1375826</v>
      </c>
      <c r="N8" s="126">
        <f aca="true" t="shared" si="4" ref="N8:N52">+SUM(O8:R8,T8)</f>
        <v>54463</v>
      </c>
      <c r="O8" s="126">
        <v>0</v>
      </c>
      <c r="P8" s="126">
        <v>0</v>
      </c>
      <c r="Q8" s="126">
        <v>0</v>
      </c>
      <c r="R8" s="126">
        <v>45172</v>
      </c>
      <c r="S8" s="127">
        <v>0</v>
      </c>
      <c r="T8" s="126">
        <v>9291</v>
      </c>
      <c r="U8" s="126">
        <v>1321363</v>
      </c>
      <c r="V8" s="126">
        <f aca="true" t="shared" si="5" ref="V8:AB48">+SUM(D8,M8)</f>
        <v>10442715</v>
      </c>
      <c r="W8" s="126">
        <f t="shared" si="5"/>
        <v>2848890</v>
      </c>
      <c r="X8" s="126">
        <f t="shared" si="5"/>
        <v>0</v>
      </c>
      <c r="Y8" s="126">
        <f t="shared" si="5"/>
        <v>0</v>
      </c>
      <c r="Z8" s="126">
        <f t="shared" si="5"/>
        <v>0</v>
      </c>
      <c r="AA8" s="126">
        <f t="shared" si="5"/>
        <v>2060546</v>
      </c>
      <c r="AB8" s="127">
        <v>0</v>
      </c>
      <c r="AC8" s="126">
        <f aca="true" t="shared" si="6" ref="AC8:AC52">+SUM(K8,T8)</f>
        <v>788344</v>
      </c>
      <c r="AD8" s="126">
        <f aca="true" t="shared" si="7" ref="AD8:AD52">+SUM(L8,U8)</f>
        <v>7593825</v>
      </c>
    </row>
    <row r="9" spans="1:30" s="123" customFormat="1" ht="12" customHeight="1">
      <c r="A9" s="124" t="s">
        <v>200</v>
      </c>
      <c r="B9" s="125" t="s">
        <v>204</v>
      </c>
      <c r="C9" s="124" t="s">
        <v>205</v>
      </c>
      <c r="D9" s="126">
        <f t="shared" si="1"/>
        <v>6991666</v>
      </c>
      <c r="E9" s="126">
        <f t="shared" si="2"/>
        <v>1023402</v>
      </c>
      <c r="F9" s="126">
        <v>0</v>
      </c>
      <c r="G9" s="126">
        <v>0</v>
      </c>
      <c r="H9" s="126">
        <v>12900</v>
      </c>
      <c r="I9" s="126">
        <v>671118</v>
      </c>
      <c r="J9" s="127">
        <v>0</v>
      </c>
      <c r="K9" s="126">
        <v>339384</v>
      </c>
      <c r="L9" s="126">
        <v>5968264</v>
      </c>
      <c r="M9" s="126">
        <f t="shared" si="3"/>
        <v>897754</v>
      </c>
      <c r="N9" s="126">
        <f t="shared" si="4"/>
        <v>57911</v>
      </c>
      <c r="O9" s="126">
        <v>0</v>
      </c>
      <c r="P9" s="126">
        <v>0</v>
      </c>
      <c r="Q9" s="126">
        <v>0</v>
      </c>
      <c r="R9" s="126">
        <v>57911</v>
      </c>
      <c r="S9" s="127">
        <v>0</v>
      </c>
      <c r="T9" s="126">
        <v>0</v>
      </c>
      <c r="U9" s="126">
        <v>839843</v>
      </c>
      <c r="V9" s="126">
        <f t="shared" si="5"/>
        <v>7889420</v>
      </c>
      <c r="W9" s="126">
        <f t="shared" si="5"/>
        <v>1081313</v>
      </c>
      <c r="X9" s="126">
        <f t="shared" si="5"/>
        <v>0</v>
      </c>
      <c r="Y9" s="126">
        <f t="shared" si="5"/>
        <v>0</v>
      </c>
      <c r="Z9" s="126">
        <f t="shared" si="5"/>
        <v>12900</v>
      </c>
      <c r="AA9" s="126">
        <f t="shared" si="5"/>
        <v>729029</v>
      </c>
      <c r="AB9" s="127">
        <v>0</v>
      </c>
      <c r="AC9" s="126">
        <f t="shared" si="6"/>
        <v>339384</v>
      </c>
      <c r="AD9" s="126">
        <f t="shared" si="7"/>
        <v>6808107</v>
      </c>
    </row>
    <row r="10" spans="1:30" s="123" customFormat="1" ht="12" customHeight="1">
      <c r="A10" s="124" t="s">
        <v>200</v>
      </c>
      <c r="B10" s="125" t="s">
        <v>206</v>
      </c>
      <c r="C10" s="124" t="s">
        <v>207</v>
      </c>
      <c r="D10" s="126">
        <f t="shared" si="1"/>
        <v>1475816</v>
      </c>
      <c r="E10" s="126">
        <f t="shared" si="2"/>
        <v>252134</v>
      </c>
      <c r="F10" s="126">
        <v>0</v>
      </c>
      <c r="G10" s="126">
        <v>170</v>
      </c>
      <c r="H10" s="126">
        <v>0</v>
      </c>
      <c r="I10" s="126">
        <v>250164</v>
      </c>
      <c r="J10" s="127">
        <v>0</v>
      </c>
      <c r="K10" s="126">
        <v>1800</v>
      </c>
      <c r="L10" s="126">
        <v>1223682</v>
      </c>
      <c r="M10" s="126">
        <f t="shared" si="3"/>
        <v>310386</v>
      </c>
      <c r="N10" s="126">
        <f t="shared" si="4"/>
        <v>1800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1800</v>
      </c>
      <c r="U10" s="126">
        <v>308586</v>
      </c>
      <c r="V10" s="126">
        <f t="shared" si="5"/>
        <v>1786202</v>
      </c>
      <c r="W10" s="126">
        <f t="shared" si="5"/>
        <v>253934</v>
      </c>
      <c r="X10" s="126">
        <f t="shared" si="5"/>
        <v>0</v>
      </c>
      <c r="Y10" s="126">
        <f t="shared" si="5"/>
        <v>170</v>
      </c>
      <c r="Z10" s="126">
        <f t="shared" si="5"/>
        <v>0</v>
      </c>
      <c r="AA10" s="126">
        <f t="shared" si="5"/>
        <v>250164</v>
      </c>
      <c r="AB10" s="127">
        <v>0</v>
      </c>
      <c r="AC10" s="126">
        <f t="shared" si="6"/>
        <v>3600</v>
      </c>
      <c r="AD10" s="126">
        <f t="shared" si="7"/>
        <v>1532268</v>
      </c>
    </row>
    <row r="11" spans="1:30" s="123" customFormat="1" ht="12" customHeight="1">
      <c r="A11" s="124" t="s">
        <v>200</v>
      </c>
      <c r="B11" s="125" t="s">
        <v>208</v>
      </c>
      <c r="C11" s="124" t="s">
        <v>209</v>
      </c>
      <c r="D11" s="126">
        <f t="shared" si="1"/>
        <v>715665</v>
      </c>
      <c r="E11" s="126">
        <f t="shared" si="2"/>
        <v>62639</v>
      </c>
      <c r="F11" s="126">
        <v>0</v>
      </c>
      <c r="G11" s="126">
        <v>575</v>
      </c>
      <c r="H11" s="126">
        <v>0</v>
      </c>
      <c r="I11" s="126">
        <v>56023</v>
      </c>
      <c r="J11" s="127">
        <v>0</v>
      </c>
      <c r="K11" s="126">
        <v>6041</v>
      </c>
      <c r="L11" s="126">
        <v>653026</v>
      </c>
      <c r="M11" s="126">
        <f t="shared" si="3"/>
        <v>71180</v>
      </c>
      <c r="N11" s="126">
        <f t="shared" si="4"/>
        <v>709</v>
      </c>
      <c r="O11" s="126">
        <v>0</v>
      </c>
      <c r="P11" s="126">
        <v>0</v>
      </c>
      <c r="Q11" s="126">
        <v>0</v>
      </c>
      <c r="R11" s="126">
        <v>709</v>
      </c>
      <c r="S11" s="127">
        <v>0</v>
      </c>
      <c r="T11" s="126">
        <v>0</v>
      </c>
      <c r="U11" s="126">
        <v>70471</v>
      </c>
      <c r="V11" s="126">
        <f t="shared" si="5"/>
        <v>786845</v>
      </c>
      <c r="W11" s="126">
        <f t="shared" si="5"/>
        <v>63348</v>
      </c>
      <c r="X11" s="126">
        <f t="shared" si="5"/>
        <v>0</v>
      </c>
      <c r="Y11" s="126">
        <f t="shared" si="5"/>
        <v>575</v>
      </c>
      <c r="Z11" s="126">
        <f t="shared" si="5"/>
        <v>0</v>
      </c>
      <c r="AA11" s="126">
        <f t="shared" si="5"/>
        <v>56732</v>
      </c>
      <c r="AB11" s="127">
        <v>0</v>
      </c>
      <c r="AC11" s="126">
        <f t="shared" si="6"/>
        <v>6041</v>
      </c>
      <c r="AD11" s="126">
        <f t="shared" si="7"/>
        <v>723497</v>
      </c>
    </row>
    <row r="12" spans="1:30" s="123" customFormat="1" ht="12" customHeight="1">
      <c r="A12" s="124" t="s">
        <v>200</v>
      </c>
      <c r="B12" s="125" t="s">
        <v>210</v>
      </c>
      <c r="C12" s="124" t="s">
        <v>211</v>
      </c>
      <c r="D12" s="139">
        <f t="shared" si="1"/>
        <v>623404</v>
      </c>
      <c r="E12" s="139">
        <f t="shared" si="2"/>
        <v>24636</v>
      </c>
      <c r="F12" s="139">
        <v>0</v>
      </c>
      <c r="G12" s="139">
        <v>750</v>
      </c>
      <c r="H12" s="139">
        <v>0</v>
      </c>
      <c r="I12" s="139">
        <v>15403</v>
      </c>
      <c r="J12" s="140">
        <v>0</v>
      </c>
      <c r="K12" s="139">
        <v>8483</v>
      </c>
      <c r="L12" s="139">
        <v>598768</v>
      </c>
      <c r="M12" s="139">
        <f t="shared" si="3"/>
        <v>269696</v>
      </c>
      <c r="N12" s="139">
        <f t="shared" si="4"/>
        <v>87358</v>
      </c>
      <c r="O12" s="139">
        <v>0</v>
      </c>
      <c r="P12" s="139">
        <v>0</v>
      </c>
      <c r="Q12" s="139">
        <v>0</v>
      </c>
      <c r="R12" s="139">
        <v>87358</v>
      </c>
      <c r="S12" s="140">
        <v>0</v>
      </c>
      <c r="T12" s="139">
        <v>0</v>
      </c>
      <c r="U12" s="139">
        <v>182338</v>
      </c>
      <c r="V12" s="139">
        <f t="shared" si="5"/>
        <v>893100</v>
      </c>
      <c r="W12" s="139">
        <f t="shared" si="5"/>
        <v>111994</v>
      </c>
      <c r="X12" s="139">
        <f t="shared" si="5"/>
        <v>0</v>
      </c>
      <c r="Y12" s="139">
        <f t="shared" si="5"/>
        <v>750</v>
      </c>
      <c r="Z12" s="139">
        <f t="shared" si="5"/>
        <v>0</v>
      </c>
      <c r="AA12" s="139">
        <f t="shared" si="5"/>
        <v>102761</v>
      </c>
      <c r="AB12" s="140">
        <v>0</v>
      </c>
      <c r="AC12" s="139">
        <f t="shared" si="6"/>
        <v>8483</v>
      </c>
      <c r="AD12" s="139">
        <f t="shared" si="7"/>
        <v>781106</v>
      </c>
    </row>
    <row r="13" spans="1:30" s="123" customFormat="1" ht="12" customHeight="1">
      <c r="A13" s="124" t="s">
        <v>200</v>
      </c>
      <c r="B13" s="125" t="s">
        <v>212</v>
      </c>
      <c r="C13" s="124" t="s">
        <v>213</v>
      </c>
      <c r="D13" s="139">
        <f t="shared" si="1"/>
        <v>554580</v>
      </c>
      <c r="E13" s="139">
        <f t="shared" si="2"/>
        <v>51089</v>
      </c>
      <c r="F13" s="139">
        <v>0</v>
      </c>
      <c r="G13" s="139">
        <v>0</v>
      </c>
      <c r="H13" s="139">
        <v>0</v>
      </c>
      <c r="I13" s="139">
        <v>45782</v>
      </c>
      <c r="J13" s="140">
        <v>0</v>
      </c>
      <c r="K13" s="139">
        <v>5307</v>
      </c>
      <c r="L13" s="139">
        <v>503491</v>
      </c>
      <c r="M13" s="139">
        <f t="shared" si="3"/>
        <v>158845</v>
      </c>
      <c r="N13" s="139">
        <f t="shared" si="4"/>
        <v>15024</v>
      </c>
      <c r="O13" s="139">
        <v>0</v>
      </c>
      <c r="P13" s="139">
        <v>0</v>
      </c>
      <c r="Q13" s="139">
        <v>0</v>
      </c>
      <c r="R13" s="139">
        <v>15024</v>
      </c>
      <c r="S13" s="140">
        <v>0</v>
      </c>
      <c r="T13" s="139">
        <v>0</v>
      </c>
      <c r="U13" s="139">
        <v>143821</v>
      </c>
      <c r="V13" s="139">
        <f t="shared" si="5"/>
        <v>713425</v>
      </c>
      <c r="W13" s="139">
        <f t="shared" si="5"/>
        <v>66113</v>
      </c>
      <c r="X13" s="139">
        <f t="shared" si="5"/>
        <v>0</v>
      </c>
      <c r="Y13" s="139">
        <f t="shared" si="5"/>
        <v>0</v>
      </c>
      <c r="Z13" s="139">
        <f t="shared" si="5"/>
        <v>0</v>
      </c>
      <c r="AA13" s="139">
        <f t="shared" si="5"/>
        <v>60806</v>
      </c>
      <c r="AB13" s="140">
        <v>0</v>
      </c>
      <c r="AC13" s="139">
        <f t="shared" si="6"/>
        <v>5307</v>
      </c>
      <c r="AD13" s="139">
        <f t="shared" si="7"/>
        <v>647312</v>
      </c>
    </row>
    <row r="14" spans="1:30" s="123" customFormat="1" ht="12" customHeight="1">
      <c r="A14" s="124" t="s">
        <v>200</v>
      </c>
      <c r="B14" s="125" t="s">
        <v>214</v>
      </c>
      <c r="C14" s="124" t="s">
        <v>215</v>
      </c>
      <c r="D14" s="139">
        <f t="shared" si="1"/>
        <v>619530</v>
      </c>
      <c r="E14" s="139">
        <f t="shared" si="2"/>
        <v>60633</v>
      </c>
      <c r="F14" s="139">
        <v>0</v>
      </c>
      <c r="G14" s="139">
        <v>0</v>
      </c>
      <c r="H14" s="139">
        <v>0</v>
      </c>
      <c r="I14" s="139">
        <v>49484</v>
      </c>
      <c r="J14" s="140">
        <v>0</v>
      </c>
      <c r="K14" s="139">
        <v>11149</v>
      </c>
      <c r="L14" s="139">
        <v>558897</v>
      </c>
      <c r="M14" s="139">
        <f t="shared" si="3"/>
        <v>172524</v>
      </c>
      <c r="N14" s="139">
        <f t="shared" si="4"/>
        <v>48185</v>
      </c>
      <c r="O14" s="139">
        <v>0</v>
      </c>
      <c r="P14" s="139">
        <v>0</v>
      </c>
      <c r="Q14" s="139">
        <v>0</v>
      </c>
      <c r="R14" s="139">
        <v>48185</v>
      </c>
      <c r="S14" s="140">
        <v>0</v>
      </c>
      <c r="T14" s="139">
        <v>0</v>
      </c>
      <c r="U14" s="139">
        <v>124339</v>
      </c>
      <c r="V14" s="139">
        <f t="shared" si="5"/>
        <v>792054</v>
      </c>
      <c r="W14" s="139">
        <f t="shared" si="5"/>
        <v>108818</v>
      </c>
      <c r="X14" s="139">
        <f t="shared" si="5"/>
        <v>0</v>
      </c>
      <c r="Y14" s="139">
        <f t="shared" si="5"/>
        <v>0</v>
      </c>
      <c r="Z14" s="139">
        <f t="shared" si="5"/>
        <v>0</v>
      </c>
      <c r="AA14" s="139">
        <f t="shared" si="5"/>
        <v>97669</v>
      </c>
      <c r="AB14" s="140">
        <v>0</v>
      </c>
      <c r="AC14" s="139">
        <f t="shared" si="6"/>
        <v>11149</v>
      </c>
      <c r="AD14" s="139">
        <f t="shared" si="7"/>
        <v>683236</v>
      </c>
    </row>
    <row r="15" spans="1:30" s="123" customFormat="1" ht="12" customHeight="1">
      <c r="A15" s="124" t="s">
        <v>200</v>
      </c>
      <c r="B15" s="125" t="s">
        <v>216</v>
      </c>
      <c r="C15" s="124" t="s">
        <v>217</v>
      </c>
      <c r="D15" s="139">
        <f t="shared" si="1"/>
        <v>556116</v>
      </c>
      <c r="E15" s="139">
        <f t="shared" si="2"/>
        <v>92</v>
      </c>
      <c r="F15" s="139">
        <v>0</v>
      </c>
      <c r="G15" s="139">
        <v>0</v>
      </c>
      <c r="H15" s="139">
        <v>0</v>
      </c>
      <c r="I15" s="139">
        <v>92</v>
      </c>
      <c r="J15" s="140">
        <v>0</v>
      </c>
      <c r="K15" s="139">
        <v>0</v>
      </c>
      <c r="L15" s="139">
        <v>556024</v>
      </c>
      <c r="M15" s="139">
        <f t="shared" si="3"/>
        <v>200138</v>
      </c>
      <c r="N15" s="139">
        <f t="shared" si="4"/>
        <v>54596</v>
      </c>
      <c r="O15" s="139">
        <v>0</v>
      </c>
      <c r="P15" s="139">
        <v>0</v>
      </c>
      <c r="Q15" s="139">
        <v>0</v>
      </c>
      <c r="R15" s="139">
        <v>54596</v>
      </c>
      <c r="S15" s="140">
        <v>0</v>
      </c>
      <c r="T15" s="139">
        <v>0</v>
      </c>
      <c r="U15" s="139">
        <v>145542</v>
      </c>
      <c r="V15" s="139">
        <f t="shared" si="5"/>
        <v>756254</v>
      </c>
      <c r="W15" s="139">
        <f t="shared" si="5"/>
        <v>54688</v>
      </c>
      <c r="X15" s="139">
        <f t="shared" si="5"/>
        <v>0</v>
      </c>
      <c r="Y15" s="139">
        <f t="shared" si="5"/>
        <v>0</v>
      </c>
      <c r="Z15" s="139">
        <f t="shared" si="5"/>
        <v>0</v>
      </c>
      <c r="AA15" s="139">
        <f t="shared" si="5"/>
        <v>54688</v>
      </c>
      <c r="AB15" s="140">
        <v>0</v>
      </c>
      <c r="AC15" s="139">
        <f t="shared" si="6"/>
        <v>0</v>
      </c>
      <c r="AD15" s="139">
        <f t="shared" si="7"/>
        <v>701566</v>
      </c>
    </row>
    <row r="16" spans="1:30" s="123" customFormat="1" ht="12" customHeight="1">
      <c r="A16" s="124" t="s">
        <v>200</v>
      </c>
      <c r="B16" s="125" t="s">
        <v>218</v>
      </c>
      <c r="C16" s="124" t="s">
        <v>219</v>
      </c>
      <c r="D16" s="139">
        <f t="shared" si="1"/>
        <v>810517</v>
      </c>
      <c r="E16" s="139">
        <f t="shared" si="2"/>
        <v>440398</v>
      </c>
      <c r="F16" s="139">
        <v>46468</v>
      </c>
      <c r="G16" s="139">
        <v>0</v>
      </c>
      <c r="H16" s="139">
        <v>319500</v>
      </c>
      <c r="I16" s="139">
        <v>73391</v>
      </c>
      <c r="J16" s="140">
        <v>0</v>
      </c>
      <c r="K16" s="139">
        <v>1039</v>
      </c>
      <c r="L16" s="139">
        <v>370119</v>
      </c>
      <c r="M16" s="139">
        <f t="shared" si="3"/>
        <v>103557</v>
      </c>
      <c r="N16" s="139">
        <f t="shared" si="4"/>
        <v>5295</v>
      </c>
      <c r="O16" s="139">
        <v>5273</v>
      </c>
      <c r="P16" s="139">
        <v>0</v>
      </c>
      <c r="Q16" s="139">
        <v>0</v>
      </c>
      <c r="R16" s="139">
        <v>0</v>
      </c>
      <c r="S16" s="140">
        <v>0</v>
      </c>
      <c r="T16" s="139">
        <v>22</v>
      </c>
      <c r="U16" s="139">
        <v>98262</v>
      </c>
      <c r="V16" s="139">
        <f t="shared" si="5"/>
        <v>914074</v>
      </c>
      <c r="W16" s="139">
        <f t="shared" si="5"/>
        <v>445693</v>
      </c>
      <c r="X16" s="139">
        <f t="shared" si="5"/>
        <v>51741</v>
      </c>
      <c r="Y16" s="139">
        <f t="shared" si="5"/>
        <v>0</v>
      </c>
      <c r="Z16" s="139">
        <f t="shared" si="5"/>
        <v>319500</v>
      </c>
      <c r="AA16" s="139">
        <f t="shared" si="5"/>
        <v>73391</v>
      </c>
      <c r="AB16" s="140">
        <v>0</v>
      </c>
      <c r="AC16" s="139">
        <f t="shared" si="6"/>
        <v>1061</v>
      </c>
      <c r="AD16" s="139">
        <f t="shared" si="7"/>
        <v>468381</v>
      </c>
    </row>
    <row r="17" spans="1:30" s="123" customFormat="1" ht="12" customHeight="1">
      <c r="A17" s="124" t="s">
        <v>200</v>
      </c>
      <c r="B17" s="125" t="s">
        <v>220</v>
      </c>
      <c r="C17" s="124" t="s">
        <v>221</v>
      </c>
      <c r="D17" s="139">
        <f t="shared" si="1"/>
        <v>466343</v>
      </c>
      <c r="E17" s="139">
        <f t="shared" si="2"/>
        <v>74214</v>
      </c>
      <c r="F17" s="139">
        <v>0</v>
      </c>
      <c r="G17" s="139">
        <v>0</v>
      </c>
      <c r="H17" s="139">
        <v>0</v>
      </c>
      <c r="I17" s="139">
        <v>63571</v>
      </c>
      <c r="J17" s="140">
        <v>0</v>
      </c>
      <c r="K17" s="139">
        <v>10643</v>
      </c>
      <c r="L17" s="139">
        <v>392129</v>
      </c>
      <c r="M17" s="139">
        <f t="shared" si="3"/>
        <v>72773</v>
      </c>
      <c r="N17" s="139">
        <f t="shared" si="4"/>
        <v>2660</v>
      </c>
      <c r="O17" s="139">
        <v>2660</v>
      </c>
      <c r="P17" s="139">
        <v>0</v>
      </c>
      <c r="Q17" s="139">
        <v>0</v>
      </c>
      <c r="R17" s="139">
        <v>0</v>
      </c>
      <c r="S17" s="140">
        <v>0</v>
      </c>
      <c r="T17" s="139">
        <v>0</v>
      </c>
      <c r="U17" s="139">
        <v>70113</v>
      </c>
      <c r="V17" s="139">
        <f t="shared" si="5"/>
        <v>539116</v>
      </c>
      <c r="W17" s="139">
        <f t="shared" si="5"/>
        <v>76874</v>
      </c>
      <c r="X17" s="139">
        <f t="shared" si="5"/>
        <v>2660</v>
      </c>
      <c r="Y17" s="139">
        <f t="shared" si="5"/>
        <v>0</v>
      </c>
      <c r="Z17" s="139">
        <f t="shared" si="5"/>
        <v>0</v>
      </c>
      <c r="AA17" s="139">
        <f t="shared" si="5"/>
        <v>63571</v>
      </c>
      <c r="AB17" s="140">
        <v>0</v>
      </c>
      <c r="AC17" s="139">
        <f t="shared" si="6"/>
        <v>10643</v>
      </c>
      <c r="AD17" s="139">
        <f t="shared" si="7"/>
        <v>462242</v>
      </c>
    </row>
    <row r="18" spans="1:30" s="123" customFormat="1" ht="12" customHeight="1">
      <c r="A18" s="124" t="s">
        <v>200</v>
      </c>
      <c r="B18" s="125" t="s">
        <v>222</v>
      </c>
      <c r="C18" s="124" t="s">
        <v>223</v>
      </c>
      <c r="D18" s="139">
        <f t="shared" si="1"/>
        <v>772170</v>
      </c>
      <c r="E18" s="139">
        <f t="shared" si="2"/>
        <v>61287</v>
      </c>
      <c r="F18" s="139">
        <v>0</v>
      </c>
      <c r="G18" s="139">
        <v>0</v>
      </c>
      <c r="H18" s="139">
        <v>0</v>
      </c>
      <c r="I18" s="139">
        <v>56586</v>
      </c>
      <c r="J18" s="140">
        <v>0</v>
      </c>
      <c r="K18" s="139">
        <v>4701</v>
      </c>
      <c r="L18" s="139">
        <v>710883</v>
      </c>
      <c r="M18" s="139">
        <f t="shared" si="3"/>
        <v>116046</v>
      </c>
      <c r="N18" s="139">
        <f t="shared" si="4"/>
        <v>2035</v>
      </c>
      <c r="O18" s="139">
        <v>0</v>
      </c>
      <c r="P18" s="139">
        <v>0</v>
      </c>
      <c r="Q18" s="139">
        <v>0</v>
      </c>
      <c r="R18" s="139">
        <v>2035</v>
      </c>
      <c r="S18" s="140">
        <v>0</v>
      </c>
      <c r="T18" s="139">
        <v>0</v>
      </c>
      <c r="U18" s="139">
        <v>114011</v>
      </c>
      <c r="V18" s="139">
        <f t="shared" si="5"/>
        <v>888216</v>
      </c>
      <c r="W18" s="139">
        <f t="shared" si="5"/>
        <v>63322</v>
      </c>
      <c r="X18" s="139">
        <f t="shared" si="5"/>
        <v>0</v>
      </c>
      <c r="Y18" s="139">
        <f t="shared" si="5"/>
        <v>0</v>
      </c>
      <c r="Z18" s="139">
        <f t="shared" si="5"/>
        <v>0</v>
      </c>
      <c r="AA18" s="139">
        <f t="shared" si="5"/>
        <v>58621</v>
      </c>
      <c r="AB18" s="140">
        <v>0</v>
      </c>
      <c r="AC18" s="139">
        <f t="shared" si="6"/>
        <v>4701</v>
      </c>
      <c r="AD18" s="139">
        <f t="shared" si="7"/>
        <v>824894</v>
      </c>
    </row>
    <row r="19" spans="1:30" s="123" customFormat="1" ht="12" customHeight="1">
      <c r="A19" s="124" t="s">
        <v>200</v>
      </c>
      <c r="B19" s="125" t="s">
        <v>224</v>
      </c>
      <c r="C19" s="124" t="s">
        <v>225</v>
      </c>
      <c r="D19" s="139">
        <f t="shared" si="1"/>
        <v>1031543</v>
      </c>
      <c r="E19" s="139">
        <f t="shared" si="2"/>
        <v>639399</v>
      </c>
      <c r="F19" s="139">
        <v>87589</v>
      </c>
      <c r="G19" s="139">
        <v>0</v>
      </c>
      <c r="H19" s="139">
        <v>486000</v>
      </c>
      <c r="I19" s="139">
        <v>65810</v>
      </c>
      <c r="J19" s="140">
        <v>0</v>
      </c>
      <c r="K19" s="139">
        <v>0</v>
      </c>
      <c r="L19" s="139">
        <v>392144</v>
      </c>
      <c r="M19" s="139">
        <f t="shared" si="3"/>
        <v>115239</v>
      </c>
      <c r="N19" s="139">
        <f t="shared" si="4"/>
        <v>0</v>
      </c>
      <c r="O19" s="139">
        <v>0</v>
      </c>
      <c r="P19" s="139">
        <v>0</v>
      </c>
      <c r="Q19" s="139">
        <v>0</v>
      </c>
      <c r="R19" s="139">
        <v>0</v>
      </c>
      <c r="S19" s="140">
        <v>0</v>
      </c>
      <c r="T19" s="139">
        <v>0</v>
      </c>
      <c r="U19" s="139">
        <v>115239</v>
      </c>
      <c r="V19" s="139">
        <f t="shared" si="5"/>
        <v>1146782</v>
      </c>
      <c r="W19" s="139">
        <f t="shared" si="5"/>
        <v>639399</v>
      </c>
      <c r="X19" s="139">
        <f t="shared" si="5"/>
        <v>87589</v>
      </c>
      <c r="Y19" s="139">
        <f t="shared" si="5"/>
        <v>0</v>
      </c>
      <c r="Z19" s="139">
        <f t="shared" si="5"/>
        <v>486000</v>
      </c>
      <c r="AA19" s="139">
        <f t="shared" si="5"/>
        <v>65810</v>
      </c>
      <c r="AB19" s="140">
        <v>0</v>
      </c>
      <c r="AC19" s="139">
        <f t="shared" si="6"/>
        <v>0</v>
      </c>
      <c r="AD19" s="139">
        <f t="shared" si="7"/>
        <v>507383</v>
      </c>
    </row>
    <row r="20" spans="1:30" s="123" customFormat="1" ht="12" customHeight="1">
      <c r="A20" s="124" t="s">
        <v>200</v>
      </c>
      <c r="B20" s="125" t="s">
        <v>226</v>
      </c>
      <c r="C20" s="124" t="s">
        <v>227</v>
      </c>
      <c r="D20" s="139">
        <f t="shared" si="1"/>
        <v>690495</v>
      </c>
      <c r="E20" s="139">
        <f t="shared" si="2"/>
        <v>119889</v>
      </c>
      <c r="F20" s="139">
        <v>0</v>
      </c>
      <c r="G20" s="139">
        <v>0</v>
      </c>
      <c r="H20" s="139">
        <v>0</v>
      </c>
      <c r="I20" s="139">
        <v>20546</v>
      </c>
      <c r="J20" s="140">
        <v>0</v>
      </c>
      <c r="K20" s="139">
        <v>99343</v>
      </c>
      <c r="L20" s="139">
        <v>570606</v>
      </c>
      <c r="M20" s="139">
        <f t="shared" si="3"/>
        <v>268797</v>
      </c>
      <c r="N20" s="139">
        <f t="shared" si="4"/>
        <v>11996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11996</v>
      </c>
      <c r="U20" s="139">
        <v>256801</v>
      </c>
      <c r="V20" s="139">
        <f t="shared" si="5"/>
        <v>959292</v>
      </c>
      <c r="W20" s="139">
        <f t="shared" si="5"/>
        <v>131885</v>
      </c>
      <c r="X20" s="139">
        <f t="shared" si="5"/>
        <v>0</v>
      </c>
      <c r="Y20" s="139">
        <f t="shared" si="5"/>
        <v>0</v>
      </c>
      <c r="Z20" s="139">
        <f t="shared" si="5"/>
        <v>0</v>
      </c>
      <c r="AA20" s="139">
        <f t="shared" si="5"/>
        <v>20546</v>
      </c>
      <c r="AB20" s="140">
        <v>0</v>
      </c>
      <c r="AC20" s="139">
        <f t="shared" si="6"/>
        <v>111339</v>
      </c>
      <c r="AD20" s="139">
        <f t="shared" si="7"/>
        <v>827407</v>
      </c>
    </row>
    <row r="21" spans="1:30" s="123" customFormat="1" ht="12" customHeight="1">
      <c r="A21" s="124" t="s">
        <v>200</v>
      </c>
      <c r="B21" s="125" t="s">
        <v>228</v>
      </c>
      <c r="C21" s="124" t="s">
        <v>229</v>
      </c>
      <c r="D21" s="139">
        <f t="shared" si="1"/>
        <v>359705</v>
      </c>
      <c r="E21" s="139">
        <f t="shared" si="2"/>
        <v>87116</v>
      </c>
      <c r="F21" s="139">
        <v>0</v>
      </c>
      <c r="G21" s="139">
        <v>4115</v>
      </c>
      <c r="H21" s="139">
        <v>0</v>
      </c>
      <c r="I21" s="139">
        <v>61422</v>
      </c>
      <c r="J21" s="140">
        <v>0</v>
      </c>
      <c r="K21" s="139">
        <v>21579</v>
      </c>
      <c r="L21" s="139">
        <v>272589</v>
      </c>
      <c r="M21" s="139">
        <f t="shared" si="3"/>
        <v>49876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49876</v>
      </c>
      <c r="V21" s="139">
        <f t="shared" si="5"/>
        <v>409581</v>
      </c>
      <c r="W21" s="139">
        <f t="shared" si="5"/>
        <v>87116</v>
      </c>
      <c r="X21" s="139">
        <f t="shared" si="5"/>
        <v>0</v>
      </c>
      <c r="Y21" s="139">
        <f t="shared" si="5"/>
        <v>4115</v>
      </c>
      <c r="Z21" s="139">
        <f t="shared" si="5"/>
        <v>0</v>
      </c>
      <c r="AA21" s="139">
        <f t="shared" si="5"/>
        <v>61422</v>
      </c>
      <c r="AB21" s="140">
        <v>0</v>
      </c>
      <c r="AC21" s="139">
        <f t="shared" si="6"/>
        <v>21579</v>
      </c>
      <c r="AD21" s="139">
        <f t="shared" si="7"/>
        <v>322465</v>
      </c>
    </row>
    <row r="22" spans="1:30" s="123" customFormat="1" ht="12" customHeight="1">
      <c r="A22" s="124" t="s">
        <v>200</v>
      </c>
      <c r="B22" s="125" t="s">
        <v>230</v>
      </c>
      <c r="C22" s="124" t="s">
        <v>231</v>
      </c>
      <c r="D22" s="139">
        <f t="shared" si="1"/>
        <v>534935</v>
      </c>
      <c r="E22" s="139">
        <f t="shared" si="2"/>
        <v>32622</v>
      </c>
      <c r="F22" s="139">
        <v>0</v>
      </c>
      <c r="G22" s="139">
        <v>4070</v>
      </c>
      <c r="H22" s="139">
        <v>0</v>
      </c>
      <c r="I22" s="139">
        <v>16198</v>
      </c>
      <c r="J22" s="140">
        <v>0</v>
      </c>
      <c r="K22" s="139">
        <v>12354</v>
      </c>
      <c r="L22" s="139">
        <v>502313</v>
      </c>
      <c r="M22" s="139">
        <f t="shared" si="3"/>
        <v>112606</v>
      </c>
      <c r="N22" s="139">
        <f t="shared" si="4"/>
        <v>0</v>
      </c>
      <c r="O22" s="139">
        <v>0</v>
      </c>
      <c r="P22" s="139">
        <v>0</v>
      </c>
      <c r="Q22" s="139">
        <v>0</v>
      </c>
      <c r="R22" s="139">
        <v>0</v>
      </c>
      <c r="S22" s="140">
        <v>0</v>
      </c>
      <c r="T22" s="139">
        <v>0</v>
      </c>
      <c r="U22" s="139">
        <v>112606</v>
      </c>
      <c r="V22" s="139">
        <f t="shared" si="5"/>
        <v>647541</v>
      </c>
      <c r="W22" s="139">
        <f t="shared" si="5"/>
        <v>32622</v>
      </c>
      <c r="X22" s="139">
        <f t="shared" si="5"/>
        <v>0</v>
      </c>
      <c r="Y22" s="139">
        <f t="shared" si="5"/>
        <v>4070</v>
      </c>
      <c r="Z22" s="139">
        <f t="shared" si="5"/>
        <v>0</v>
      </c>
      <c r="AA22" s="139">
        <f t="shared" si="5"/>
        <v>16198</v>
      </c>
      <c r="AB22" s="140">
        <v>0</v>
      </c>
      <c r="AC22" s="139">
        <f t="shared" si="6"/>
        <v>12354</v>
      </c>
      <c r="AD22" s="139">
        <f t="shared" si="7"/>
        <v>614919</v>
      </c>
    </row>
    <row r="23" spans="1:30" s="123" customFormat="1" ht="12" customHeight="1">
      <c r="A23" s="124" t="s">
        <v>200</v>
      </c>
      <c r="B23" s="125" t="s">
        <v>232</v>
      </c>
      <c r="C23" s="124" t="s">
        <v>233</v>
      </c>
      <c r="D23" s="139">
        <f t="shared" si="1"/>
        <v>112972</v>
      </c>
      <c r="E23" s="139">
        <f t="shared" si="2"/>
        <v>0</v>
      </c>
      <c r="F23" s="139">
        <v>0</v>
      </c>
      <c r="G23" s="139">
        <v>0</v>
      </c>
      <c r="H23" s="139">
        <v>0</v>
      </c>
      <c r="I23" s="139">
        <v>0</v>
      </c>
      <c r="J23" s="140">
        <v>0</v>
      </c>
      <c r="K23" s="139">
        <v>0</v>
      </c>
      <c r="L23" s="139">
        <v>112972</v>
      </c>
      <c r="M23" s="139">
        <f t="shared" si="3"/>
        <v>14132</v>
      </c>
      <c r="N23" s="139">
        <f t="shared" si="4"/>
        <v>0</v>
      </c>
      <c r="O23" s="139">
        <v>0</v>
      </c>
      <c r="P23" s="139">
        <v>0</v>
      </c>
      <c r="Q23" s="139">
        <v>0</v>
      </c>
      <c r="R23" s="139">
        <v>0</v>
      </c>
      <c r="S23" s="140">
        <v>0</v>
      </c>
      <c r="T23" s="139">
        <v>0</v>
      </c>
      <c r="U23" s="139">
        <v>14132</v>
      </c>
      <c r="V23" s="139">
        <f t="shared" si="5"/>
        <v>127104</v>
      </c>
      <c r="W23" s="139">
        <f t="shared" si="5"/>
        <v>0</v>
      </c>
      <c r="X23" s="139">
        <f t="shared" si="5"/>
        <v>0</v>
      </c>
      <c r="Y23" s="139">
        <f t="shared" si="5"/>
        <v>0</v>
      </c>
      <c r="Z23" s="139">
        <f t="shared" si="5"/>
        <v>0</v>
      </c>
      <c r="AA23" s="139">
        <f t="shared" si="5"/>
        <v>0</v>
      </c>
      <c r="AB23" s="140">
        <v>0</v>
      </c>
      <c r="AC23" s="139">
        <f t="shared" si="6"/>
        <v>0</v>
      </c>
      <c r="AD23" s="139">
        <f t="shared" si="7"/>
        <v>127104</v>
      </c>
    </row>
    <row r="24" spans="1:30" s="123" customFormat="1" ht="12" customHeight="1">
      <c r="A24" s="124" t="s">
        <v>200</v>
      </c>
      <c r="B24" s="125" t="s">
        <v>234</v>
      </c>
      <c r="C24" s="124" t="s">
        <v>235</v>
      </c>
      <c r="D24" s="139">
        <f t="shared" si="1"/>
        <v>159900</v>
      </c>
      <c r="E24" s="139">
        <f t="shared" si="2"/>
        <v>35713</v>
      </c>
      <c r="F24" s="139">
        <v>0</v>
      </c>
      <c r="G24" s="139">
        <v>0</v>
      </c>
      <c r="H24" s="139">
        <v>0</v>
      </c>
      <c r="I24" s="139">
        <v>22419</v>
      </c>
      <c r="J24" s="140">
        <v>0</v>
      </c>
      <c r="K24" s="139">
        <v>13294</v>
      </c>
      <c r="L24" s="139">
        <v>124187</v>
      </c>
      <c r="M24" s="139">
        <f t="shared" si="3"/>
        <v>4860</v>
      </c>
      <c r="N24" s="139">
        <f t="shared" si="4"/>
        <v>0</v>
      </c>
      <c r="O24" s="139">
        <v>0</v>
      </c>
      <c r="P24" s="139">
        <v>0</v>
      </c>
      <c r="Q24" s="139">
        <v>0</v>
      </c>
      <c r="R24" s="139">
        <v>0</v>
      </c>
      <c r="S24" s="140">
        <v>0</v>
      </c>
      <c r="T24" s="139">
        <v>0</v>
      </c>
      <c r="U24" s="139">
        <v>4860</v>
      </c>
      <c r="V24" s="139">
        <f t="shared" si="5"/>
        <v>164760</v>
      </c>
      <c r="W24" s="139">
        <f t="shared" si="5"/>
        <v>35713</v>
      </c>
      <c r="X24" s="139">
        <f t="shared" si="5"/>
        <v>0</v>
      </c>
      <c r="Y24" s="139">
        <f t="shared" si="5"/>
        <v>0</v>
      </c>
      <c r="Z24" s="139">
        <f t="shared" si="5"/>
        <v>0</v>
      </c>
      <c r="AA24" s="139">
        <f t="shared" si="5"/>
        <v>22419</v>
      </c>
      <c r="AB24" s="140">
        <v>0</v>
      </c>
      <c r="AC24" s="139">
        <f t="shared" si="6"/>
        <v>13294</v>
      </c>
      <c r="AD24" s="139">
        <f t="shared" si="7"/>
        <v>129047</v>
      </c>
    </row>
    <row r="25" spans="1:30" s="123" customFormat="1" ht="12" customHeight="1">
      <c r="A25" s="124" t="s">
        <v>200</v>
      </c>
      <c r="B25" s="125" t="s">
        <v>236</v>
      </c>
      <c r="C25" s="124" t="s">
        <v>237</v>
      </c>
      <c r="D25" s="139">
        <f t="shared" si="1"/>
        <v>119991</v>
      </c>
      <c r="E25" s="139">
        <f t="shared" si="2"/>
        <v>7371</v>
      </c>
      <c r="F25" s="139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7371</v>
      </c>
      <c r="L25" s="139">
        <v>112620</v>
      </c>
      <c r="M25" s="139">
        <f t="shared" si="3"/>
        <v>40701</v>
      </c>
      <c r="N25" s="139">
        <f t="shared" si="4"/>
        <v>5447</v>
      </c>
      <c r="O25" s="139">
        <v>2785</v>
      </c>
      <c r="P25" s="139">
        <v>2653</v>
      </c>
      <c r="Q25" s="139">
        <v>0</v>
      </c>
      <c r="R25" s="139">
        <v>0</v>
      </c>
      <c r="S25" s="140">
        <v>0</v>
      </c>
      <c r="T25" s="139">
        <v>9</v>
      </c>
      <c r="U25" s="139">
        <v>35254</v>
      </c>
      <c r="V25" s="139">
        <f t="shared" si="5"/>
        <v>160692</v>
      </c>
      <c r="W25" s="139">
        <f t="shared" si="5"/>
        <v>12818</v>
      </c>
      <c r="X25" s="139">
        <f t="shared" si="5"/>
        <v>2785</v>
      </c>
      <c r="Y25" s="139">
        <f t="shared" si="5"/>
        <v>2653</v>
      </c>
      <c r="Z25" s="139">
        <f t="shared" si="5"/>
        <v>0</v>
      </c>
      <c r="AA25" s="139">
        <f t="shared" si="5"/>
        <v>0</v>
      </c>
      <c r="AB25" s="140">
        <v>0</v>
      </c>
      <c r="AC25" s="139">
        <f t="shared" si="6"/>
        <v>7380</v>
      </c>
      <c r="AD25" s="139">
        <f t="shared" si="7"/>
        <v>147874</v>
      </c>
    </row>
    <row r="26" spans="1:30" s="123" customFormat="1" ht="12" customHeight="1">
      <c r="A26" s="124" t="s">
        <v>200</v>
      </c>
      <c r="B26" s="125" t="s">
        <v>238</v>
      </c>
      <c r="C26" s="124" t="s">
        <v>239</v>
      </c>
      <c r="D26" s="139">
        <f t="shared" si="1"/>
        <v>144837</v>
      </c>
      <c r="E26" s="139">
        <f t="shared" si="2"/>
        <v>0</v>
      </c>
      <c r="F26" s="139">
        <v>0</v>
      </c>
      <c r="G26" s="139">
        <v>0</v>
      </c>
      <c r="H26" s="139">
        <v>0</v>
      </c>
      <c r="I26" s="139">
        <v>0</v>
      </c>
      <c r="J26" s="140">
        <v>0</v>
      </c>
      <c r="K26" s="139">
        <v>0</v>
      </c>
      <c r="L26" s="139">
        <v>144837</v>
      </c>
      <c r="M26" s="139">
        <f t="shared" si="3"/>
        <v>14092</v>
      </c>
      <c r="N26" s="139">
        <f t="shared" si="4"/>
        <v>0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0</v>
      </c>
      <c r="U26" s="139">
        <v>14092</v>
      </c>
      <c r="V26" s="139">
        <f t="shared" si="5"/>
        <v>158929</v>
      </c>
      <c r="W26" s="139">
        <f t="shared" si="5"/>
        <v>0</v>
      </c>
      <c r="X26" s="139">
        <f t="shared" si="5"/>
        <v>0</v>
      </c>
      <c r="Y26" s="139">
        <f t="shared" si="5"/>
        <v>0</v>
      </c>
      <c r="Z26" s="139">
        <f t="shared" si="5"/>
        <v>0</v>
      </c>
      <c r="AA26" s="139">
        <f t="shared" si="5"/>
        <v>0</v>
      </c>
      <c r="AB26" s="140">
        <v>0</v>
      </c>
      <c r="AC26" s="139">
        <f t="shared" si="6"/>
        <v>0</v>
      </c>
      <c r="AD26" s="139">
        <f t="shared" si="7"/>
        <v>158929</v>
      </c>
    </row>
    <row r="27" spans="1:30" s="123" customFormat="1" ht="12" customHeight="1">
      <c r="A27" s="124" t="s">
        <v>200</v>
      </c>
      <c r="B27" s="125" t="s">
        <v>240</v>
      </c>
      <c r="C27" s="124" t="s">
        <v>241</v>
      </c>
      <c r="D27" s="139">
        <f t="shared" si="1"/>
        <v>25012</v>
      </c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39">
        <v>25012</v>
      </c>
      <c r="M27" s="139">
        <f t="shared" si="3"/>
        <v>1551</v>
      </c>
      <c r="N27" s="139">
        <f t="shared" si="4"/>
        <v>0</v>
      </c>
      <c r="O27" s="139">
        <v>0</v>
      </c>
      <c r="P27" s="139">
        <v>0</v>
      </c>
      <c r="Q27" s="139">
        <v>0</v>
      </c>
      <c r="R27" s="139">
        <v>0</v>
      </c>
      <c r="S27" s="140">
        <v>0</v>
      </c>
      <c r="T27" s="139">
        <v>0</v>
      </c>
      <c r="U27" s="139">
        <v>1551</v>
      </c>
      <c r="V27" s="139">
        <f t="shared" si="5"/>
        <v>26563</v>
      </c>
      <c r="W27" s="139">
        <f t="shared" si="5"/>
        <v>0</v>
      </c>
      <c r="X27" s="139">
        <f t="shared" si="5"/>
        <v>0</v>
      </c>
      <c r="Y27" s="139">
        <f t="shared" si="5"/>
        <v>0</v>
      </c>
      <c r="Z27" s="139">
        <f t="shared" si="5"/>
        <v>0</v>
      </c>
      <c r="AA27" s="139">
        <f t="shared" si="5"/>
        <v>0</v>
      </c>
      <c r="AB27" s="140">
        <v>0</v>
      </c>
      <c r="AC27" s="139">
        <f t="shared" si="6"/>
        <v>0</v>
      </c>
      <c r="AD27" s="139">
        <f t="shared" si="7"/>
        <v>26563</v>
      </c>
    </row>
    <row r="28" spans="1:30" s="123" customFormat="1" ht="12" customHeight="1">
      <c r="A28" s="124" t="s">
        <v>200</v>
      </c>
      <c r="B28" s="125" t="s">
        <v>242</v>
      </c>
      <c r="C28" s="124" t="s">
        <v>243</v>
      </c>
      <c r="D28" s="139">
        <f t="shared" si="1"/>
        <v>229293</v>
      </c>
      <c r="E28" s="139">
        <f t="shared" si="2"/>
        <v>2171</v>
      </c>
      <c r="F28" s="139">
        <v>0</v>
      </c>
      <c r="G28" s="139">
        <v>0</v>
      </c>
      <c r="H28" s="139">
        <v>0</v>
      </c>
      <c r="I28" s="139">
        <v>2043</v>
      </c>
      <c r="J28" s="140">
        <v>0</v>
      </c>
      <c r="K28" s="139">
        <v>128</v>
      </c>
      <c r="L28" s="139">
        <v>227122</v>
      </c>
      <c r="M28" s="139">
        <f t="shared" si="3"/>
        <v>35674</v>
      </c>
      <c r="N28" s="139">
        <f t="shared" si="4"/>
        <v>0</v>
      </c>
      <c r="O28" s="139">
        <v>0</v>
      </c>
      <c r="P28" s="139">
        <v>0</v>
      </c>
      <c r="Q28" s="139">
        <v>0</v>
      </c>
      <c r="R28" s="139">
        <v>0</v>
      </c>
      <c r="S28" s="140">
        <v>0</v>
      </c>
      <c r="T28" s="139">
        <v>0</v>
      </c>
      <c r="U28" s="139">
        <v>35674</v>
      </c>
      <c r="V28" s="139">
        <f t="shared" si="5"/>
        <v>264967</v>
      </c>
      <c r="W28" s="139">
        <f t="shared" si="5"/>
        <v>2171</v>
      </c>
      <c r="X28" s="139">
        <f t="shared" si="5"/>
        <v>0</v>
      </c>
      <c r="Y28" s="139">
        <f t="shared" si="5"/>
        <v>0</v>
      </c>
      <c r="Z28" s="139">
        <f t="shared" si="5"/>
        <v>0</v>
      </c>
      <c r="AA28" s="139">
        <f t="shared" si="5"/>
        <v>2043</v>
      </c>
      <c r="AB28" s="140">
        <v>0</v>
      </c>
      <c r="AC28" s="139">
        <f t="shared" si="6"/>
        <v>128</v>
      </c>
      <c r="AD28" s="139">
        <f t="shared" si="7"/>
        <v>262796</v>
      </c>
    </row>
    <row r="29" spans="1:30" s="123" customFormat="1" ht="12" customHeight="1">
      <c r="A29" s="124" t="s">
        <v>200</v>
      </c>
      <c r="B29" s="125" t="s">
        <v>244</v>
      </c>
      <c r="C29" s="124" t="s">
        <v>245</v>
      </c>
      <c r="D29" s="139">
        <f t="shared" si="1"/>
        <v>115654</v>
      </c>
      <c r="E29" s="139">
        <f t="shared" si="2"/>
        <v>7558</v>
      </c>
      <c r="F29" s="139">
        <v>0</v>
      </c>
      <c r="G29" s="139">
        <v>0</v>
      </c>
      <c r="H29" s="139">
        <v>0</v>
      </c>
      <c r="I29" s="139">
        <v>7558</v>
      </c>
      <c r="J29" s="140">
        <v>0</v>
      </c>
      <c r="K29" s="139">
        <v>0</v>
      </c>
      <c r="L29" s="139">
        <v>108096</v>
      </c>
      <c r="M29" s="139">
        <f t="shared" si="3"/>
        <v>13881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13881</v>
      </c>
      <c r="V29" s="139">
        <f t="shared" si="5"/>
        <v>129535</v>
      </c>
      <c r="W29" s="139">
        <f t="shared" si="5"/>
        <v>7558</v>
      </c>
      <c r="X29" s="139">
        <f t="shared" si="5"/>
        <v>0</v>
      </c>
      <c r="Y29" s="139">
        <f t="shared" si="5"/>
        <v>0</v>
      </c>
      <c r="Z29" s="139">
        <f t="shared" si="5"/>
        <v>0</v>
      </c>
      <c r="AA29" s="139">
        <f t="shared" si="5"/>
        <v>7558</v>
      </c>
      <c r="AB29" s="140">
        <v>0</v>
      </c>
      <c r="AC29" s="139">
        <f t="shared" si="6"/>
        <v>0</v>
      </c>
      <c r="AD29" s="139">
        <f t="shared" si="7"/>
        <v>121977</v>
      </c>
    </row>
    <row r="30" spans="1:30" s="123" customFormat="1" ht="12" customHeight="1">
      <c r="A30" s="124" t="s">
        <v>200</v>
      </c>
      <c r="B30" s="125" t="s">
        <v>246</v>
      </c>
      <c r="C30" s="124" t="s">
        <v>247</v>
      </c>
      <c r="D30" s="139">
        <f t="shared" si="1"/>
        <v>68554</v>
      </c>
      <c r="E30" s="139">
        <f t="shared" si="2"/>
        <v>773</v>
      </c>
      <c r="F30" s="139">
        <v>0</v>
      </c>
      <c r="G30" s="139">
        <v>60</v>
      </c>
      <c r="H30" s="139">
        <v>0</v>
      </c>
      <c r="I30" s="139">
        <v>34</v>
      </c>
      <c r="J30" s="140">
        <v>0</v>
      </c>
      <c r="K30" s="139">
        <v>679</v>
      </c>
      <c r="L30" s="139">
        <v>67781</v>
      </c>
      <c r="M30" s="139">
        <f t="shared" si="3"/>
        <v>27146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27146</v>
      </c>
      <c r="V30" s="139">
        <f t="shared" si="5"/>
        <v>95700</v>
      </c>
      <c r="W30" s="139">
        <f t="shared" si="5"/>
        <v>773</v>
      </c>
      <c r="X30" s="139">
        <f t="shared" si="5"/>
        <v>0</v>
      </c>
      <c r="Y30" s="139">
        <f t="shared" si="5"/>
        <v>60</v>
      </c>
      <c r="Z30" s="139">
        <f t="shared" si="5"/>
        <v>0</v>
      </c>
      <c r="AA30" s="139">
        <f t="shared" si="5"/>
        <v>34</v>
      </c>
      <c r="AB30" s="140">
        <v>0</v>
      </c>
      <c r="AC30" s="139">
        <f t="shared" si="6"/>
        <v>679</v>
      </c>
      <c r="AD30" s="139">
        <f t="shared" si="7"/>
        <v>94927</v>
      </c>
    </row>
    <row r="31" spans="1:30" s="123" customFormat="1" ht="12" customHeight="1">
      <c r="A31" s="124" t="s">
        <v>200</v>
      </c>
      <c r="B31" s="125" t="s">
        <v>248</v>
      </c>
      <c r="C31" s="124" t="s">
        <v>249</v>
      </c>
      <c r="D31" s="139">
        <f t="shared" si="1"/>
        <v>14181</v>
      </c>
      <c r="E31" s="139">
        <f t="shared" si="2"/>
        <v>0</v>
      </c>
      <c r="F31" s="139">
        <v>0</v>
      </c>
      <c r="G31" s="139">
        <v>0</v>
      </c>
      <c r="H31" s="139">
        <v>0</v>
      </c>
      <c r="I31" s="139">
        <v>0</v>
      </c>
      <c r="J31" s="140">
        <v>0</v>
      </c>
      <c r="K31" s="139">
        <v>0</v>
      </c>
      <c r="L31" s="139">
        <v>14181</v>
      </c>
      <c r="M31" s="139">
        <f t="shared" si="3"/>
        <v>406</v>
      </c>
      <c r="N31" s="139">
        <f t="shared" si="4"/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39">
        <v>0</v>
      </c>
      <c r="U31" s="139">
        <v>406</v>
      </c>
      <c r="V31" s="139">
        <f t="shared" si="5"/>
        <v>14587</v>
      </c>
      <c r="W31" s="139">
        <f t="shared" si="5"/>
        <v>0</v>
      </c>
      <c r="X31" s="139">
        <f t="shared" si="5"/>
        <v>0</v>
      </c>
      <c r="Y31" s="139">
        <f t="shared" si="5"/>
        <v>0</v>
      </c>
      <c r="Z31" s="139">
        <f t="shared" si="5"/>
        <v>0</v>
      </c>
      <c r="AA31" s="139">
        <f t="shared" si="5"/>
        <v>0</v>
      </c>
      <c r="AB31" s="140">
        <v>0</v>
      </c>
      <c r="AC31" s="139">
        <f t="shared" si="6"/>
        <v>0</v>
      </c>
      <c r="AD31" s="139">
        <f t="shared" si="7"/>
        <v>14587</v>
      </c>
    </row>
    <row r="32" spans="1:30" s="123" customFormat="1" ht="12" customHeight="1">
      <c r="A32" s="124" t="s">
        <v>200</v>
      </c>
      <c r="B32" s="125" t="s">
        <v>250</v>
      </c>
      <c r="C32" s="124" t="s">
        <v>251</v>
      </c>
      <c r="D32" s="139">
        <f t="shared" si="1"/>
        <v>45191</v>
      </c>
      <c r="E32" s="139">
        <f t="shared" si="2"/>
        <v>0</v>
      </c>
      <c r="F32" s="139">
        <v>0</v>
      </c>
      <c r="G32" s="139">
        <v>0</v>
      </c>
      <c r="H32" s="139">
        <v>0</v>
      </c>
      <c r="I32" s="139">
        <v>0</v>
      </c>
      <c r="J32" s="140">
        <v>0</v>
      </c>
      <c r="K32" s="139">
        <v>0</v>
      </c>
      <c r="L32" s="139">
        <v>45191</v>
      </c>
      <c r="M32" s="139">
        <f t="shared" si="3"/>
        <v>11261</v>
      </c>
      <c r="N32" s="139">
        <f t="shared" si="4"/>
        <v>0</v>
      </c>
      <c r="O32" s="139">
        <v>0</v>
      </c>
      <c r="P32" s="139">
        <v>0</v>
      </c>
      <c r="Q32" s="139">
        <v>0</v>
      </c>
      <c r="R32" s="139">
        <v>0</v>
      </c>
      <c r="S32" s="140">
        <v>0</v>
      </c>
      <c r="T32" s="139">
        <v>0</v>
      </c>
      <c r="U32" s="139">
        <v>11261</v>
      </c>
      <c r="V32" s="139">
        <f t="shared" si="5"/>
        <v>56452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40">
        <v>0</v>
      </c>
      <c r="AC32" s="139">
        <f t="shared" si="6"/>
        <v>0</v>
      </c>
      <c r="AD32" s="139">
        <f t="shared" si="7"/>
        <v>56452</v>
      </c>
    </row>
    <row r="33" spans="1:30" s="123" customFormat="1" ht="12" customHeight="1">
      <c r="A33" s="124" t="s">
        <v>200</v>
      </c>
      <c r="B33" s="125" t="s">
        <v>252</v>
      </c>
      <c r="C33" s="124" t="s">
        <v>253</v>
      </c>
      <c r="D33" s="139">
        <f t="shared" si="1"/>
        <v>181472</v>
      </c>
      <c r="E33" s="139">
        <f t="shared" si="2"/>
        <v>13504</v>
      </c>
      <c r="F33" s="139">
        <v>0</v>
      </c>
      <c r="G33" s="139">
        <v>0</v>
      </c>
      <c r="H33" s="139">
        <v>0</v>
      </c>
      <c r="I33" s="139">
        <v>3641</v>
      </c>
      <c r="J33" s="140">
        <v>0</v>
      </c>
      <c r="K33" s="139">
        <v>9863</v>
      </c>
      <c r="L33" s="139">
        <v>167968</v>
      </c>
      <c r="M33" s="139">
        <f t="shared" si="3"/>
        <v>50900</v>
      </c>
      <c r="N33" s="139">
        <f t="shared" si="4"/>
        <v>0</v>
      </c>
      <c r="O33" s="139">
        <v>0</v>
      </c>
      <c r="P33" s="139">
        <v>0</v>
      </c>
      <c r="Q33" s="139">
        <v>0</v>
      </c>
      <c r="R33" s="139">
        <v>0</v>
      </c>
      <c r="S33" s="140">
        <v>0</v>
      </c>
      <c r="T33" s="139">
        <v>0</v>
      </c>
      <c r="U33" s="139">
        <v>50900</v>
      </c>
      <c r="V33" s="139">
        <f t="shared" si="5"/>
        <v>232372</v>
      </c>
      <c r="W33" s="139">
        <f t="shared" si="5"/>
        <v>13504</v>
      </c>
      <c r="X33" s="139">
        <f t="shared" si="5"/>
        <v>0</v>
      </c>
      <c r="Y33" s="139">
        <f t="shared" si="5"/>
        <v>0</v>
      </c>
      <c r="Z33" s="139">
        <f t="shared" si="5"/>
        <v>0</v>
      </c>
      <c r="AA33" s="139">
        <f t="shared" si="5"/>
        <v>3641</v>
      </c>
      <c r="AB33" s="140">
        <v>0</v>
      </c>
      <c r="AC33" s="139">
        <f t="shared" si="6"/>
        <v>9863</v>
      </c>
      <c r="AD33" s="139">
        <f t="shared" si="7"/>
        <v>218868</v>
      </c>
    </row>
    <row r="34" spans="1:30" s="123" customFormat="1" ht="12" customHeight="1">
      <c r="A34" s="124" t="s">
        <v>200</v>
      </c>
      <c r="B34" s="125" t="s">
        <v>254</v>
      </c>
      <c r="C34" s="124" t="s">
        <v>255</v>
      </c>
      <c r="D34" s="139">
        <f t="shared" si="1"/>
        <v>133959</v>
      </c>
      <c r="E34" s="139">
        <f t="shared" si="2"/>
        <v>4896</v>
      </c>
      <c r="F34" s="139">
        <v>0</v>
      </c>
      <c r="G34" s="139">
        <v>0</v>
      </c>
      <c r="H34" s="139">
        <v>0</v>
      </c>
      <c r="I34" s="139">
        <v>4864</v>
      </c>
      <c r="J34" s="140">
        <v>0</v>
      </c>
      <c r="K34" s="139">
        <v>32</v>
      </c>
      <c r="L34" s="139">
        <v>129063</v>
      </c>
      <c r="M34" s="139">
        <f t="shared" si="3"/>
        <v>54604</v>
      </c>
      <c r="N34" s="139">
        <f t="shared" si="4"/>
        <v>26666</v>
      </c>
      <c r="O34" s="139">
        <v>0</v>
      </c>
      <c r="P34" s="139">
        <v>0</v>
      </c>
      <c r="Q34" s="139">
        <v>0</v>
      </c>
      <c r="R34" s="139">
        <v>26658</v>
      </c>
      <c r="S34" s="140">
        <v>0</v>
      </c>
      <c r="T34" s="139">
        <v>8</v>
      </c>
      <c r="U34" s="139">
        <v>27938</v>
      </c>
      <c r="V34" s="139">
        <f t="shared" si="5"/>
        <v>188563</v>
      </c>
      <c r="W34" s="139">
        <f t="shared" si="5"/>
        <v>31562</v>
      </c>
      <c r="X34" s="139">
        <f t="shared" si="5"/>
        <v>0</v>
      </c>
      <c r="Y34" s="139">
        <f t="shared" si="5"/>
        <v>0</v>
      </c>
      <c r="Z34" s="139">
        <f t="shared" si="5"/>
        <v>0</v>
      </c>
      <c r="AA34" s="139">
        <f t="shared" si="5"/>
        <v>31522</v>
      </c>
      <c r="AB34" s="140">
        <v>0</v>
      </c>
      <c r="AC34" s="139">
        <f t="shared" si="6"/>
        <v>40</v>
      </c>
      <c r="AD34" s="139">
        <f t="shared" si="7"/>
        <v>157001</v>
      </c>
    </row>
    <row r="35" spans="1:30" s="123" customFormat="1" ht="12" customHeight="1">
      <c r="A35" s="124" t="s">
        <v>200</v>
      </c>
      <c r="B35" s="125" t="s">
        <v>256</v>
      </c>
      <c r="C35" s="124" t="s">
        <v>257</v>
      </c>
      <c r="D35" s="139">
        <f t="shared" si="1"/>
        <v>0</v>
      </c>
      <c r="E35" s="139">
        <f t="shared" si="2"/>
        <v>0</v>
      </c>
      <c r="F35" s="139">
        <v>0</v>
      </c>
      <c r="G35" s="139">
        <v>0</v>
      </c>
      <c r="H35" s="139">
        <v>0</v>
      </c>
      <c r="I35" s="139">
        <v>0</v>
      </c>
      <c r="J35" s="140">
        <v>0</v>
      </c>
      <c r="K35" s="139">
        <v>0</v>
      </c>
      <c r="L35" s="139">
        <v>0</v>
      </c>
      <c r="M35" s="139">
        <f t="shared" si="3"/>
        <v>69853</v>
      </c>
      <c r="N35" s="139">
        <f t="shared" si="4"/>
        <v>35390</v>
      </c>
      <c r="O35" s="139">
        <v>0</v>
      </c>
      <c r="P35" s="139">
        <v>0</v>
      </c>
      <c r="Q35" s="139">
        <v>0</v>
      </c>
      <c r="R35" s="139">
        <v>15794</v>
      </c>
      <c r="S35" s="140">
        <v>236782</v>
      </c>
      <c r="T35" s="139">
        <v>19596</v>
      </c>
      <c r="U35" s="139">
        <v>34463</v>
      </c>
      <c r="V35" s="139">
        <f t="shared" si="5"/>
        <v>69853</v>
      </c>
      <c r="W35" s="139">
        <f t="shared" si="5"/>
        <v>35390</v>
      </c>
      <c r="X35" s="139">
        <f t="shared" si="5"/>
        <v>0</v>
      </c>
      <c r="Y35" s="139">
        <f t="shared" si="5"/>
        <v>0</v>
      </c>
      <c r="Z35" s="139">
        <f t="shared" si="5"/>
        <v>0</v>
      </c>
      <c r="AA35" s="139">
        <f t="shared" si="5"/>
        <v>15794</v>
      </c>
      <c r="AB35" s="140">
        <f t="shared" si="5"/>
        <v>236782</v>
      </c>
      <c r="AC35" s="139">
        <f t="shared" si="6"/>
        <v>19596</v>
      </c>
      <c r="AD35" s="139">
        <f t="shared" si="7"/>
        <v>34463</v>
      </c>
    </row>
    <row r="36" spans="1:30" s="123" customFormat="1" ht="12" customHeight="1">
      <c r="A36" s="124" t="s">
        <v>200</v>
      </c>
      <c r="B36" s="125" t="s">
        <v>258</v>
      </c>
      <c r="C36" s="124" t="s">
        <v>259</v>
      </c>
      <c r="D36" s="139">
        <f t="shared" si="1"/>
        <v>0</v>
      </c>
      <c r="E36" s="139">
        <f t="shared" si="2"/>
        <v>0</v>
      </c>
      <c r="F36" s="139">
        <v>0</v>
      </c>
      <c r="G36" s="139">
        <v>0</v>
      </c>
      <c r="H36" s="139">
        <v>0</v>
      </c>
      <c r="I36" s="139">
        <v>0</v>
      </c>
      <c r="J36" s="140">
        <v>0</v>
      </c>
      <c r="K36" s="139">
        <v>0</v>
      </c>
      <c r="L36" s="139">
        <v>0</v>
      </c>
      <c r="M36" s="139">
        <f t="shared" si="3"/>
        <v>1841</v>
      </c>
      <c r="N36" s="139">
        <f t="shared" si="4"/>
        <v>0</v>
      </c>
      <c r="O36" s="139">
        <v>0</v>
      </c>
      <c r="P36" s="139">
        <v>0</v>
      </c>
      <c r="Q36" s="139">
        <v>0</v>
      </c>
      <c r="R36" s="139">
        <v>0</v>
      </c>
      <c r="S36" s="140">
        <v>215777</v>
      </c>
      <c r="T36" s="139">
        <v>0</v>
      </c>
      <c r="U36" s="139">
        <v>1841</v>
      </c>
      <c r="V36" s="139">
        <f t="shared" si="5"/>
        <v>1841</v>
      </c>
      <c r="W36" s="139">
        <f t="shared" si="5"/>
        <v>0</v>
      </c>
      <c r="X36" s="139">
        <f t="shared" si="5"/>
        <v>0</v>
      </c>
      <c r="Y36" s="139">
        <f t="shared" si="5"/>
        <v>0</v>
      </c>
      <c r="Z36" s="139">
        <f t="shared" si="5"/>
        <v>0</v>
      </c>
      <c r="AA36" s="139">
        <f t="shared" si="5"/>
        <v>0</v>
      </c>
      <c r="AB36" s="140">
        <f t="shared" si="5"/>
        <v>215777</v>
      </c>
      <c r="AC36" s="139">
        <f t="shared" si="6"/>
        <v>0</v>
      </c>
      <c r="AD36" s="139">
        <f t="shared" si="7"/>
        <v>1841</v>
      </c>
    </row>
    <row r="37" spans="1:30" s="123" customFormat="1" ht="12" customHeight="1">
      <c r="A37" s="124" t="s">
        <v>200</v>
      </c>
      <c r="B37" s="125" t="s">
        <v>260</v>
      </c>
      <c r="C37" s="124" t="s">
        <v>261</v>
      </c>
      <c r="D37" s="139">
        <f t="shared" si="1"/>
        <v>0</v>
      </c>
      <c r="E37" s="139">
        <f t="shared" si="2"/>
        <v>0</v>
      </c>
      <c r="F37" s="139">
        <v>0</v>
      </c>
      <c r="G37" s="139">
        <v>0</v>
      </c>
      <c r="H37" s="139">
        <v>0</v>
      </c>
      <c r="I37" s="139">
        <v>0</v>
      </c>
      <c r="J37" s="140">
        <v>0</v>
      </c>
      <c r="K37" s="139">
        <v>0</v>
      </c>
      <c r="L37" s="139">
        <v>0</v>
      </c>
      <c r="M37" s="139">
        <f t="shared" si="3"/>
        <v>13634</v>
      </c>
      <c r="N37" s="139">
        <f t="shared" si="4"/>
        <v>0</v>
      </c>
      <c r="O37" s="139">
        <v>0</v>
      </c>
      <c r="P37" s="139">
        <v>0</v>
      </c>
      <c r="Q37" s="139">
        <v>0</v>
      </c>
      <c r="R37" s="139">
        <v>0</v>
      </c>
      <c r="S37" s="140">
        <v>117000</v>
      </c>
      <c r="T37" s="139">
        <v>0</v>
      </c>
      <c r="U37" s="139">
        <v>13634</v>
      </c>
      <c r="V37" s="139">
        <f t="shared" si="5"/>
        <v>13634</v>
      </c>
      <c r="W37" s="139">
        <f t="shared" si="5"/>
        <v>0</v>
      </c>
      <c r="X37" s="139">
        <f t="shared" si="5"/>
        <v>0</v>
      </c>
      <c r="Y37" s="139">
        <f t="shared" si="5"/>
        <v>0</v>
      </c>
      <c r="Z37" s="139">
        <f t="shared" si="5"/>
        <v>0</v>
      </c>
      <c r="AA37" s="139">
        <f t="shared" si="5"/>
        <v>0</v>
      </c>
      <c r="AB37" s="140">
        <f t="shared" si="5"/>
        <v>117000</v>
      </c>
      <c r="AC37" s="139">
        <f t="shared" si="6"/>
        <v>0</v>
      </c>
      <c r="AD37" s="139">
        <f t="shared" si="7"/>
        <v>13634</v>
      </c>
    </row>
    <row r="38" spans="1:30" s="123" customFormat="1" ht="12" customHeight="1">
      <c r="A38" s="124" t="s">
        <v>200</v>
      </c>
      <c r="B38" s="125" t="s">
        <v>262</v>
      </c>
      <c r="C38" s="124" t="s">
        <v>263</v>
      </c>
      <c r="D38" s="139">
        <f t="shared" si="1"/>
        <v>8812</v>
      </c>
      <c r="E38" s="139">
        <f t="shared" si="2"/>
        <v>0</v>
      </c>
      <c r="F38" s="139">
        <v>0</v>
      </c>
      <c r="G38" s="139">
        <v>0</v>
      </c>
      <c r="H38" s="139">
        <v>0</v>
      </c>
      <c r="I38" s="139">
        <v>0</v>
      </c>
      <c r="J38" s="140">
        <v>172289</v>
      </c>
      <c r="K38" s="139">
        <v>0</v>
      </c>
      <c r="L38" s="139">
        <v>8812</v>
      </c>
      <c r="M38" s="139">
        <f t="shared" si="3"/>
        <v>700</v>
      </c>
      <c r="N38" s="139">
        <f t="shared" si="4"/>
        <v>0</v>
      </c>
      <c r="O38" s="139">
        <v>0</v>
      </c>
      <c r="P38" s="139">
        <v>0</v>
      </c>
      <c r="Q38" s="139">
        <v>0</v>
      </c>
      <c r="R38" s="139">
        <v>0</v>
      </c>
      <c r="S38" s="140">
        <v>338872</v>
      </c>
      <c r="T38" s="139">
        <v>0</v>
      </c>
      <c r="U38" s="139">
        <v>700</v>
      </c>
      <c r="V38" s="139">
        <f t="shared" si="5"/>
        <v>9512</v>
      </c>
      <c r="W38" s="139">
        <f t="shared" si="5"/>
        <v>0</v>
      </c>
      <c r="X38" s="139">
        <f t="shared" si="5"/>
        <v>0</v>
      </c>
      <c r="Y38" s="139">
        <f t="shared" si="5"/>
        <v>0</v>
      </c>
      <c r="Z38" s="139">
        <f t="shared" si="5"/>
        <v>0</v>
      </c>
      <c r="AA38" s="139">
        <f t="shared" si="5"/>
        <v>0</v>
      </c>
      <c r="AB38" s="140">
        <f t="shared" si="5"/>
        <v>511161</v>
      </c>
      <c r="AC38" s="139">
        <f t="shared" si="6"/>
        <v>0</v>
      </c>
      <c r="AD38" s="139">
        <f t="shared" si="7"/>
        <v>9512</v>
      </c>
    </row>
    <row r="39" spans="1:30" s="123" customFormat="1" ht="12" customHeight="1">
      <c r="A39" s="124" t="s">
        <v>200</v>
      </c>
      <c r="B39" s="125" t="s">
        <v>264</v>
      </c>
      <c r="C39" s="124" t="s">
        <v>265</v>
      </c>
      <c r="D39" s="139">
        <f t="shared" si="1"/>
        <v>0</v>
      </c>
      <c r="E39" s="139">
        <f t="shared" si="2"/>
        <v>0</v>
      </c>
      <c r="F39" s="139">
        <v>0</v>
      </c>
      <c r="G39" s="139">
        <v>0</v>
      </c>
      <c r="H39" s="139">
        <v>0</v>
      </c>
      <c r="I39" s="139">
        <v>0</v>
      </c>
      <c r="J39" s="140">
        <v>0</v>
      </c>
      <c r="K39" s="139">
        <v>0</v>
      </c>
      <c r="L39" s="139">
        <v>0</v>
      </c>
      <c r="M39" s="139">
        <f t="shared" si="3"/>
        <v>53274</v>
      </c>
      <c r="N39" s="139">
        <f t="shared" si="4"/>
        <v>53274</v>
      </c>
      <c r="O39" s="139">
        <v>0</v>
      </c>
      <c r="P39" s="139">
        <v>0</v>
      </c>
      <c r="Q39" s="139">
        <v>0</v>
      </c>
      <c r="R39" s="139">
        <v>39203</v>
      </c>
      <c r="S39" s="140">
        <v>54572</v>
      </c>
      <c r="T39" s="139">
        <v>14071</v>
      </c>
      <c r="U39" s="139">
        <v>0</v>
      </c>
      <c r="V39" s="139">
        <f t="shared" si="5"/>
        <v>53274</v>
      </c>
      <c r="W39" s="139">
        <f t="shared" si="5"/>
        <v>53274</v>
      </c>
      <c r="X39" s="139">
        <f t="shared" si="5"/>
        <v>0</v>
      </c>
      <c r="Y39" s="139">
        <f t="shared" si="5"/>
        <v>0</v>
      </c>
      <c r="Z39" s="139">
        <f t="shared" si="5"/>
        <v>0</v>
      </c>
      <c r="AA39" s="139">
        <f t="shared" si="5"/>
        <v>39203</v>
      </c>
      <c r="AB39" s="140">
        <f t="shared" si="5"/>
        <v>54572</v>
      </c>
      <c r="AC39" s="139">
        <f t="shared" si="6"/>
        <v>14071</v>
      </c>
      <c r="AD39" s="139">
        <f t="shared" si="7"/>
        <v>0</v>
      </c>
    </row>
    <row r="40" spans="1:30" s="123" customFormat="1" ht="12" customHeight="1">
      <c r="A40" s="124" t="s">
        <v>200</v>
      </c>
      <c r="B40" s="125" t="s">
        <v>266</v>
      </c>
      <c r="C40" s="124" t="s">
        <v>267</v>
      </c>
      <c r="D40" s="139">
        <f t="shared" si="1"/>
        <v>0</v>
      </c>
      <c r="E40" s="139">
        <f t="shared" si="2"/>
        <v>0</v>
      </c>
      <c r="F40" s="139">
        <v>0</v>
      </c>
      <c r="G40" s="139">
        <v>0</v>
      </c>
      <c r="H40" s="139">
        <v>0</v>
      </c>
      <c r="I40" s="139">
        <v>0</v>
      </c>
      <c r="J40" s="140">
        <v>0</v>
      </c>
      <c r="K40" s="139">
        <v>0</v>
      </c>
      <c r="L40" s="139">
        <v>0</v>
      </c>
      <c r="M40" s="139">
        <f t="shared" si="3"/>
        <v>67347</v>
      </c>
      <c r="N40" s="139">
        <f t="shared" si="4"/>
        <v>17476</v>
      </c>
      <c r="O40" s="139">
        <v>0</v>
      </c>
      <c r="P40" s="139">
        <v>0</v>
      </c>
      <c r="Q40" s="139">
        <v>0</v>
      </c>
      <c r="R40" s="139">
        <v>17476</v>
      </c>
      <c r="S40" s="140">
        <v>135691</v>
      </c>
      <c r="T40" s="139"/>
      <c r="U40" s="139">
        <v>49871</v>
      </c>
      <c r="V40" s="139">
        <f t="shared" si="5"/>
        <v>67347</v>
      </c>
      <c r="W40" s="139">
        <f t="shared" si="5"/>
        <v>17476</v>
      </c>
      <c r="X40" s="139">
        <f t="shared" si="5"/>
        <v>0</v>
      </c>
      <c r="Y40" s="139">
        <f t="shared" si="5"/>
        <v>0</v>
      </c>
      <c r="Z40" s="139">
        <f t="shared" si="5"/>
        <v>0</v>
      </c>
      <c r="AA40" s="139">
        <f t="shared" si="5"/>
        <v>17476</v>
      </c>
      <c r="AB40" s="140">
        <f t="shared" si="5"/>
        <v>135691</v>
      </c>
      <c r="AC40" s="139">
        <f t="shared" si="6"/>
        <v>0</v>
      </c>
      <c r="AD40" s="139">
        <f t="shared" si="7"/>
        <v>49871</v>
      </c>
    </row>
    <row r="41" spans="1:30" s="123" customFormat="1" ht="12" customHeight="1">
      <c r="A41" s="124" t="s">
        <v>200</v>
      </c>
      <c r="B41" s="125" t="s">
        <v>268</v>
      </c>
      <c r="C41" s="124" t="s">
        <v>269</v>
      </c>
      <c r="D41" s="139">
        <f t="shared" si="1"/>
        <v>184387</v>
      </c>
      <c r="E41" s="139">
        <f t="shared" si="2"/>
        <v>184387</v>
      </c>
      <c r="F41" s="139">
        <v>3356</v>
      </c>
      <c r="G41" s="139">
        <v>0</v>
      </c>
      <c r="H41" s="139">
        <v>43900</v>
      </c>
      <c r="I41" s="139"/>
      <c r="J41" s="140">
        <v>306842</v>
      </c>
      <c r="K41" s="139">
        <v>137131</v>
      </c>
      <c r="L41" s="139">
        <v>0</v>
      </c>
      <c r="M41" s="139">
        <f t="shared" si="3"/>
        <v>0</v>
      </c>
      <c r="N41" s="139">
        <f t="shared" si="4"/>
        <v>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0</v>
      </c>
      <c r="U41" s="139">
        <v>0</v>
      </c>
      <c r="V41" s="139">
        <f t="shared" si="5"/>
        <v>184387</v>
      </c>
      <c r="W41" s="139">
        <f t="shared" si="5"/>
        <v>184387</v>
      </c>
      <c r="X41" s="139">
        <f t="shared" si="5"/>
        <v>3356</v>
      </c>
      <c r="Y41" s="139">
        <f t="shared" si="5"/>
        <v>0</v>
      </c>
      <c r="Z41" s="139">
        <f t="shared" si="5"/>
        <v>43900</v>
      </c>
      <c r="AA41" s="139">
        <f t="shared" si="5"/>
        <v>0</v>
      </c>
      <c r="AB41" s="140">
        <f t="shared" si="5"/>
        <v>306842</v>
      </c>
      <c r="AC41" s="139">
        <f t="shared" si="6"/>
        <v>137131</v>
      </c>
      <c r="AD41" s="139">
        <f t="shared" si="7"/>
        <v>0</v>
      </c>
    </row>
    <row r="42" spans="1:30" s="123" customFormat="1" ht="12" customHeight="1">
      <c r="A42" s="124" t="s">
        <v>200</v>
      </c>
      <c r="B42" s="125" t="s">
        <v>270</v>
      </c>
      <c r="C42" s="124" t="s">
        <v>271</v>
      </c>
      <c r="D42" s="139">
        <f t="shared" si="1"/>
        <v>62003</v>
      </c>
      <c r="E42" s="139">
        <f t="shared" si="2"/>
        <v>81688</v>
      </c>
      <c r="F42" s="139">
        <v>0</v>
      </c>
      <c r="G42" s="139">
        <v>0</v>
      </c>
      <c r="H42" s="139">
        <v>0</v>
      </c>
      <c r="I42" s="139">
        <v>81688</v>
      </c>
      <c r="J42" s="140">
        <v>254960</v>
      </c>
      <c r="K42" s="139">
        <v>0</v>
      </c>
      <c r="L42" s="139">
        <v>-19685</v>
      </c>
      <c r="M42" s="139">
        <f t="shared" si="3"/>
        <v>0</v>
      </c>
      <c r="N42" s="139">
        <f t="shared" si="4"/>
        <v>0</v>
      </c>
      <c r="O42" s="139">
        <v>0</v>
      </c>
      <c r="P42" s="139">
        <v>0</v>
      </c>
      <c r="Q42" s="139">
        <v>0</v>
      </c>
      <c r="R42" s="139">
        <v>0</v>
      </c>
      <c r="S42" s="140">
        <v>0</v>
      </c>
      <c r="T42" s="139">
        <v>0</v>
      </c>
      <c r="U42" s="139">
        <v>0</v>
      </c>
      <c r="V42" s="139">
        <f t="shared" si="5"/>
        <v>62003</v>
      </c>
      <c r="W42" s="139">
        <f t="shared" si="5"/>
        <v>81688</v>
      </c>
      <c r="X42" s="139">
        <f t="shared" si="5"/>
        <v>0</v>
      </c>
      <c r="Y42" s="139">
        <f t="shared" si="5"/>
        <v>0</v>
      </c>
      <c r="Z42" s="139">
        <f t="shared" si="5"/>
        <v>0</v>
      </c>
      <c r="AA42" s="139">
        <f t="shared" si="5"/>
        <v>81688</v>
      </c>
      <c r="AB42" s="140">
        <f t="shared" si="5"/>
        <v>254960</v>
      </c>
      <c r="AC42" s="139">
        <f t="shared" si="6"/>
        <v>0</v>
      </c>
      <c r="AD42" s="139">
        <f t="shared" si="7"/>
        <v>-19685</v>
      </c>
    </row>
    <row r="43" spans="1:30" s="123" customFormat="1" ht="12" customHeight="1">
      <c r="A43" s="124" t="s">
        <v>200</v>
      </c>
      <c r="B43" s="125" t="s">
        <v>272</v>
      </c>
      <c r="C43" s="124" t="s">
        <v>273</v>
      </c>
      <c r="D43" s="139">
        <f t="shared" si="1"/>
        <v>140065</v>
      </c>
      <c r="E43" s="139">
        <f t="shared" si="2"/>
        <v>101893</v>
      </c>
      <c r="F43" s="139">
        <v>0</v>
      </c>
      <c r="G43" s="139">
        <v>0</v>
      </c>
      <c r="H43" s="139">
        <v>0</v>
      </c>
      <c r="I43" s="139">
        <v>97757</v>
      </c>
      <c r="J43" s="140">
        <v>610528</v>
      </c>
      <c r="K43" s="139">
        <v>4136</v>
      </c>
      <c r="L43" s="139">
        <v>38172</v>
      </c>
      <c r="M43" s="139">
        <f t="shared" si="3"/>
        <v>0</v>
      </c>
      <c r="N43" s="139">
        <f t="shared" si="4"/>
        <v>0</v>
      </c>
      <c r="O43" s="139">
        <v>0</v>
      </c>
      <c r="P43" s="139">
        <v>0</v>
      </c>
      <c r="Q43" s="139">
        <v>0</v>
      </c>
      <c r="R43" s="139">
        <v>0</v>
      </c>
      <c r="S43" s="140">
        <v>0</v>
      </c>
      <c r="T43" s="139">
        <v>0</v>
      </c>
      <c r="U43" s="139">
        <v>0</v>
      </c>
      <c r="V43" s="139">
        <f t="shared" si="5"/>
        <v>140065</v>
      </c>
      <c r="W43" s="139">
        <f t="shared" si="5"/>
        <v>101893</v>
      </c>
      <c r="X43" s="139">
        <f t="shared" si="5"/>
        <v>0</v>
      </c>
      <c r="Y43" s="139">
        <f t="shared" si="5"/>
        <v>0</v>
      </c>
      <c r="Z43" s="139">
        <f t="shared" si="5"/>
        <v>0</v>
      </c>
      <c r="AA43" s="139">
        <f t="shared" si="5"/>
        <v>97757</v>
      </c>
      <c r="AB43" s="140">
        <f t="shared" si="5"/>
        <v>610528</v>
      </c>
      <c r="AC43" s="139">
        <f t="shared" si="6"/>
        <v>4136</v>
      </c>
      <c r="AD43" s="139">
        <f t="shared" si="7"/>
        <v>38172</v>
      </c>
    </row>
    <row r="44" spans="1:30" s="123" customFormat="1" ht="12" customHeight="1">
      <c r="A44" s="124" t="s">
        <v>200</v>
      </c>
      <c r="B44" s="125" t="s">
        <v>274</v>
      </c>
      <c r="C44" s="124" t="s">
        <v>275</v>
      </c>
      <c r="D44" s="139">
        <f t="shared" si="1"/>
        <v>26929</v>
      </c>
      <c r="E44" s="139">
        <f t="shared" si="2"/>
        <v>26929</v>
      </c>
      <c r="F44" s="139"/>
      <c r="G44" s="139">
        <v>0</v>
      </c>
      <c r="H44" s="139">
        <v>0</v>
      </c>
      <c r="I44" s="139">
        <v>21786</v>
      </c>
      <c r="J44" s="140">
        <v>105141</v>
      </c>
      <c r="K44" s="139">
        <v>5143</v>
      </c>
      <c r="L44" s="139">
        <v>0</v>
      </c>
      <c r="M44" s="139">
        <f t="shared" si="3"/>
        <v>0</v>
      </c>
      <c r="N44" s="139">
        <f t="shared" si="4"/>
        <v>0</v>
      </c>
      <c r="O44" s="139">
        <v>0</v>
      </c>
      <c r="P44" s="139">
        <v>0</v>
      </c>
      <c r="Q44" s="139">
        <v>0</v>
      </c>
      <c r="R44" s="139">
        <v>0</v>
      </c>
      <c r="S44" s="140">
        <v>0</v>
      </c>
      <c r="T44" s="139">
        <v>0</v>
      </c>
      <c r="U44" s="139">
        <v>0</v>
      </c>
      <c r="V44" s="139">
        <f t="shared" si="5"/>
        <v>26929</v>
      </c>
      <c r="W44" s="139">
        <f t="shared" si="5"/>
        <v>26929</v>
      </c>
      <c r="X44" s="139">
        <f t="shared" si="5"/>
        <v>0</v>
      </c>
      <c r="Y44" s="139">
        <f t="shared" si="5"/>
        <v>0</v>
      </c>
      <c r="Z44" s="139">
        <f t="shared" si="5"/>
        <v>0</v>
      </c>
      <c r="AA44" s="139">
        <f t="shared" si="5"/>
        <v>21786</v>
      </c>
      <c r="AB44" s="140">
        <f t="shared" si="5"/>
        <v>105141</v>
      </c>
      <c r="AC44" s="139">
        <f t="shared" si="6"/>
        <v>5143</v>
      </c>
      <c r="AD44" s="139">
        <f t="shared" si="7"/>
        <v>0</v>
      </c>
    </row>
    <row r="45" spans="1:30" s="123" customFormat="1" ht="12" customHeight="1">
      <c r="A45" s="124" t="s">
        <v>200</v>
      </c>
      <c r="B45" s="125" t="s">
        <v>276</v>
      </c>
      <c r="C45" s="124" t="s">
        <v>297</v>
      </c>
      <c r="D45" s="139">
        <f t="shared" si="1"/>
        <v>16421</v>
      </c>
      <c r="E45" s="139">
        <f t="shared" si="2"/>
        <v>16421</v>
      </c>
      <c r="F45" s="139">
        <v>0</v>
      </c>
      <c r="G45" s="139">
        <v>0</v>
      </c>
      <c r="H45" s="139">
        <v>0</v>
      </c>
      <c r="I45" s="139">
        <v>16421</v>
      </c>
      <c r="J45" s="140">
        <v>301844</v>
      </c>
      <c r="K45" s="139">
        <v>0</v>
      </c>
      <c r="L45" s="139">
        <v>0</v>
      </c>
      <c r="M45" s="139">
        <f t="shared" si="3"/>
        <v>0</v>
      </c>
      <c r="N45" s="139">
        <f t="shared" si="4"/>
        <v>0</v>
      </c>
      <c r="O45" s="139">
        <v>0</v>
      </c>
      <c r="P45" s="139">
        <v>0</v>
      </c>
      <c r="Q45" s="139">
        <v>0</v>
      </c>
      <c r="R45" s="139">
        <v>0</v>
      </c>
      <c r="S45" s="140">
        <v>0</v>
      </c>
      <c r="T45" s="139">
        <v>0</v>
      </c>
      <c r="U45" s="139">
        <v>0</v>
      </c>
      <c r="V45" s="139">
        <f t="shared" si="5"/>
        <v>16421</v>
      </c>
      <c r="W45" s="139">
        <f t="shared" si="5"/>
        <v>16421</v>
      </c>
      <c r="X45" s="139">
        <f t="shared" si="5"/>
        <v>0</v>
      </c>
      <c r="Y45" s="139">
        <f t="shared" si="5"/>
        <v>0</v>
      </c>
      <c r="Z45" s="139">
        <f t="shared" si="5"/>
        <v>0</v>
      </c>
      <c r="AA45" s="139">
        <f t="shared" si="5"/>
        <v>16421</v>
      </c>
      <c r="AB45" s="140">
        <f t="shared" si="5"/>
        <v>301844</v>
      </c>
      <c r="AC45" s="139">
        <f t="shared" si="6"/>
        <v>0</v>
      </c>
      <c r="AD45" s="139">
        <f t="shared" si="7"/>
        <v>0</v>
      </c>
    </row>
    <row r="46" spans="1:30" s="123" customFormat="1" ht="12" customHeight="1">
      <c r="A46" s="124" t="s">
        <v>200</v>
      </c>
      <c r="B46" s="125" t="s">
        <v>277</v>
      </c>
      <c r="C46" s="124" t="s">
        <v>278</v>
      </c>
      <c r="D46" s="139">
        <f t="shared" si="1"/>
        <v>60949</v>
      </c>
      <c r="E46" s="139">
        <f t="shared" si="2"/>
        <v>47567</v>
      </c>
      <c r="F46" s="139">
        <v>0</v>
      </c>
      <c r="G46" s="139">
        <v>0</v>
      </c>
      <c r="H46" s="139">
        <v>0</v>
      </c>
      <c r="I46" s="139">
        <v>47404</v>
      </c>
      <c r="J46" s="140">
        <v>381226</v>
      </c>
      <c r="K46" s="139">
        <v>163</v>
      </c>
      <c r="L46" s="139">
        <v>13382</v>
      </c>
      <c r="M46" s="139">
        <f t="shared" si="3"/>
        <v>0</v>
      </c>
      <c r="N46" s="139">
        <f t="shared" si="4"/>
        <v>0</v>
      </c>
      <c r="O46" s="139">
        <v>0</v>
      </c>
      <c r="P46" s="139">
        <v>0</v>
      </c>
      <c r="Q46" s="139">
        <v>0</v>
      </c>
      <c r="R46" s="139">
        <v>0</v>
      </c>
      <c r="S46" s="140">
        <v>0</v>
      </c>
      <c r="T46" s="139">
        <v>0</v>
      </c>
      <c r="U46" s="139">
        <v>0</v>
      </c>
      <c r="V46" s="139">
        <f t="shared" si="5"/>
        <v>60949</v>
      </c>
      <c r="W46" s="139">
        <f t="shared" si="5"/>
        <v>47567</v>
      </c>
      <c r="X46" s="139">
        <f t="shared" si="5"/>
        <v>0</v>
      </c>
      <c r="Y46" s="139">
        <f t="shared" si="5"/>
        <v>0</v>
      </c>
      <c r="Z46" s="139">
        <f t="shared" si="5"/>
        <v>0</v>
      </c>
      <c r="AA46" s="139">
        <f t="shared" si="5"/>
        <v>47404</v>
      </c>
      <c r="AB46" s="140">
        <f t="shared" si="5"/>
        <v>381226</v>
      </c>
      <c r="AC46" s="139">
        <f t="shared" si="6"/>
        <v>163</v>
      </c>
      <c r="AD46" s="139">
        <f t="shared" si="7"/>
        <v>13382</v>
      </c>
    </row>
    <row r="47" spans="1:30" s="123" customFormat="1" ht="12" customHeight="1">
      <c r="A47" s="124" t="s">
        <v>200</v>
      </c>
      <c r="B47" s="125" t="s">
        <v>279</v>
      </c>
      <c r="C47" s="124" t="s">
        <v>280</v>
      </c>
      <c r="D47" s="139">
        <f t="shared" si="1"/>
        <v>0</v>
      </c>
      <c r="E47" s="139">
        <f t="shared" si="2"/>
        <v>0</v>
      </c>
      <c r="F47" s="139">
        <v>0</v>
      </c>
      <c r="G47" s="139">
        <v>0</v>
      </c>
      <c r="H47" s="139">
        <v>0</v>
      </c>
      <c r="I47" s="139">
        <v>0</v>
      </c>
      <c r="J47" s="140">
        <v>0</v>
      </c>
      <c r="K47" s="139">
        <v>0</v>
      </c>
      <c r="L47" s="139">
        <v>0</v>
      </c>
      <c r="M47" s="139">
        <f t="shared" si="3"/>
        <v>0</v>
      </c>
      <c r="N47" s="139">
        <f t="shared" si="4"/>
        <v>0</v>
      </c>
      <c r="O47" s="139">
        <v>0</v>
      </c>
      <c r="P47" s="139">
        <v>0</v>
      </c>
      <c r="Q47" s="139">
        <v>0</v>
      </c>
      <c r="R47" s="139">
        <v>0</v>
      </c>
      <c r="S47" s="140">
        <v>360369</v>
      </c>
      <c r="T47" s="139">
        <v>0</v>
      </c>
      <c r="U47" s="139">
        <v>0</v>
      </c>
      <c r="V47" s="139">
        <f t="shared" si="5"/>
        <v>0</v>
      </c>
      <c r="W47" s="139">
        <f t="shared" si="5"/>
        <v>0</v>
      </c>
      <c r="X47" s="139">
        <f t="shared" si="5"/>
        <v>0</v>
      </c>
      <c r="Y47" s="139">
        <f t="shared" si="5"/>
        <v>0</v>
      </c>
      <c r="Z47" s="139">
        <f t="shared" si="5"/>
        <v>0</v>
      </c>
      <c r="AA47" s="139">
        <f t="shared" si="5"/>
        <v>0</v>
      </c>
      <c r="AB47" s="140">
        <f t="shared" si="5"/>
        <v>360369</v>
      </c>
      <c r="AC47" s="139">
        <f t="shared" si="6"/>
        <v>0</v>
      </c>
      <c r="AD47" s="139">
        <f t="shared" si="7"/>
        <v>0</v>
      </c>
    </row>
    <row r="48" spans="1:30" s="123" customFormat="1" ht="12" customHeight="1">
      <c r="A48" s="124" t="s">
        <v>200</v>
      </c>
      <c r="B48" s="125" t="s">
        <v>281</v>
      </c>
      <c r="C48" s="124" t="s">
        <v>282</v>
      </c>
      <c r="D48" s="139">
        <f t="shared" si="1"/>
        <v>44726</v>
      </c>
      <c r="E48" s="139">
        <f t="shared" si="2"/>
        <v>6610</v>
      </c>
      <c r="F48" s="139">
        <v>0</v>
      </c>
      <c r="G48" s="139">
        <v>0</v>
      </c>
      <c r="H48" s="139">
        <v>0</v>
      </c>
      <c r="I48" s="139">
        <v>6567</v>
      </c>
      <c r="J48" s="140">
        <v>156307</v>
      </c>
      <c r="K48" s="139">
        <v>43</v>
      </c>
      <c r="L48" s="139">
        <v>38116</v>
      </c>
      <c r="M48" s="139">
        <f t="shared" si="3"/>
        <v>0</v>
      </c>
      <c r="N48" s="139">
        <f t="shared" si="4"/>
        <v>0</v>
      </c>
      <c r="O48" s="139">
        <v>0</v>
      </c>
      <c r="P48" s="139">
        <v>0</v>
      </c>
      <c r="Q48" s="139">
        <v>0</v>
      </c>
      <c r="R48" s="139">
        <v>0</v>
      </c>
      <c r="S48" s="140">
        <v>0</v>
      </c>
      <c r="T48" s="139">
        <v>0</v>
      </c>
      <c r="U48" s="139">
        <v>0</v>
      </c>
      <c r="V48" s="139">
        <f t="shared" si="5"/>
        <v>44726</v>
      </c>
      <c r="W48" s="139">
        <f t="shared" si="5"/>
        <v>6610</v>
      </c>
      <c r="X48" s="139">
        <f aca="true" t="shared" si="8" ref="X48:AB52">+SUM(F48,O48)</f>
        <v>0</v>
      </c>
      <c r="Y48" s="139">
        <f t="shared" si="8"/>
        <v>0</v>
      </c>
      <c r="Z48" s="139">
        <f t="shared" si="8"/>
        <v>0</v>
      </c>
      <c r="AA48" s="139">
        <f t="shared" si="8"/>
        <v>6567</v>
      </c>
      <c r="AB48" s="140">
        <f t="shared" si="8"/>
        <v>156307</v>
      </c>
      <c r="AC48" s="139">
        <f t="shared" si="6"/>
        <v>43</v>
      </c>
      <c r="AD48" s="139">
        <f t="shared" si="7"/>
        <v>38116</v>
      </c>
    </row>
    <row r="49" spans="1:30" s="123" customFormat="1" ht="12" customHeight="1">
      <c r="A49" s="124" t="s">
        <v>200</v>
      </c>
      <c r="B49" s="125" t="s">
        <v>283</v>
      </c>
      <c r="C49" s="124" t="s">
        <v>284</v>
      </c>
      <c r="D49" s="139">
        <f t="shared" si="1"/>
        <v>27611</v>
      </c>
      <c r="E49" s="139">
        <f t="shared" si="2"/>
        <v>799</v>
      </c>
      <c r="F49" s="139">
        <v>0</v>
      </c>
      <c r="G49" s="139">
        <v>0</v>
      </c>
      <c r="H49" s="139">
        <v>0</v>
      </c>
      <c r="I49" s="139">
        <v>799</v>
      </c>
      <c r="J49" s="140">
        <v>219907</v>
      </c>
      <c r="K49" s="139">
        <v>0</v>
      </c>
      <c r="L49" s="139">
        <v>26812</v>
      </c>
      <c r="M49" s="139">
        <f t="shared" si="3"/>
        <v>0</v>
      </c>
      <c r="N49" s="139">
        <f t="shared" si="4"/>
        <v>0</v>
      </c>
      <c r="O49" s="139">
        <v>0</v>
      </c>
      <c r="P49" s="139">
        <v>0</v>
      </c>
      <c r="Q49" s="139">
        <v>0</v>
      </c>
      <c r="R49" s="139">
        <v>0</v>
      </c>
      <c r="S49" s="140">
        <v>0</v>
      </c>
      <c r="T49" s="139">
        <v>0</v>
      </c>
      <c r="U49" s="139">
        <v>0</v>
      </c>
      <c r="V49" s="139">
        <f aca="true" t="shared" si="9" ref="V49:W52">+SUM(D49,M49)</f>
        <v>27611</v>
      </c>
      <c r="W49" s="139">
        <f t="shared" si="9"/>
        <v>799</v>
      </c>
      <c r="X49" s="139">
        <f t="shared" si="8"/>
        <v>0</v>
      </c>
      <c r="Y49" s="139">
        <f t="shared" si="8"/>
        <v>0</v>
      </c>
      <c r="Z49" s="139">
        <f t="shared" si="8"/>
        <v>0</v>
      </c>
      <c r="AA49" s="139">
        <f t="shared" si="8"/>
        <v>799</v>
      </c>
      <c r="AB49" s="140">
        <f t="shared" si="8"/>
        <v>219907</v>
      </c>
      <c r="AC49" s="139">
        <f t="shared" si="6"/>
        <v>0</v>
      </c>
      <c r="AD49" s="139">
        <f t="shared" si="7"/>
        <v>26812</v>
      </c>
    </row>
    <row r="50" spans="1:30" s="123" customFormat="1" ht="12" customHeight="1">
      <c r="A50" s="124" t="s">
        <v>200</v>
      </c>
      <c r="B50" s="125" t="s">
        <v>285</v>
      </c>
      <c r="C50" s="124" t="s">
        <v>286</v>
      </c>
      <c r="D50" s="139">
        <f t="shared" si="1"/>
        <v>305111</v>
      </c>
      <c r="E50" s="139">
        <f t="shared" si="2"/>
        <v>305111</v>
      </c>
      <c r="F50" s="139">
        <v>0</v>
      </c>
      <c r="G50" s="139">
        <v>0</v>
      </c>
      <c r="H50" s="139">
        <v>160600</v>
      </c>
      <c r="I50" s="139">
        <v>105919</v>
      </c>
      <c r="J50" s="140">
        <v>511624</v>
      </c>
      <c r="K50" s="139">
        <v>38592</v>
      </c>
      <c r="L50" s="139">
        <v>0</v>
      </c>
      <c r="M50" s="139">
        <f t="shared" si="3"/>
        <v>119</v>
      </c>
      <c r="N50" s="139">
        <f t="shared" si="4"/>
        <v>119</v>
      </c>
      <c r="O50" s="139">
        <v>0</v>
      </c>
      <c r="P50" s="139">
        <v>0</v>
      </c>
      <c r="Q50" s="139">
        <v>0</v>
      </c>
      <c r="R50" s="139">
        <v>51</v>
      </c>
      <c r="S50" s="140">
        <v>195596</v>
      </c>
      <c r="T50" s="139">
        <v>68</v>
      </c>
      <c r="U50" s="139">
        <v>0</v>
      </c>
      <c r="V50" s="139">
        <f t="shared" si="9"/>
        <v>305230</v>
      </c>
      <c r="W50" s="139">
        <f t="shared" si="9"/>
        <v>305230</v>
      </c>
      <c r="X50" s="139">
        <f t="shared" si="8"/>
        <v>0</v>
      </c>
      <c r="Y50" s="139">
        <f t="shared" si="8"/>
        <v>0</v>
      </c>
      <c r="Z50" s="139">
        <f t="shared" si="8"/>
        <v>160600</v>
      </c>
      <c r="AA50" s="139">
        <f t="shared" si="8"/>
        <v>105970</v>
      </c>
      <c r="AB50" s="140">
        <f t="shared" si="8"/>
        <v>707220</v>
      </c>
      <c r="AC50" s="139">
        <f t="shared" si="6"/>
        <v>38660</v>
      </c>
      <c r="AD50" s="139">
        <f t="shared" si="7"/>
        <v>0</v>
      </c>
    </row>
    <row r="51" spans="1:30" s="123" customFormat="1" ht="12" customHeight="1">
      <c r="A51" s="124" t="s">
        <v>200</v>
      </c>
      <c r="B51" s="125" t="s">
        <v>287</v>
      </c>
      <c r="C51" s="124" t="s">
        <v>288</v>
      </c>
      <c r="D51" s="139">
        <f t="shared" si="1"/>
        <v>60605</v>
      </c>
      <c r="E51" s="139">
        <f t="shared" si="2"/>
        <v>60605</v>
      </c>
      <c r="F51" s="139">
        <v>0</v>
      </c>
      <c r="G51" s="139">
        <v>0</v>
      </c>
      <c r="H51" s="139">
        <v>0</v>
      </c>
      <c r="I51" s="139">
        <v>39174</v>
      </c>
      <c r="J51" s="140">
        <v>378629</v>
      </c>
      <c r="K51" s="139">
        <v>21431</v>
      </c>
      <c r="L51" s="139">
        <v>0</v>
      </c>
      <c r="M51" s="139">
        <f t="shared" si="3"/>
        <v>0</v>
      </c>
      <c r="N51" s="139">
        <f t="shared" si="4"/>
        <v>0</v>
      </c>
      <c r="O51" s="139">
        <v>0</v>
      </c>
      <c r="P51" s="139">
        <v>0</v>
      </c>
      <c r="Q51" s="139">
        <v>0</v>
      </c>
      <c r="R51" s="139">
        <v>0</v>
      </c>
      <c r="S51" s="140">
        <v>77056</v>
      </c>
      <c r="T51" s="139">
        <v>0</v>
      </c>
      <c r="U51" s="139">
        <v>0</v>
      </c>
      <c r="V51" s="139">
        <f t="shared" si="9"/>
        <v>60605</v>
      </c>
      <c r="W51" s="139">
        <f t="shared" si="9"/>
        <v>60605</v>
      </c>
      <c r="X51" s="139">
        <f t="shared" si="8"/>
        <v>0</v>
      </c>
      <c r="Y51" s="139">
        <f t="shared" si="8"/>
        <v>0</v>
      </c>
      <c r="Z51" s="139">
        <f t="shared" si="8"/>
        <v>0</v>
      </c>
      <c r="AA51" s="139">
        <f t="shared" si="8"/>
        <v>39174</v>
      </c>
      <c r="AB51" s="140">
        <f t="shared" si="8"/>
        <v>455685</v>
      </c>
      <c r="AC51" s="139">
        <f t="shared" si="6"/>
        <v>21431</v>
      </c>
      <c r="AD51" s="139">
        <f t="shared" si="7"/>
        <v>0</v>
      </c>
    </row>
    <row r="52" spans="1:30" s="123" customFormat="1" ht="12" customHeight="1">
      <c r="A52" s="124" t="s">
        <v>200</v>
      </c>
      <c r="B52" s="125" t="s">
        <v>289</v>
      </c>
      <c r="C52" s="124" t="s">
        <v>290</v>
      </c>
      <c r="D52" s="139">
        <f t="shared" si="1"/>
        <v>154010</v>
      </c>
      <c r="E52" s="139">
        <f t="shared" si="2"/>
        <v>66906</v>
      </c>
      <c r="F52" s="139">
        <v>33297</v>
      </c>
      <c r="G52" s="139">
        <v>0</v>
      </c>
      <c r="H52" s="139">
        <v>24300</v>
      </c>
      <c r="I52" s="139">
        <v>0</v>
      </c>
      <c r="J52" s="140">
        <v>171688</v>
      </c>
      <c r="K52" s="139">
        <v>9309</v>
      </c>
      <c r="L52" s="139">
        <v>87104</v>
      </c>
      <c r="M52" s="139">
        <f t="shared" si="3"/>
        <v>0</v>
      </c>
      <c r="N52" s="139">
        <f t="shared" si="4"/>
        <v>0</v>
      </c>
      <c r="O52" s="139">
        <v>0</v>
      </c>
      <c r="P52" s="139">
        <v>0</v>
      </c>
      <c r="Q52" s="139">
        <v>0</v>
      </c>
      <c r="R52" s="139">
        <v>0</v>
      </c>
      <c r="S52" s="140">
        <v>0</v>
      </c>
      <c r="T52" s="139">
        <v>0</v>
      </c>
      <c r="U52" s="139">
        <v>0</v>
      </c>
      <c r="V52" s="139">
        <f t="shared" si="9"/>
        <v>154010</v>
      </c>
      <c r="W52" s="139">
        <f t="shared" si="9"/>
        <v>66906</v>
      </c>
      <c r="X52" s="139">
        <f t="shared" si="8"/>
        <v>33297</v>
      </c>
      <c r="Y52" s="139">
        <f t="shared" si="8"/>
        <v>0</v>
      </c>
      <c r="Z52" s="139">
        <f t="shared" si="8"/>
        <v>24300</v>
      </c>
      <c r="AA52" s="139">
        <f t="shared" si="8"/>
        <v>0</v>
      </c>
      <c r="AB52" s="140">
        <f t="shared" si="8"/>
        <v>171688</v>
      </c>
      <c r="AC52" s="139">
        <f t="shared" si="6"/>
        <v>9309</v>
      </c>
      <c r="AD52" s="139">
        <f t="shared" si="7"/>
        <v>87104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294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3" t="s">
        <v>119</v>
      </c>
      <c r="B2" s="143" t="s">
        <v>120</v>
      </c>
      <c r="C2" s="149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4"/>
      <c r="B3" s="144"/>
      <c r="C3" s="150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4"/>
      <c r="B4" s="144"/>
      <c r="C4" s="150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1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1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1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4"/>
      <c r="B5" s="144"/>
      <c r="C5" s="150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2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2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2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5"/>
      <c r="B6" s="145"/>
      <c r="C6" s="151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200</v>
      </c>
      <c r="B7" s="121" t="s">
        <v>201</v>
      </c>
      <c r="C7" s="120" t="s">
        <v>46</v>
      </c>
      <c r="D7" s="122">
        <f aca="true" t="shared" si="0" ref="D7:AI7">SUM(D8:D52)</f>
        <v>1865468</v>
      </c>
      <c r="E7" s="122">
        <f t="shared" si="0"/>
        <v>1692460</v>
      </c>
      <c r="F7" s="122">
        <f t="shared" si="0"/>
        <v>0</v>
      </c>
      <c r="G7" s="122">
        <f t="shared" si="0"/>
        <v>1615108</v>
      </c>
      <c r="H7" s="122">
        <f t="shared" si="0"/>
        <v>35663</v>
      </c>
      <c r="I7" s="122">
        <f t="shared" si="0"/>
        <v>41689</v>
      </c>
      <c r="J7" s="122">
        <f t="shared" si="0"/>
        <v>173008</v>
      </c>
      <c r="K7" s="122">
        <f t="shared" si="0"/>
        <v>107840</v>
      </c>
      <c r="L7" s="122">
        <f t="shared" si="0"/>
        <v>23418295</v>
      </c>
      <c r="M7" s="122">
        <f t="shared" si="0"/>
        <v>6602352</v>
      </c>
      <c r="N7" s="122">
        <f t="shared" si="0"/>
        <v>1385848</v>
      </c>
      <c r="O7" s="122">
        <f t="shared" si="0"/>
        <v>3139473</v>
      </c>
      <c r="P7" s="122">
        <f t="shared" si="0"/>
        <v>1732605</v>
      </c>
      <c r="Q7" s="122">
        <f t="shared" si="0"/>
        <v>344426</v>
      </c>
      <c r="R7" s="122">
        <f t="shared" si="0"/>
        <v>5151158</v>
      </c>
      <c r="S7" s="122">
        <f t="shared" si="0"/>
        <v>491812</v>
      </c>
      <c r="T7" s="122">
        <f t="shared" si="0"/>
        <v>4268349</v>
      </c>
      <c r="U7" s="122">
        <f t="shared" si="0"/>
        <v>390997</v>
      </c>
      <c r="V7" s="122">
        <f t="shared" si="0"/>
        <v>47351</v>
      </c>
      <c r="W7" s="122">
        <f t="shared" si="0"/>
        <v>11601030</v>
      </c>
      <c r="X7" s="122">
        <f t="shared" si="0"/>
        <v>4082765</v>
      </c>
      <c r="Y7" s="122">
        <f t="shared" si="0"/>
        <v>6818111</v>
      </c>
      <c r="Z7" s="122">
        <f t="shared" si="0"/>
        <v>547882</v>
      </c>
      <c r="AA7" s="122">
        <f t="shared" si="0"/>
        <v>152272</v>
      </c>
      <c r="AB7" s="122">
        <f t="shared" si="0"/>
        <v>3463145</v>
      </c>
      <c r="AC7" s="122">
        <f t="shared" si="0"/>
        <v>16404</v>
      </c>
      <c r="AD7" s="122">
        <f t="shared" si="0"/>
        <v>2428256</v>
      </c>
      <c r="AE7" s="122">
        <f t="shared" si="0"/>
        <v>27712019</v>
      </c>
      <c r="AF7" s="122">
        <f t="shared" si="0"/>
        <v>70119</v>
      </c>
      <c r="AG7" s="122">
        <f t="shared" si="0"/>
        <v>10695</v>
      </c>
      <c r="AH7" s="122">
        <f t="shared" si="0"/>
        <v>0</v>
      </c>
      <c r="AI7" s="122">
        <f t="shared" si="0"/>
        <v>10695</v>
      </c>
      <c r="AJ7" s="122">
        <f aca="true" t="shared" si="1" ref="AJ7:BO7">SUM(AJ8:AJ52)</f>
        <v>0</v>
      </c>
      <c r="AK7" s="122">
        <f t="shared" si="1"/>
        <v>0</v>
      </c>
      <c r="AL7" s="122">
        <f t="shared" si="1"/>
        <v>59424</v>
      </c>
      <c r="AM7" s="122">
        <f t="shared" si="1"/>
        <v>11684</v>
      </c>
      <c r="AN7" s="122">
        <f t="shared" si="1"/>
        <v>4190418</v>
      </c>
      <c r="AO7" s="122">
        <f t="shared" si="1"/>
        <v>1350739</v>
      </c>
      <c r="AP7" s="122">
        <f t="shared" si="1"/>
        <v>701428</v>
      </c>
      <c r="AQ7" s="122">
        <f t="shared" si="1"/>
        <v>292415</v>
      </c>
      <c r="AR7" s="122">
        <f t="shared" si="1"/>
        <v>356896</v>
      </c>
      <c r="AS7" s="122">
        <f t="shared" si="1"/>
        <v>0</v>
      </c>
      <c r="AT7" s="122">
        <f t="shared" si="1"/>
        <v>1146678</v>
      </c>
      <c r="AU7" s="122">
        <f t="shared" si="1"/>
        <v>39652</v>
      </c>
      <c r="AV7" s="122">
        <f t="shared" si="1"/>
        <v>1101822</v>
      </c>
      <c r="AW7" s="122">
        <f t="shared" si="1"/>
        <v>5204</v>
      </c>
      <c r="AX7" s="122">
        <f t="shared" si="1"/>
        <v>6154</v>
      </c>
      <c r="AY7" s="122">
        <f t="shared" si="1"/>
        <v>1686847</v>
      </c>
      <c r="AZ7" s="122">
        <f t="shared" si="1"/>
        <v>379592</v>
      </c>
      <c r="BA7" s="122">
        <f t="shared" si="1"/>
        <v>1222066</v>
      </c>
      <c r="BB7" s="122">
        <f t="shared" si="1"/>
        <v>52603</v>
      </c>
      <c r="BC7" s="122">
        <f t="shared" si="1"/>
        <v>32586</v>
      </c>
      <c r="BD7" s="122">
        <f t="shared" si="1"/>
        <v>1720031</v>
      </c>
      <c r="BE7" s="122">
        <f t="shared" si="1"/>
        <v>0</v>
      </c>
      <c r="BF7" s="122">
        <f t="shared" si="1"/>
        <v>510682</v>
      </c>
      <c r="BG7" s="122">
        <f t="shared" si="1"/>
        <v>4771219</v>
      </c>
      <c r="BH7" s="122">
        <f t="shared" si="1"/>
        <v>1935587</v>
      </c>
      <c r="BI7" s="122">
        <f t="shared" si="1"/>
        <v>1703155</v>
      </c>
      <c r="BJ7" s="122">
        <f t="shared" si="1"/>
        <v>0</v>
      </c>
      <c r="BK7" s="122">
        <f t="shared" si="1"/>
        <v>1625803</v>
      </c>
      <c r="BL7" s="122">
        <f t="shared" si="1"/>
        <v>35663</v>
      </c>
      <c r="BM7" s="122">
        <f t="shared" si="1"/>
        <v>41689</v>
      </c>
      <c r="BN7" s="122">
        <f t="shared" si="1"/>
        <v>232432</v>
      </c>
      <c r="BO7" s="122">
        <f t="shared" si="1"/>
        <v>119524</v>
      </c>
      <c r="BP7" s="122">
        <f aca="true" t="shared" si="2" ref="BP7:CI7">SUM(BP8:BP52)</f>
        <v>27608713</v>
      </c>
      <c r="BQ7" s="122">
        <f t="shared" si="2"/>
        <v>7953091</v>
      </c>
      <c r="BR7" s="122">
        <f t="shared" si="2"/>
        <v>2087276</v>
      </c>
      <c r="BS7" s="122">
        <f t="shared" si="2"/>
        <v>3431888</v>
      </c>
      <c r="BT7" s="122">
        <f t="shared" si="2"/>
        <v>2089501</v>
      </c>
      <c r="BU7" s="122">
        <f t="shared" si="2"/>
        <v>344426</v>
      </c>
      <c r="BV7" s="122">
        <f t="shared" si="2"/>
        <v>6297836</v>
      </c>
      <c r="BW7" s="122">
        <f t="shared" si="2"/>
        <v>531464</v>
      </c>
      <c r="BX7" s="122">
        <f t="shared" si="2"/>
        <v>5370171</v>
      </c>
      <c r="BY7" s="122">
        <f t="shared" si="2"/>
        <v>396201</v>
      </c>
      <c r="BZ7" s="122">
        <f t="shared" si="2"/>
        <v>53505</v>
      </c>
      <c r="CA7" s="122">
        <f t="shared" si="2"/>
        <v>13287877</v>
      </c>
      <c r="CB7" s="122">
        <f t="shared" si="2"/>
        <v>4462357</v>
      </c>
      <c r="CC7" s="122">
        <f t="shared" si="2"/>
        <v>8040177</v>
      </c>
      <c r="CD7" s="122">
        <f t="shared" si="2"/>
        <v>600485</v>
      </c>
      <c r="CE7" s="122">
        <f t="shared" si="2"/>
        <v>184858</v>
      </c>
      <c r="CF7" s="122">
        <f t="shared" si="2"/>
        <v>5183176</v>
      </c>
      <c r="CG7" s="122">
        <f t="shared" si="2"/>
        <v>16404</v>
      </c>
      <c r="CH7" s="122">
        <f t="shared" si="2"/>
        <v>2938938</v>
      </c>
      <c r="CI7" s="122">
        <f t="shared" si="2"/>
        <v>32483238</v>
      </c>
    </row>
    <row r="8" spans="1:87" s="123" customFormat="1" ht="12" customHeight="1">
      <c r="A8" s="124" t="s">
        <v>200</v>
      </c>
      <c r="B8" s="125" t="s">
        <v>202</v>
      </c>
      <c r="C8" s="124" t="s">
        <v>203</v>
      </c>
      <c r="D8" s="126">
        <f aca="true" t="shared" si="3" ref="D8:D52">+SUM(E8,J8)</f>
        <v>14201</v>
      </c>
      <c r="E8" s="126">
        <f aca="true" t="shared" si="4" ref="E8:E52">+SUM(F8:I8)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14201</v>
      </c>
      <c r="K8" s="127">
        <v>0</v>
      </c>
      <c r="L8" s="126">
        <f aca="true" t="shared" si="5" ref="L8:L52">+SUM(M8,R8,V8,W8,AC8)</f>
        <v>8331380</v>
      </c>
      <c r="M8" s="126">
        <f aca="true" t="shared" si="6" ref="M8:M52">+SUM(N8:Q8)</f>
        <v>3165156</v>
      </c>
      <c r="N8" s="126">
        <v>400748</v>
      </c>
      <c r="O8" s="126">
        <v>1643672</v>
      </c>
      <c r="P8" s="126">
        <v>1050671</v>
      </c>
      <c r="Q8" s="126">
        <v>70065</v>
      </c>
      <c r="R8" s="126">
        <f aca="true" t="shared" si="7" ref="R8:R52">+SUM(S8:U8)</f>
        <v>1749475</v>
      </c>
      <c r="S8" s="126">
        <v>162045</v>
      </c>
      <c r="T8" s="126">
        <v>1511670</v>
      </c>
      <c r="U8" s="126">
        <v>75760</v>
      </c>
      <c r="V8" s="126">
        <v>28707</v>
      </c>
      <c r="W8" s="126">
        <f aca="true" t="shared" si="8" ref="W8:W52">+SUM(X8:AA8)</f>
        <v>3388042</v>
      </c>
      <c r="X8" s="126">
        <v>1353770</v>
      </c>
      <c r="Y8" s="126">
        <v>1957639</v>
      </c>
      <c r="Z8" s="126">
        <v>26770</v>
      </c>
      <c r="AA8" s="126">
        <v>49863</v>
      </c>
      <c r="AB8" s="127">
        <v>59950</v>
      </c>
      <c r="AC8" s="126">
        <v>0</v>
      </c>
      <c r="AD8" s="126">
        <v>661358</v>
      </c>
      <c r="AE8" s="126">
        <f aca="true" t="shared" si="9" ref="AE8:AE52">+SUM(D8,L8,AD8)</f>
        <v>9006939</v>
      </c>
      <c r="AF8" s="126">
        <f aca="true" t="shared" si="10" ref="AF8:AF52">+SUM(AG8,AL8)</f>
        <v>16996</v>
      </c>
      <c r="AG8" s="126">
        <f aca="true" t="shared" si="11" ref="AG8:AG52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16996</v>
      </c>
      <c r="AM8" s="127">
        <v>0</v>
      </c>
      <c r="AN8" s="126">
        <f aca="true" t="shared" si="12" ref="AN8:AN52">+SUM(AO8,AT8,AX8,AY8,BE8)</f>
        <v>1012771</v>
      </c>
      <c r="AO8" s="126">
        <f aca="true" t="shared" si="13" ref="AO8:AO52">+SUM(AP8:AS8)</f>
        <v>344027</v>
      </c>
      <c r="AP8" s="126">
        <v>344027</v>
      </c>
      <c r="AQ8" s="126">
        <v>0</v>
      </c>
      <c r="AR8" s="126">
        <v>0</v>
      </c>
      <c r="AS8" s="126">
        <v>0</v>
      </c>
      <c r="AT8" s="126">
        <f aca="true" t="shared" si="14" ref="AT8:AT52">+SUM(AU8:AW8)</f>
        <v>239107</v>
      </c>
      <c r="AU8" s="126">
        <v>11192</v>
      </c>
      <c r="AV8" s="126">
        <v>227915</v>
      </c>
      <c r="AW8" s="126">
        <v>0</v>
      </c>
      <c r="AX8" s="126">
        <v>0</v>
      </c>
      <c r="AY8" s="126">
        <f aca="true" t="shared" si="15" ref="AY8:AY52">+SUM(AZ8:BC8)</f>
        <v>429637</v>
      </c>
      <c r="AZ8" s="126">
        <v>0</v>
      </c>
      <c r="BA8" s="126">
        <v>424584</v>
      </c>
      <c r="BB8" s="126">
        <v>0</v>
      </c>
      <c r="BC8" s="126">
        <v>5053</v>
      </c>
      <c r="BD8" s="127">
        <v>310530</v>
      </c>
      <c r="BE8" s="126">
        <v>0</v>
      </c>
      <c r="BF8" s="126">
        <v>35529</v>
      </c>
      <c r="BG8" s="126">
        <f aca="true" t="shared" si="16" ref="BG8:BG52">+SUM(BF8,AN8,AF8)</f>
        <v>1065296</v>
      </c>
      <c r="BH8" s="126">
        <f aca="true" t="shared" si="17" ref="BH8:BW23">SUM(D8,AF8)</f>
        <v>31197</v>
      </c>
      <c r="BI8" s="126">
        <f t="shared" si="17"/>
        <v>0</v>
      </c>
      <c r="BJ8" s="126">
        <f t="shared" si="17"/>
        <v>0</v>
      </c>
      <c r="BK8" s="126">
        <f t="shared" si="17"/>
        <v>0</v>
      </c>
      <c r="BL8" s="126">
        <f t="shared" si="17"/>
        <v>0</v>
      </c>
      <c r="BM8" s="126">
        <f t="shared" si="17"/>
        <v>0</v>
      </c>
      <c r="BN8" s="126">
        <f t="shared" si="17"/>
        <v>31197</v>
      </c>
      <c r="BO8" s="127">
        <f t="shared" si="17"/>
        <v>0</v>
      </c>
      <c r="BP8" s="126">
        <f t="shared" si="17"/>
        <v>9344151</v>
      </c>
      <c r="BQ8" s="126">
        <f t="shared" si="17"/>
        <v>3509183</v>
      </c>
      <c r="BR8" s="126">
        <f t="shared" si="17"/>
        <v>744775</v>
      </c>
      <c r="BS8" s="126">
        <f t="shared" si="17"/>
        <v>1643672</v>
      </c>
      <c r="BT8" s="126">
        <f t="shared" si="17"/>
        <v>1050671</v>
      </c>
      <c r="BU8" s="126">
        <f t="shared" si="17"/>
        <v>70065</v>
      </c>
      <c r="BV8" s="126">
        <f t="shared" si="17"/>
        <v>1988582</v>
      </c>
      <c r="BW8" s="126">
        <f t="shared" si="17"/>
        <v>173237</v>
      </c>
      <c r="BX8" s="126">
        <f aca="true" t="shared" si="18" ref="BX8:CI29">SUM(T8,AV8)</f>
        <v>1739585</v>
      </c>
      <c r="BY8" s="126">
        <f t="shared" si="18"/>
        <v>75760</v>
      </c>
      <c r="BZ8" s="126">
        <f t="shared" si="18"/>
        <v>28707</v>
      </c>
      <c r="CA8" s="126">
        <f t="shared" si="18"/>
        <v>3817679</v>
      </c>
      <c r="CB8" s="126">
        <f t="shared" si="18"/>
        <v>1353770</v>
      </c>
      <c r="CC8" s="126">
        <f t="shared" si="18"/>
        <v>2382223</v>
      </c>
      <c r="CD8" s="126">
        <f t="shared" si="18"/>
        <v>26770</v>
      </c>
      <c r="CE8" s="126">
        <f t="shared" si="18"/>
        <v>54916</v>
      </c>
      <c r="CF8" s="127">
        <f t="shared" si="18"/>
        <v>370480</v>
      </c>
      <c r="CG8" s="126">
        <f t="shared" si="18"/>
        <v>0</v>
      </c>
      <c r="CH8" s="126">
        <f t="shared" si="18"/>
        <v>696887</v>
      </c>
      <c r="CI8" s="126">
        <f t="shared" si="18"/>
        <v>10072235</v>
      </c>
    </row>
    <row r="9" spans="1:87" s="123" customFormat="1" ht="12" customHeight="1">
      <c r="A9" s="124" t="s">
        <v>200</v>
      </c>
      <c r="B9" s="125" t="s">
        <v>204</v>
      </c>
      <c r="C9" s="124" t="s">
        <v>205</v>
      </c>
      <c r="D9" s="126">
        <f t="shared" si="3"/>
        <v>0</v>
      </c>
      <c r="E9" s="126">
        <f t="shared" si="4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7">
        <v>4933</v>
      </c>
      <c r="L9" s="126">
        <f t="shared" si="5"/>
        <v>5143489</v>
      </c>
      <c r="M9" s="126">
        <f t="shared" si="6"/>
        <v>1269396</v>
      </c>
      <c r="N9" s="126">
        <v>185289</v>
      </c>
      <c r="O9" s="126">
        <v>850613</v>
      </c>
      <c r="P9" s="126">
        <v>61742</v>
      </c>
      <c r="Q9" s="126">
        <v>171752</v>
      </c>
      <c r="R9" s="126">
        <f t="shared" si="7"/>
        <v>297053</v>
      </c>
      <c r="S9" s="126">
        <v>96139</v>
      </c>
      <c r="T9" s="126">
        <v>92288</v>
      </c>
      <c r="U9" s="126">
        <v>108626</v>
      </c>
      <c r="V9" s="126">
        <v>0</v>
      </c>
      <c r="W9" s="126">
        <f t="shared" si="8"/>
        <v>3577040</v>
      </c>
      <c r="X9" s="126">
        <v>805819</v>
      </c>
      <c r="Y9" s="126">
        <v>2682359</v>
      </c>
      <c r="Z9" s="126">
        <v>88862</v>
      </c>
      <c r="AA9" s="126">
        <v>0</v>
      </c>
      <c r="AB9" s="127">
        <v>654444</v>
      </c>
      <c r="AC9" s="126">
        <v>0</v>
      </c>
      <c r="AD9" s="126">
        <v>1188800</v>
      </c>
      <c r="AE9" s="126">
        <f t="shared" si="9"/>
        <v>6332289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464867</v>
      </c>
      <c r="AO9" s="126">
        <f t="shared" si="13"/>
        <v>269473</v>
      </c>
      <c r="AP9" s="126">
        <v>26321</v>
      </c>
      <c r="AQ9" s="126">
        <v>173423</v>
      </c>
      <c r="AR9" s="126">
        <v>69729</v>
      </c>
      <c r="AS9" s="126">
        <v>0</v>
      </c>
      <c r="AT9" s="126">
        <f t="shared" si="14"/>
        <v>56478</v>
      </c>
      <c r="AU9" s="126">
        <v>10859</v>
      </c>
      <c r="AV9" s="126">
        <v>45619</v>
      </c>
      <c r="AW9" s="126">
        <v>0</v>
      </c>
      <c r="AX9" s="126">
        <v>0</v>
      </c>
      <c r="AY9" s="126">
        <f t="shared" si="15"/>
        <v>138916</v>
      </c>
      <c r="AZ9" s="126">
        <v>53145</v>
      </c>
      <c r="BA9" s="126">
        <v>85771</v>
      </c>
      <c r="BB9" s="126">
        <v>0</v>
      </c>
      <c r="BC9" s="126">
        <v>0</v>
      </c>
      <c r="BD9" s="127">
        <v>165713</v>
      </c>
      <c r="BE9" s="126">
        <v>0</v>
      </c>
      <c r="BF9" s="126">
        <v>267174</v>
      </c>
      <c r="BG9" s="126">
        <f t="shared" si="16"/>
        <v>732041</v>
      </c>
      <c r="BH9" s="126">
        <f t="shared" si="17"/>
        <v>0</v>
      </c>
      <c r="BI9" s="126">
        <f t="shared" si="17"/>
        <v>0</v>
      </c>
      <c r="BJ9" s="126">
        <f t="shared" si="17"/>
        <v>0</v>
      </c>
      <c r="BK9" s="126">
        <f t="shared" si="17"/>
        <v>0</v>
      </c>
      <c r="BL9" s="126">
        <f t="shared" si="17"/>
        <v>0</v>
      </c>
      <c r="BM9" s="126">
        <f t="shared" si="17"/>
        <v>0</v>
      </c>
      <c r="BN9" s="126">
        <f t="shared" si="17"/>
        <v>0</v>
      </c>
      <c r="BO9" s="127">
        <f t="shared" si="17"/>
        <v>4933</v>
      </c>
      <c r="BP9" s="126">
        <f t="shared" si="17"/>
        <v>5608356</v>
      </c>
      <c r="BQ9" s="126">
        <f t="shared" si="17"/>
        <v>1538869</v>
      </c>
      <c r="BR9" s="126">
        <f t="shared" si="17"/>
        <v>211610</v>
      </c>
      <c r="BS9" s="126">
        <f t="shared" si="17"/>
        <v>1024036</v>
      </c>
      <c r="BT9" s="126">
        <f t="shared" si="17"/>
        <v>131471</v>
      </c>
      <c r="BU9" s="126">
        <f t="shared" si="17"/>
        <v>171752</v>
      </c>
      <c r="BV9" s="126">
        <f t="shared" si="17"/>
        <v>353531</v>
      </c>
      <c r="BW9" s="126">
        <f t="shared" si="17"/>
        <v>106998</v>
      </c>
      <c r="BX9" s="126">
        <f t="shared" si="18"/>
        <v>137907</v>
      </c>
      <c r="BY9" s="126">
        <f t="shared" si="18"/>
        <v>108626</v>
      </c>
      <c r="BZ9" s="126">
        <f t="shared" si="18"/>
        <v>0</v>
      </c>
      <c r="CA9" s="126">
        <f t="shared" si="18"/>
        <v>3715956</v>
      </c>
      <c r="CB9" s="126">
        <f t="shared" si="18"/>
        <v>858964</v>
      </c>
      <c r="CC9" s="126">
        <f t="shared" si="18"/>
        <v>2768130</v>
      </c>
      <c r="CD9" s="126">
        <f t="shared" si="18"/>
        <v>88862</v>
      </c>
      <c r="CE9" s="126">
        <f t="shared" si="18"/>
        <v>0</v>
      </c>
      <c r="CF9" s="127">
        <f t="shared" si="18"/>
        <v>820157</v>
      </c>
      <c r="CG9" s="126">
        <f t="shared" si="18"/>
        <v>0</v>
      </c>
      <c r="CH9" s="126">
        <f t="shared" si="18"/>
        <v>1455974</v>
      </c>
      <c r="CI9" s="126">
        <f t="shared" si="18"/>
        <v>7064330</v>
      </c>
    </row>
    <row r="10" spans="1:87" s="123" customFormat="1" ht="12" customHeight="1">
      <c r="A10" s="124" t="s">
        <v>200</v>
      </c>
      <c r="B10" s="125" t="s">
        <v>206</v>
      </c>
      <c r="C10" s="124" t="s">
        <v>207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46751</v>
      </c>
      <c r="L10" s="126">
        <f t="shared" si="5"/>
        <v>1181764</v>
      </c>
      <c r="M10" s="126">
        <f t="shared" si="6"/>
        <v>274116</v>
      </c>
      <c r="N10" s="126">
        <v>109562</v>
      </c>
      <c r="O10" s="126">
        <v>141632</v>
      </c>
      <c r="P10" s="126">
        <v>0</v>
      </c>
      <c r="Q10" s="126">
        <v>22922</v>
      </c>
      <c r="R10" s="126">
        <f t="shared" si="7"/>
        <v>249105</v>
      </c>
      <c r="S10" s="126">
        <v>22940</v>
      </c>
      <c r="T10" s="126">
        <v>213783</v>
      </c>
      <c r="U10" s="126">
        <v>12382</v>
      </c>
      <c r="V10" s="126">
        <v>0</v>
      </c>
      <c r="W10" s="126">
        <f t="shared" si="8"/>
        <v>657968</v>
      </c>
      <c r="X10" s="126">
        <v>173234</v>
      </c>
      <c r="Y10" s="126">
        <v>414807</v>
      </c>
      <c r="Z10" s="126">
        <v>61902</v>
      </c>
      <c r="AA10" s="126">
        <v>8025</v>
      </c>
      <c r="AB10" s="127">
        <v>184184</v>
      </c>
      <c r="AC10" s="126">
        <v>575</v>
      </c>
      <c r="AD10" s="126">
        <v>63117</v>
      </c>
      <c r="AE10" s="126">
        <f t="shared" si="9"/>
        <v>1244881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0</v>
      </c>
      <c r="AO10" s="126">
        <f t="shared" si="13"/>
        <v>0</v>
      </c>
      <c r="AP10" s="126">
        <v>0</v>
      </c>
      <c r="AQ10" s="126">
        <v>0</v>
      </c>
      <c r="AR10" s="126">
        <v>0</v>
      </c>
      <c r="AS10" s="126">
        <v>0</v>
      </c>
      <c r="AT10" s="126">
        <f t="shared" si="14"/>
        <v>0</v>
      </c>
      <c r="AU10" s="126">
        <v>0</v>
      </c>
      <c r="AV10" s="126">
        <v>0</v>
      </c>
      <c r="AW10" s="126">
        <v>0</v>
      </c>
      <c r="AX10" s="126">
        <v>0</v>
      </c>
      <c r="AY10" s="126">
        <f t="shared" si="15"/>
        <v>0</v>
      </c>
      <c r="AZ10" s="126">
        <v>0</v>
      </c>
      <c r="BA10" s="126">
        <v>0</v>
      </c>
      <c r="BB10" s="126">
        <v>0</v>
      </c>
      <c r="BC10" s="126">
        <v>0</v>
      </c>
      <c r="BD10" s="127">
        <v>310386</v>
      </c>
      <c r="BE10" s="126">
        <v>0</v>
      </c>
      <c r="BF10" s="126">
        <v>0</v>
      </c>
      <c r="BG10" s="126">
        <f t="shared" si="16"/>
        <v>0</v>
      </c>
      <c r="BH10" s="126">
        <f t="shared" si="17"/>
        <v>0</v>
      </c>
      <c r="BI10" s="126">
        <f t="shared" si="17"/>
        <v>0</v>
      </c>
      <c r="BJ10" s="126">
        <f t="shared" si="17"/>
        <v>0</v>
      </c>
      <c r="BK10" s="126">
        <f t="shared" si="17"/>
        <v>0</v>
      </c>
      <c r="BL10" s="126">
        <f t="shared" si="17"/>
        <v>0</v>
      </c>
      <c r="BM10" s="126">
        <f t="shared" si="17"/>
        <v>0</v>
      </c>
      <c r="BN10" s="126">
        <f t="shared" si="17"/>
        <v>0</v>
      </c>
      <c r="BO10" s="127">
        <f t="shared" si="17"/>
        <v>46751</v>
      </c>
      <c r="BP10" s="126">
        <f t="shared" si="17"/>
        <v>1181764</v>
      </c>
      <c r="BQ10" s="126">
        <f t="shared" si="17"/>
        <v>274116</v>
      </c>
      <c r="BR10" s="126">
        <f t="shared" si="17"/>
        <v>109562</v>
      </c>
      <c r="BS10" s="126">
        <f t="shared" si="17"/>
        <v>141632</v>
      </c>
      <c r="BT10" s="126">
        <f t="shared" si="17"/>
        <v>0</v>
      </c>
      <c r="BU10" s="126">
        <f t="shared" si="17"/>
        <v>22922</v>
      </c>
      <c r="BV10" s="126">
        <f t="shared" si="17"/>
        <v>249105</v>
      </c>
      <c r="BW10" s="126">
        <f t="shared" si="17"/>
        <v>22940</v>
      </c>
      <c r="BX10" s="126">
        <f t="shared" si="18"/>
        <v>213783</v>
      </c>
      <c r="BY10" s="126">
        <f t="shared" si="18"/>
        <v>12382</v>
      </c>
      <c r="BZ10" s="126">
        <f t="shared" si="18"/>
        <v>0</v>
      </c>
      <c r="CA10" s="126">
        <f t="shared" si="18"/>
        <v>657968</v>
      </c>
      <c r="CB10" s="126">
        <f t="shared" si="18"/>
        <v>173234</v>
      </c>
      <c r="CC10" s="126">
        <f t="shared" si="18"/>
        <v>414807</v>
      </c>
      <c r="CD10" s="126">
        <f t="shared" si="18"/>
        <v>61902</v>
      </c>
      <c r="CE10" s="126">
        <f t="shared" si="18"/>
        <v>8025</v>
      </c>
      <c r="CF10" s="127">
        <f t="shared" si="18"/>
        <v>494570</v>
      </c>
      <c r="CG10" s="126">
        <f t="shared" si="18"/>
        <v>575</v>
      </c>
      <c r="CH10" s="126">
        <f t="shared" si="18"/>
        <v>63117</v>
      </c>
      <c r="CI10" s="126">
        <f t="shared" si="18"/>
        <v>1244881</v>
      </c>
    </row>
    <row r="11" spans="1:87" s="123" customFormat="1" ht="12" customHeight="1">
      <c r="A11" s="124" t="s">
        <v>200</v>
      </c>
      <c r="B11" s="125" t="s">
        <v>208</v>
      </c>
      <c r="C11" s="124" t="s">
        <v>209</v>
      </c>
      <c r="D11" s="126">
        <f t="shared" si="3"/>
        <v>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715388</v>
      </c>
      <c r="M11" s="126">
        <f t="shared" si="6"/>
        <v>168966</v>
      </c>
      <c r="N11" s="126">
        <v>69394</v>
      </c>
      <c r="O11" s="126">
        <v>83194</v>
      </c>
      <c r="P11" s="126">
        <v>0</v>
      </c>
      <c r="Q11" s="126">
        <v>16378</v>
      </c>
      <c r="R11" s="126">
        <f t="shared" si="7"/>
        <v>179932</v>
      </c>
      <c r="S11" s="126">
        <v>14124</v>
      </c>
      <c r="T11" s="126">
        <v>159463</v>
      </c>
      <c r="U11" s="126">
        <v>6345</v>
      </c>
      <c r="V11" s="126">
        <v>0</v>
      </c>
      <c r="W11" s="126">
        <f t="shared" si="8"/>
        <v>366490</v>
      </c>
      <c r="X11" s="126">
        <v>143354</v>
      </c>
      <c r="Y11" s="126">
        <v>207071</v>
      </c>
      <c r="Z11" s="126">
        <v>16065</v>
      </c>
      <c r="AA11" s="126">
        <v>0</v>
      </c>
      <c r="AB11" s="127">
        <v>0</v>
      </c>
      <c r="AC11" s="126">
        <v>0</v>
      </c>
      <c r="AD11" s="126">
        <v>277</v>
      </c>
      <c r="AE11" s="126">
        <f t="shared" si="9"/>
        <v>715665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54362</v>
      </c>
      <c r="AO11" s="126">
        <f t="shared" si="13"/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f t="shared" si="14"/>
        <v>22610</v>
      </c>
      <c r="AU11" s="126">
        <v>233</v>
      </c>
      <c r="AV11" s="126">
        <v>22377</v>
      </c>
      <c r="AW11" s="126">
        <v>0</v>
      </c>
      <c r="AX11" s="126">
        <v>0</v>
      </c>
      <c r="AY11" s="126">
        <f t="shared" si="15"/>
        <v>31752</v>
      </c>
      <c r="AZ11" s="126">
        <v>5423</v>
      </c>
      <c r="BA11" s="126">
        <v>26329</v>
      </c>
      <c r="BB11" s="126">
        <v>0</v>
      </c>
      <c r="BC11" s="126">
        <v>0</v>
      </c>
      <c r="BD11" s="127">
        <v>0</v>
      </c>
      <c r="BE11" s="126">
        <v>0</v>
      </c>
      <c r="BF11" s="126">
        <v>16818</v>
      </c>
      <c r="BG11" s="126">
        <f t="shared" si="16"/>
        <v>71180</v>
      </c>
      <c r="BH11" s="126">
        <f t="shared" si="17"/>
        <v>0</v>
      </c>
      <c r="BI11" s="126">
        <f t="shared" si="17"/>
        <v>0</v>
      </c>
      <c r="BJ11" s="126">
        <f t="shared" si="17"/>
        <v>0</v>
      </c>
      <c r="BK11" s="126">
        <f t="shared" si="17"/>
        <v>0</v>
      </c>
      <c r="BL11" s="126">
        <f t="shared" si="17"/>
        <v>0</v>
      </c>
      <c r="BM11" s="126">
        <f t="shared" si="17"/>
        <v>0</v>
      </c>
      <c r="BN11" s="126">
        <f t="shared" si="17"/>
        <v>0</v>
      </c>
      <c r="BO11" s="127">
        <f t="shared" si="17"/>
        <v>0</v>
      </c>
      <c r="BP11" s="126">
        <f t="shared" si="17"/>
        <v>769750</v>
      </c>
      <c r="BQ11" s="126">
        <f t="shared" si="17"/>
        <v>168966</v>
      </c>
      <c r="BR11" s="126">
        <f t="shared" si="17"/>
        <v>69394</v>
      </c>
      <c r="BS11" s="126">
        <f t="shared" si="17"/>
        <v>83194</v>
      </c>
      <c r="BT11" s="126">
        <f t="shared" si="17"/>
        <v>0</v>
      </c>
      <c r="BU11" s="126">
        <f t="shared" si="17"/>
        <v>16378</v>
      </c>
      <c r="BV11" s="126">
        <f t="shared" si="17"/>
        <v>202542</v>
      </c>
      <c r="BW11" s="126">
        <f t="shared" si="17"/>
        <v>14357</v>
      </c>
      <c r="BX11" s="126">
        <f t="shared" si="18"/>
        <v>181840</v>
      </c>
      <c r="BY11" s="126">
        <f t="shared" si="18"/>
        <v>6345</v>
      </c>
      <c r="BZ11" s="126">
        <f t="shared" si="18"/>
        <v>0</v>
      </c>
      <c r="CA11" s="126">
        <f t="shared" si="18"/>
        <v>398242</v>
      </c>
      <c r="CB11" s="126">
        <f t="shared" si="18"/>
        <v>148777</v>
      </c>
      <c r="CC11" s="126">
        <f t="shared" si="18"/>
        <v>233400</v>
      </c>
      <c r="CD11" s="126">
        <f t="shared" si="18"/>
        <v>16065</v>
      </c>
      <c r="CE11" s="126">
        <f t="shared" si="18"/>
        <v>0</v>
      </c>
      <c r="CF11" s="127">
        <f t="shared" si="18"/>
        <v>0</v>
      </c>
      <c r="CG11" s="126">
        <f t="shared" si="18"/>
        <v>0</v>
      </c>
      <c r="CH11" s="126">
        <f t="shared" si="18"/>
        <v>17095</v>
      </c>
      <c r="CI11" s="126">
        <f t="shared" si="18"/>
        <v>786845</v>
      </c>
    </row>
    <row r="12" spans="1:87" s="123" customFormat="1" ht="12" customHeight="1">
      <c r="A12" s="124" t="s">
        <v>200</v>
      </c>
      <c r="B12" s="125" t="s">
        <v>210</v>
      </c>
      <c r="C12" s="124" t="s">
        <v>211</v>
      </c>
      <c r="D12" s="139">
        <f t="shared" si="3"/>
        <v>6508</v>
      </c>
      <c r="E12" s="139">
        <f t="shared" si="4"/>
        <v>6508</v>
      </c>
      <c r="F12" s="139">
        <v>0</v>
      </c>
      <c r="G12" s="139">
        <v>0</v>
      </c>
      <c r="H12" s="139">
        <v>0</v>
      </c>
      <c r="I12" s="139">
        <v>6508</v>
      </c>
      <c r="J12" s="139">
        <v>0</v>
      </c>
      <c r="K12" s="140">
        <v>4001</v>
      </c>
      <c r="L12" s="139">
        <f t="shared" si="5"/>
        <v>357057</v>
      </c>
      <c r="M12" s="139">
        <f t="shared" si="6"/>
        <v>156512</v>
      </c>
      <c r="N12" s="139">
        <v>31302</v>
      </c>
      <c r="O12" s="139">
        <v>125210</v>
      </c>
      <c r="P12" s="139">
        <v>0</v>
      </c>
      <c r="Q12" s="139">
        <v>0</v>
      </c>
      <c r="R12" s="139">
        <f t="shared" si="7"/>
        <v>38564</v>
      </c>
      <c r="S12" s="139">
        <v>38564</v>
      </c>
      <c r="T12" s="139">
        <v>0</v>
      </c>
      <c r="U12" s="139">
        <v>0</v>
      </c>
      <c r="V12" s="139">
        <v>975</v>
      </c>
      <c r="W12" s="139">
        <f t="shared" si="8"/>
        <v>161006</v>
      </c>
      <c r="X12" s="139">
        <v>161006</v>
      </c>
      <c r="Y12" s="139">
        <v>0</v>
      </c>
      <c r="Z12" s="139">
        <v>0</v>
      </c>
      <c r="AA12" s="139">
        <v>0</v>
      </c>
      <c r="AB12" s="140">
        <v>242214</v>
      </c>
      <c r="AC12" s="139">
        <v>0</v>
      </c>
      <c r="AD12" s="139">
        <v>13624</v>
      </c>
      <c r="AE12" s="139">
        <f t="shared" si="9"/>
        <v>377189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4090</v>
      </c>
      <c r="AN12" s="139">
        <f t="shared" si="12"/>
        <v>161021</v>
      </c>
      <c r="AO12" s="139">
        <f t="shared" si="13"/>
        <v>55750</v>
      </c>
      <c r="AP12" s="139">
        <v>11150</v>
      </c>
      <c r="AQ12" s="139">
        <v>44600</v>
      </c>
      <c r="AR12" s="139">
        <v>0</v>
      </c>
      <c r="AS12" s="139">
        <v>0</v>
      </c>
      <c r="AT12" s="139">
        <f t="shared" si="14"/>
        <v>15540</v>
      </c>
      <c r="AU12" s="139">
        <v>15540</v>
      </c>
      <c r="AV12" s="139">
        <v>0</v>
      </c>
      <c r="AW12" s="139">
        <v>0</v>
      </c>
      <c r="AX12" s="139">
        <v>5111</v>
      </c>
      <c r="AY12" s="139">
        <f t="shared" si="15"/>
        <v>84620</v>
      </c>
      <c r="AZ12" s="139">
        <v>84620</v>
      </c>
      <c r="BA12" s="139">
        <v>0</v>
      </c>
      <c r="BB12" s="139">
        <v>0</v>
      </c>
      <c r="BC12" s="139">
        <v>0</v>
      </c>
      <c r="BD12" s="140">
        <v>104585</v>
      </c>
      <c r="BE12" s="139">
        <v>0</v>
      </c>
      <c r="BF12" s="139">
        <v>0</v>
      </c>
      <c r="BG12" s="139">
        <f t="shared" si="16"/>
        <v>161021</v>
      </c>
      <c r="BH12" s="139">
        <f t="shared" si="17"/>
        <v>6508</v>
      </c>
      <c r="BI12" s="139">
        <f t="shared" si="17"/>
        <v>6508</v>
      </c>
      <c r="BJ12" s="139">
        <f t="shared" si="17"/>
        <v>0</v>
      </c>
      <c r="BK12" s="139">
        <f t="shared" si="17"/>
        <v>0</v>
      </c>
      <c r="BL12" s="139">
        <f t="shared" si="17"/>
        <v>0</v>
      </c>
      <c r="BM12" s="139">
        <f t="shared" si="17"/>
        <v>6508</v>
      </c>
      <c r="BN12" s="139">
        <f t="shared" si="17"/>
        <v>0</v>
      </c>
      <c r="BO12" s="140">
        <f t="shared" si="17"/>
        <v>8091</v>
      </c>
      <c r="BP12" s="139">
        <f t="shared" si="17"/>
        <v>518078</v>
      </c>
      <c r="BQ12" s="139">
        <f t="shared" si="17"/>
        <v>212262</v>
      </c>
      <c r="BR12" s="139">
        <f t="shared" si="17"/>
        <v>42452</v>
      </c>
      <c r="BS12" s="139">
        <f t="shared" si="17"/>
        <v>169810</v>
      </c>
      <c r="BT12" s="139">
        <f t="shared" si="17"/>
        <v>0</v>
      </c>
      <c r="BU12" s="139">
        <f t="shared" si="17"/>
        <v>0</v>
      </c>
      <c r="BV12" s="139">
        <f t="shared" si="17"/>
        <v>54104</v>
      </c>
      <c r="BW12" s="139">
        <f t="shared" si="17"/>
        <v>54104</v>
      </c>
      <c r="BX12" s="139">
        <f t="shared" si="18"/>
        <v>0</v>
      </c>
      <c r="BY12" s="139">
        <f t="shared" si="18"/>
        <v>0</v>
      </c>
      <c r="BZ12" s="139">
        <f t="shared" si="18"/>
        <v>6086</v>
      </c>
      <c r="CA12" s="139">
        <f t="shared" si="18"/>
        <v>245626</v>
      </c>
      <c r="CB12" s="139">
        <f t="shared" si="18"/>
        <v>245626</v>
      </c>
      <c r="CC12" s="139">
        <f t="shared" si="18"/>
        <v>0</v>
      </c>
      <c r="CD12" s="139">
        <f t="shared" si="18"/>
        <v>0</v>
      </c>
      <c r="CE12" s="139">
        <f t="shared" si="18"/>
        <v>0</v>
      </c>
      <c r="CF12" s="140">
        <f t="shared" si="18"/>
        <v>346799</v>
      </c>
      <c r="CG12" s="139">
        <f t="shared" si="18"/>
        <v>0</v>
      </c>
      <c r="CH12" s="139">
        <f t="shared" si="18"/>
        <v>13624</v>
      </c>
      <c r="CI12" s="139">
        <f t="shared" si="18"/>
        <v>538210</v>
      </c>
    </row>
    <row r="13" spans="1:87" s="123" customFormat="1" ht="12" customHeight="1">
      <c r="A13" s="124" t="s">
        <v>200</v>
      </c>
      <c r="B13" s="125" t="s">
        <v>212</v>
      </c>
      <c r="C13" s="124" t="s">
        <v>213</v>
      </c>
      <c r="D13" s="139">
        <f t="shared" si="3"/>
        <v>0</v>
      </c>
      <c r="E13" s="139">
        <f t="shared" si="4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40">
        <v>1546</v>
      </c>
      <c r="L13" s="139">
        <f t="shared" si="5"/>
        <v>223466</v>
      </c>
      <c r="M13" s="139">
        <f t="shared" si="6"/>
        <v>25397</v>
      </c>
      <c r="N13" s="139">
        <v>25397</v>
      </c>
      <c r="O13" s="139">
        <v>0</v>
      </c>
      <c r="P13" s="139">
        <v>0</v>
      </c>
      <c r="Q13" s="139">
        <v>0</v>
      </c>
      <c r="R13" s="139">
        <f t="shared" si="7"/>
        <v>1281</v>
      </c>
      <c r="S13" s="139">
        <v>0</v>
      </c>
      <c r="T13" s="139">
        <v>0</v>
      </c>
      <c r="U13" s="139">
        <v>1281</v>
      </c>
      <c r="V13" s="139">
        <v>0</v>
      </c>
      <c r="W13" s="139">
        <f t="shared" si="8"/>
        <v>196788</v>
      </c>
      <c r="X13" s="139">
        <v>153157</v>
      </c>
      <c r="Y13" s="139">
        <v>39684</v>
      </c>
      <c r="Z13" s="139">
        <v>2747</v>
      </c>
      <c r="AA13" s="139">
        <v>1200</v>
      </c>
      <c r="AB13" s="140">
        <v>320273</v>
      </c>
      <c r="AC13" s="139">
        <v>0</v>
      </c>
      <c r="AD13" s="139">
        <v>9295</v>
      </c>
      <c r="AE13" s="139">
        <f t="shared" si="9"/>
        <v>232761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4545</v>
      </c>
      <c r="AN13" s="139">
        <f t="shared" si="12"/>
        <v>15152</v>
      </c>
      <c r="AO13" s="139">
        <f t="shared" si="13"/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f t="shared" si="14"/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f t="shared" si="15"/>
        <v>15152</v>
      </c>
      <c r="AZ13" s="139">
        <v>14899</v>
      </c>
      <c r="BA13" s="139">
        <v>0</v>
      </c>
      <c r="BB13" s="139">
        <v>0</v>
      </c>
      <c r="BC13" s="139">
        <v>253</v>
      </c>
      <c r="BD13" s="140">
        <v>138775</v>
      </c>
      <c r="BE13" s="139">
        <v>0</v>
      </c>
      <c r="BF13" s="139">
        <v>373</v>
      </c>
      <c r="BG13" s="139">
        <f t="shared" si="16"/>
        <v>15525</v>
      </c>
      <c r="BH13" s="139">
        <f t="shared" si="17"/>
        <v>0</v>
      </c>
      <c r="BI13" s="139">
        <f t="shared" si="17"/>
        <v>0</v>
      </c>
      <c r="BJ13" s="139">
        <f t="shared" si="17"/>
        <v>0</v>
      </c>
      <c r="BK13" s="139">
        <f t="shared" si="17"/>
        <v>0</v>
      </c>
      <c r="BL13" s="139">
        <f t="shared" si="17"/>
        <v>0</v>
      </c>
      <c r="BM13" s="139">
        <f t="shared" si="17"/>
        <v>0</v>
      </c>
      <c r="BN13" s="139">
        <f t="shared" si="17"/>
        <v>0</v>
      </c>
      <c r="BO13" s="140">
        <f t="shared" si="17"/>
        <v>6091</v>
      </c>
      <c r="BP13" s="139">
        <f t="shared" si="17"/>
        <v>238618</v>
      </c>
      <c r="BQ13" s="139">
        <f t="shared" si="17"/>
        <v>25397</v>
      </c>
      <c r="BR13" s="139">
        <f t="shared" si="17"/>
        <v>25397</v>
      </c>
      <c r="BS13" s="139">
        <f t="shared" si="17"/>
        <v>0</v>
      </c>
      <c r="BT13" s="139">
        <f t="shared" si="17"/>
        <v>0</v>
      </c>
      <c r="BU13" s="139">
        <f t="shared" si="17"/>
        <v>0</v>
      </c>
      <c r="BV13" s="139">
        <f t="shared" si="17"/>
        <v>1281</v>
      </c>
      <c r="BW13" s="139">
        <f t="shared" si="17"/>
        <v>0</v>
      </c>
      <c r="BX13" s="139">
        <f t="shared" si="18"/>
        <v>0</v>
      </c>
      <c r="BY13" s="139">
        <f t="shared" si="18"/>
        <v>1281</v>
      </c>
      <c r="BZ13" s="139">
        <f t="shared" si="18"/>
        <v>0</v>
      </c>
      <c r="CA13" s="139">
        <f t="shared" si="18"/>
        <v>211940</v>
      </c>
      <c r="CB13" s="139">
        <f t="shared" si="18"/>
        <v>168056</v>
      </c>
      <c r="CC13" s="139">
        <f t="shared" si="18"/>
        <v>39684</v>
      </c>
      <c r="CD13" s="139">
        <f t="shared" si="18"/>
        <v>2747</v>
      </c>
      <c r="CE13" s="139">
        <f t="shared" si="18"/>
        <v>1453</v>
      </c>
      <c r="CF13" s="140">
        <f t="shared" si="18"/>
        <v>459048</v>
      </c>
      <c r="CG13" s="139">
        <f t="shared" si="18"/>
        <v>0</v>
      </c>
      <c r="CH13" s="139">
        <f t="shared" si="18"/>
        <v>9668</v>
      </c>
      <c r="CI13" s="139">
        <f t="shared" si="18"/>
        <v>248286</v>
      </c>
    </row>
    <row r="14" spans="1:87" s="123" customFormat="1" ht="12" customHeight="1">
      <c r="A14" s="124" t="s">
        <v>200</v>
      </c>
      <c r="B14" s="125" t="s">
        <v>214</v>
      </c>
      <c r="C14" s="124" t="s">
        <v>215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12862</v>
      </c>
      <c r="L14" s="139">
        <f t="shared" si="5"/>
        <v>226844</v>
      </c>
      <c r="M14" s="139">
        <f t="shared" si="6"/>
        <v>33976</v>
      </c>
      <c r="N14" s="139">
        <v>29081</v>
      </c>
      <c r="O14" s="139">
        <v>0</v>
      </c>
      <c r="P14" s="139">
        <v>0</v>
      </c>
      <c r="Q14" s="139">
        <v>4895</v>
      </c>
      <c r="R14" s="139">
        <f t="shared" si="7"/>
        <v>26250</v>
      </c>
      <c r="S14" s="139">
        <v>17721</v>
      </c>
      <c r="T14" s="139">
        <v>0</v>
      </c>
      <c r="U14" s="139">
        <v>8529</v>
      </c>
      <c r="V14" s="139">
        <v>0</v>
      </c>
      <c r="W14" s="139">
        <f t="shared" si="8"/>
        <v>166618</v>
      </c>
      <c r="X14" s="139">
        <v>164343</v>
      </c>
      <c r="Y14" s="139">
        <v>0</v>
      </c>
      <c r="Z14" s="139">
        <v>2275</v>
      </c>
      <c r="AA14" s="139">
        <v>0</v>
      </c>
      <c r="AB14" s="140">
        <v>379824</v>
      </c>
      <c r="AC14" s="139">
        <v>0</v>
      </c>
      <c r="AD14" s="139">
        <v>0</v>
      </c>
      <c r="AE14" s="139">
        <f t="shared" si="9"/>
        <v>226844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/>
      <c r="AM14" s="140">
        <v>0</v>
      </c>
      <c r="AN14" s="139">
        <f t="shared" si="12"/>
        <v>53808</v>
      </c>
      <c r="AO14" s="139">
        <f t="shared" si="13"/>
        <v>1136</v>
      </c>
      <c r="AP14" s="139">
        <v>1136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52672</v>
      </c>
      <c r="AZ14" s="139">
        <v>52462</v>
      </c>
      <c r="BA14" s="139">
        <v>0</v>
      </c>
      <c r="BB14" s="139">
        <v>0</v>
      </c>
      <c r="BC14" s="139">
        <v>210</v>
      </c>
      <c r="BD14" s="140">
        <v>118716</v>
      </c>
      <c r="BE14" s="139">
        <v>0</v>
      </c>
      <c r="BF14" s="139">
        <v>0</v>
      </c>
      <c r="BG14" s="139">
        <f t="shared" si="16"/>
        <v>53808</v>
      </c>
      <c r="BH14" s="139">
        <f t="shared" si="17"/>
        <v>0</v>
      </c>
      <c r="BI14" s="139">
        <f t="shared" si="17"/>
        <v>0</v>
      </c>
      <c r="BJ14" s="139">
        <f t="shared" si="17"/>
        <v>0</v>
      </c>
      <c r="BK14" s="139">
        <f t="shared" si="17"/>
        <v>0</v>
      </c>
      <c r="BL14" s="139">
        <f t="shared" si="17"/>
        <v>0</v>
      </c>
      <c r="BM14" s="139">
        <f t="shared" si="17"/>
        <v>0</v>
      </c>
      <c r="BN14" s="139">
        <f t="shared" si="17"/>
        <v>0</v>
      </c>
      <c r="BO14" s="140">
        <f t="shared" si="17"/>
        <v>12862</v>
      </c>
      <c r="BP14" s="139">
        <f t="shared" si="17"/>
        <v>280652</v>
      </c>
      <c r="BQ14" s="139">
        <f t="shared" si="17"/>
        <v>35112</v>
      </c>
      <c r="BR14" s="139">
        <f t="shared" si="17"/>
        <v>30217</v>
      </c>
      <c r="BS14" s="139">
        <f t="shared" si="17"/>
        <v>0</v>
      </c>
      <c r="BT14" s="139">
        <f t="shared" si="17"/>
        <v>0</v>
      </c>
      <c r="BU14" s="139">
        <f t="shared" si="17"/>
        <v>4895</v>
      </c>
      <c r="BV14" s="139">
        <f t="shared" si="17"/>
        <v>26250</v>
      </c>
      <c r="BW14" s="139">
        <f t="shared" si="17"/>
        <v>17721</v>
      </c>
      <c r="BX14" s="139">
        <f t="shared" si="18"/>
        <v>0</v>
      </c>
      <c r="BY14" s="139">
        <f t="shared" si="18"/>
        <v>8529</v>
      </c>
      <c r="BZ14" s="139">
        <f t="shared" si="18"/>
        <v>0</v>
      </c>
      <c r="CA14" s="139">
        <f t="shared" si="18"/>
        <v>219290</v>
      </c>
      <c r="CB14" s="139">
        <f t="shared" si="18"/>
        <v>216805</v>
      </c>
      <c r="CC14" s="139">
        <f t="shared" si="18"/>
        <v>0</v>
      </c>
      <c r="CD14" s="139">
        <f t="shared" si="18"/>
        <v>2275</v>
      </c>
      <c r="CE14" s="139">
        <f t="shared" si="18"/>
        <v>210</v>
      </c>
      <c r="CF14" s="140">
        <f t="shared" si="18"/>
        <v>498540</v>
      </c>
      <c r="CG14" s="139">
        <f t="shared" si="18"/>
        <v>0</v>
      </c>
      <c r="CH14" s="139">
        <f t="shared" si="18"/>
        <v>0</v>
      </c>
      <c r="CI14" s="139">
        <f t="shared" si="18"/>
        <v>280652</v>
      </c>
    </row>
    <row r="15" spans="1:87" s="123" customFormat="1" ht="12" customHeight="1">
      <c r="A15" s="124" t="s">
        <v>200</v>
      </c>
      <c r="B15" s="125" t="s">
        <v>216</v>
      </c>
      <c r="C15" s="124" t="s">
        <v>217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0</v>
      </c>
      <c r="L15" s="139">
        <f t="shared" si="5"/>
        <v>258863</v>
      </c>
      <c r="M15" s="139">
        <f t="shared" si="6"/>
        <v>23584</v>
      </c>
      <c r="N15" s="139">
        <v>21121</v>
      </c>
      <c r="O15" s="139">
        <v>2463</v>
      </c>
      <c r="P15" s="139">
        <v>0</v>
      </c>
      <c r="Q15" s="139">
        <v>0</v>
      </c>
      <c r="R15" s="139">
        <f t="shared" si="7"/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f t="shared" si="8"/>
        <v>235279</v>
      </c>
      <c r="X15" s="139">
        <v>235279</v>
      </c>
      <c r="Y15" s="139">
        <v>0</v>
      </c>
      <c r="Z15" s="139">
        <v>0</v>
      </c>
      <c r="AA15" s="139">
        <v>0</v>
      </c>
      <c r="AB15" s="140">
        <v>290344</v>
      </c>
      <c r="AC15" s="139">
        <v>0</v>
      </c>
      <c r="AD15" s="139">
        <v>6909</v>
      </c>
      <c r="AE15" s="139">
        <f t="shared" si="9"/>
        <v>265772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136654</v>
      </c>
      <c r="AO15" s="139">
        <f t="shared" si="13"/>
        <v>95465</v>
      </c>
      <c r="AP15" s="139">
        <v>21121</v>
      </c>
      <c r="AQ15" s="139">
        <v>74344</v>
      </c>
      <c r="AR15" s="139">
        <v>0</v>
      </c>
      <c r="AS15" s="139">
        <v>0</v>
      </c>
      <c r="AT15" s="139">
        <f t="shared" si="14"/>
        <v>1828</v>
      </c>
      <c r="AU15" s="139">
        <v>1828</v>
      </c>
      <c r="AV15" s="139">
        <v>0</v>
      </c>
      <c r="AW15" s="139">
        <v>0</v>
      </c>
      <c r="AX15" s="139">
        <v>0</v>
      </c>
      <c r="AY15" s="139">
        <f t="shared" si="15"/>
        <v>39361</v>
      </c>
      <c r="AZ15" s="139">
        <v>39361</v>
      </c>
      <c r="BA15" s="139">
        <v>0</v>
      </c>
      <c r="BB15" s="139">
        <v>0</v>
      </c>
      <c r="BC15" s="139">
        <v>0</v>
      </c>
      <c r="BD15" s="140">
        <v>60255</v>
      </c>
      <c r="BE15" s="139">
        <v>0</v>
      </c>
      <c r="BF15" s="139">
        <v>3229</v>
      </c>
      <c r="BG15" s="139">
        <f t="shared" si="16"/>
        <v>139883</v>
      </c>
      <c r="BH15" s="139">
        <f t="shared" si="17"/>
        <v>0</v>
      </c>
      <c r="BI15" s="139">
        <f t="shared" si="17"/>
        <v>0</v>
      </c>
      <c r="BJ15" s="139">
        <f t="shared" si="17"/>
        <v>0</v>
      </c>
      <c r="BK15" s="139">
        <f t="shared" si="17"/>
        <v>0</v>
      </c>
      <c r="BL15" s="139">
        <f t="shared" si="17"/>
        <v>0</v>
      </c>
      <c r="BM15" s="139">
        <f t="shared" si="17"/>
        <v>0</v>
      </c>
      <c r="BN15" s="139">
        <f t="shared" si="17"/>
        <v>0</v>
      </c>
      <c r="BO15" s="140">
        <f t="shared" si="17"/>
        <v>0</v>
      </c>
      <c r="BP15" s="139">
        <f t="shared" si="17"/>
        <v>395517</v>
      </c>
      <c r="BQ15" s="139">
        <f t="shared" si="17"/>
        <v>119049</v>
      </c>
      <c r="BR15" s="139">
        <f t="shared" si="17"/>
        <v>42242</v>
      </c>
      <c r="BS15" s="139">
        <f t="shared" si="17"/>
        <v>76807</v>
      </c>
      <c r="BT15" s="139">
        <f t="shared" si="17"/>
        <v>0</v>
      </c>
      <c r="BU15" s="139">
        <f t="shared" si="17"/>
        <v>0</v>
      </c>
      <c r="BV15" s="139">
        <f t="shared" si="17"/>
        <v>1828</v>
      </c>
      <c r="BW15" s="139">
        <f t="shared" si="17"/>
        <v>1828</v>
      </c>
      <c r="BX15" s="139">
        <f t="shared" si="18"/>
        <v>0</v>
      </c>
      <c r="BY15" s="139">
        <f t="shared" si="18"/>
        <v>0</v>
      </c>
      <c r="BZ15" s="139">
        <f t="shared" si="18"/>
        <v>0</v>
      </c>
      <c r="CA15" s="139">
        <f t="shared" si="18"/>
        <v>274640</v>
      </c>
      <c r="CB15" s="139">
        <f t="shared" si="18"/>
        <v>274640</v>
      </c>
      <c r="CC15" s="139">
        <f t="shared" si="18"/>
        <v>0</v>
      </c>
      <c r="CD15" s="139">
        <f t="shared" si="18"/>
        <v>0</v>
      </c>
      <c r="CE15" s="139">
        <f t="shared" si="18"/>
        <v>0</v>
      </c>
      <c r="CF15" s="140">
        <f t="shared" si="18"/>
        <v>350599</v>
      </c>
      <c r="CG15" s="139">
        <f t="shared" si="18"/>
        <v>0</v>
      </c>
      <c r="CH15" s="139">
        <f t="shared" si="18"/>
        <v>10138</v>
      </c>
      <c r="CI15" s="139">
        <f t="shared" si="18"/>
        <v>405655</v>
      </c>
    </row>
    <row r="16" spans="1:87" s="123" customFormat="1" ht="12" customHeight="1">
      <c r="A16" s="124" t="s">
        <v>200</v>
      </c>
      <c r="B16" s="125" t="s">
        <v>218</v>
      </c>
      <c r="C16" s="124" t="s">
        <v>219</v>
      </c>
      <c r="D16" s="139">
        <f t="shared" si="3"/>
        <v>382871</v>
      </c>
      <c r="E16" s="139">
        <f t="shared" si="4"/>
        <v>376298</v>
      </c>
      <c r="F16" s="139">
        <v>0</v>
      </c>
      <c r="G16" s="139">
        <v>376298</v>
      </c>
      <c r="H16" s="139">
        <v>0</v>
      </c>
      <c r="I16" s="139">
        <v>0</v>
      </c>
      <c r="J16" s="139">
        <v>6573</v>
      </c>
      <c r="K16" s="140">
        <v>0</v>
      </c>
      <c r="L16" s="139">
        <f t="shared" si="5"/>
        <v>422762</v>
      </c>
      <c r="M16" s="139">
        <f t="shared" si="6"/>
        <v>64883</v>
      </c>
      <c r="N16" s="139">
        <v>37547</v>
      </c>
      <c r="O16" s="139">
        <v>11859</v>
      </c>
      <c r="P16" s="139">
        <v>11602</v>
      </c>
      <c r="Q16" s="139">
        <v>3875</v>
      </c>
      <c r="R16" s="139">
        <f t="shared" si="7"/>
        <v>104134</v>
      </c>
      <c r="S16" s="139">
        <v>14171</v>
      </c>
      <c r="T16" s="139">
        <v>74802</v>
      </c>
      <c r="U16" s="139">
        <v>15161</v>
      </c>
      <c r="V16" s="139">
        <v>0</v>
      </c>
      <c r="W16" s="139">
        <f t="shared" si="8"/>
        <v>253745</v>
      </c>
      <c r="X16" s="139">
        <v>151511</v>
      </c>
      <c r="Y16" s="139">
        <v>57436</v>
      </c>
      <c r="Z16" s="139">
        <v>44452</v>
      </c>
      <c r="AA16" s="139">
        <v>346</v>
      </c>
      <c r="AB16" s="140">
        <v>0</v>
      </c>
      <c r="AC16" s="139">
        <v>0</v>
      </c>
      <c r="AD16" s="139">
        <v>4884</v>
      </c>
      <c r="AE16" s="139">
        <f t="shared" si="9"/>
        <v>810517</v>
      </c>
      <c r="AF16" s="139">
        <f t="shared" si="10"/>
        <v>38850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38850</v>
      </c>
      <c r="AM16" s="140">
        <v>0</v>
      </c>
      <c r="AN16" s="139">
        <f t="shared" si="12"/>
        <v>64707</v>
      </c>
      <c r="AO16" s="139">
        <f t="shared" si="13"/>
        <v>11311</v>
      </c>
      <c r="AP16" s="139">
        <v>11311</v>
      </c>
      <c r="AQ16" s="139">
        <v>0</v>
      </c>
      <c r="AR16" s="139">
        <v>0</v>
      </c>
      <c r="AS16" s="139">
        <v>0</v>
      </c>
      <c r="AT16" s="139">
        <f t="shared" si="14"/>
        <v>27308</v>
      </c>
      <c r="AU16" s="139">
        <v>0</v>
      </c>
      <c r="AV16" s="139">
        <v>27308</v>
      </c>
      <c r="AW16" s="139">
        <v>0</v>
      </c>
      <c r="AX16" s="139">
        <v>0</v>
      </c>
      <c r="AY16" s="139">
        <f t="shared" si="15"/>
        <v>26088</v>
      </c>
      <c r="AZ16" s="139">
        <v>0</v>
      </c>
      <c r="BA16" s="139">
        <v>26088</v>
      </c>
      <c r="BB16" s="139">
        <v>0</v>
      </c>
      <c r="BC16" s="139">
        <v>0</v>
      </c>
      <c r="BD16" s="140">
        <v>0</v>
      </c>
      <c r="BE16" s="139">
        <v>0</v>
      </c>
      <c r="BF16" s="139">
        <v>0</v>
      </c>
      <c r="BG16" s="139">
        <f t="shared" si="16"/>
        <v>103557</v>
      </c>
      <c r="BH16" s="139">
        <f t="shared" si="17"/>
        <v>421721</v>
      </c>
      <c r="BI16" s="139">
        <f t="shared" si="17"/>
        <v>376298</v>
      </c>
      <c r="BJ16" s="139">
        <f t="shared" si="17"/>
        <v>0</v>
      </c>
      <c r="BK16" s="139">
        <f t="shared" si="17"/>
        <v>376298</v>
      </c>
      <c r="BL16" s="139">
        <f t="shared" si="17"/>
        <v>0</v>
      </c>
      <c r="BM16" s="139">
        <f t="shared" si="17"/>
        <v>0</v>
      </c>
      <c r="BN16" s="139">
        <f t="shared" si="17"/>
        <v>45423</v>
      </c>
      <c r="BO16" s="140">
        <f t="shared" si="17"/>
        <v>0</v>
      </c>
      <c r="BP16" s="139">
        <f t="shared" si="17"/>
        <v>487469</v>
      </c>
      <c r="BQ16" s="139">
        <f t="shared" si="17"/>
        <v>76194</v>
      </c>
      <c r="BR16" s="139">
        <f t="shared" si="17"/>
        <v>48858</v>
      </c>
      <c r="BS16" s="139">
        <f t="shared" si="17"/>
        <v>11859</v>
      </c>
      <c r="BT16" s="139">
        <f t="shared" si="17"/>
        <v>11602</v>
      </c>
      <c r="BU16" s="139">
        <f t="shared" si="17"/>
        <v>3875</v>
      </c>
      <c r="BV16" s="139">
        <f t="shared" si="17"/>
        <v>131442</v>
      </c>
      <c r="BW16" s="139">
        <f t="shared" si="17"/>
        <v>14171</v>
      </c>
      <c r="BX16" s="139">
        <f t="shared" si="18"/>
        <v>102110</v>
      </c>
      <c r="BY16" s="139">
        <f t="shared" si="18"/>
        <v>15161</v>
      </c>
      <c r="BZ16" s="139">
        <f t="shared" si="18"/>
        <v>0</v>
      </c>
      <c r="CA16" s="139">
        <f t="shared" si="18"/>
        <v>279833</v>
      </c>
      <c r="CB16" s="139">
        <f t="shared" si="18"/>
        <v>151511</v>
      </c>
      <c r="CC16" s="139">
        <f t="shared" si="18"/>
        <v>83524</v>
      </c>
      <c r="CD16" s="139">
        <f t="shared" si="18"/>
        <v>44452</v>
      </c>
      <c r="CE16" s="139">
        <f t="shared" si="18"/>
        <v>346</v>
      </c>
      <c r="CF16" s="140">
        <f t="shared" si="18"/>
        <v>0</v>
      </c>
      <c r="CG16" s="139">
        <f t="shared" si="18"/>
        <v>0</v>
      </c>
      <c r="CH16" s="139">
        <f t="shared" si="18"/>
        <v>4884</v>
      </c>
      <c r="CI16" s="139">
        <f t="shared" si="18"/>
        <v>914074</v>
      </c>
    </row>
    <row r="17" spans="1:87" s="123" customFormat="1" ht="12" customHeight="1">
      <c r="A17" s="124" t="s">
        <v>200</v>
      </c>
      <c r="B17" s="125" t="s">
        <v>220</v>
      </c>
      <c r="C17" s="124" t="s">
        <v>221</v>
      </c>
      <c r="D17" s="139">
        <f t="shared" si="3"/>
        <v>2762</v>
      </c>
      <c r="E17" s="139">
        <f t="shared" si="4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2762</v>
      </c>
      <c r="K17" s="140">
        <v>0</v>
      </c>
      <c r="L17" s="139">
        <f t="shared" si="5"/>
        <v>416049</v>
      </c>
      <c r="M17" s="139">
        <f t="shared" si="6"/>
        <v>144537</v>
      </c>
      <c r="N17" s="139">
        <v>6466</v>
      </c>
      <c r="O17" s="139">
        <v>96050</v>
      </c>
      <c r="P17" s="139">
        <v>32998</v>
      </c>
      <c r="Q17" s="139">
        <v>9023</v>
      </c>
      <c r="R17" s="139">
        <f t="shared" si="7"/>
        <v>132322</v>
      </c>
      <c r="S17" s="139">
        <v>28617</v>
      </c>
      <c r="T17" s="139">
        <v>89524</v>
      </c>
      <c r="U17" s="139">
        <v>14181</v>
      </c>
      <c r="V17" s="139">
        <v>10457</v>
      </c>
      <c r="W17" s="139">
        <f t="shared" si="8"/>
        <v>128733</v>
      </c>
      <c r="X17" s="139">
        <v>64951</v>
      </c>
      <c r="Y17" s="139">
        <v>43336</v>
      </c>
      <c r="Z17" s="139">
        <v>19174</v>
      </c>
      <c r="AA17" s="139">
        <v>1272</v>
      </c>
      <c r="AB17" s="140">
        <v>47532</v>
      </c>
      <c r="AC17" s="139">
        <v>0</v>
      </c>
      <c r="AD17" s="139">
        <v>0</v>
      </c>
      <c r="AE17" s="139">
        <f t="shared" si="9"/>
        <v>418811</v>
      </c>
      <c r="AF17" s="139">
        <f t="shared" si="10"/>
        <v>3578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3578</v>
      </c>
      <c r="AM17" s="140">
        <v>0</v>
      </c>
      <c r="AN17" s="139">
        <f t="shared" si="12"/>
        <v>62875</v>
      </c>
      <c r="AO17" s="139">
        <f t="shared" si="13"/>
        <v>33368</v>
      </c>
      <c r="AP17" s="139">
        <v>33368</v>
      </c>
      <c r="AQ17" s="139">
        <v>0</v>
      </c>
      <c r="AR17" s="139">
        <v>0</v>
      </c>
      <c r="AS17" s="139">
        <v>0</v>
      </c>
      <c r="AT17" s="139">
        <f t="shared" si="14"/>
        <v>28751</v>
      </c>
      <c r="AU17" s="139">
        <v>0</v>
      </c>
      <c r="AV17" s="139">
        <v>23547</v>
      </c>
      <c r="AW17" s="139">
        <v>5204</v>
      </c>
      <c r="AX17" s="139">
        <v>0</v>
      </c>
      <c r="AY17" s="139">
        <f t="shared" si="15"/>
        <v>756</v>
      </c>
      <c r="AZ17" s="139">
        <v>0</v>
      </c>
      <c r="BA17" s="139">
        <v>0</v>
      </c>
      <c r="BB17" s="139">
        <v>756</v>
      </c>
      <c r="BC17" s="139">
        <v>0</v>
      </c>
      <c r="BD17" s="140">
        <v>6320</v>
      </c>
      <c r="BE17" s="139">
        <v>0</v>
      </c>
      <c r="BF17" s="139">
        <v>0</v>
      </c>
      <c r="BG17" s="139">
        <f t="shared" si="16"/>
        <v>66453</v>
      </c>
      <c r="BH17" s="139">
        <f t="shared" si="17"/>
        <v>6340</v>
      </c>
      <c r="BI17" s="139">
        <f t="shared" si="17"/>
        <v>0</v>
      </c>
      <c r="BJ17" s="139">
        <f t="shared" si="17"/>
        <v>0</v>
      </c>
      <c r="BK17" s="139">
        <f t="shared" si="17"/>
        <v>0</v>
      </c>
      <c r="BL17" s="139">
        <f t="shared" si="17"/>
        <v>0</v>
      </c>
      <c r="BM17" s="139">
        <f t="shared" si="17"/>
        <v>0</v>
      </c>
      <c r="BN17" s="139">
        <f t="shared" si="17"/>
        <v>6340</v>
      </c>
      <c r="BO17" s="140">
        <f t="shared" si="17"/>
        <v>0</v>
      </c>
      <c r="BP17" s="139">
        <f t="shared" si="17"/>
        <v>478924</v>
      </c>
      <c r="BQ17" s="139">
        <f t="shared" si="17"/>
        <v>177905</v>
      </c>
      <c r="BR17" s="139">
        <f t="shared" si="17"/>
        <v>39834</v>
      </c>
      <c r="BS17" s="139">
        <f t="shared" si="17"/>
        <v>96050</v>
      </c>
      <c r="BT17" s="139">
        <f t="shared" si="17"/>
        <v>32998</v>
      </c>
      <c r="BU17" s="139">
        <f t="shared" si="17"/>
        <v>9023</v>
      </c>
      <c r="BV17" s="139">
        <f t="shared" si="17"/>
        <v>161073</v>
      </c>
      <c r="BW17" s="139">
        <f t="shared" si="17"/>
        <v>28617</v>
      </c>
      <c r="BX17" s="139">
        <f t="shared" si="18"/>
        <v>113071</v>
      </c>
      <c r="BY17" s="139">
        <f t="shared" si="18"/>
        <v>19385</v>
      </c>
      <c r="BZ17" s="139">
        <f t="shared" si="18"/>
        <v>10457</v>
      </c>
      <c r="CA17" s="139">
        <f t="shared" si="18"/>
        <v>129489</v>
      </c>
      <c r="CB17" s="139">
        <f t="shared" si="18"/>
        <v>64951</v>
      </c>
      <c r="CC17" s="139">
        <f t="shared" si="18"/>
        <v>43336</v>
      </c>
      <c r="CD17" s="139">
        <f t="shared" si="18"/>
        <v>19930</v>
      </c>
      <c r="CE17" s="139">
        <f t="shared" si="18"/>
        <v>1272</v>
      </c>
      <c r="CF17" s="140">
        <f t="shared" si="18"/>
        <v>53852</v>
      </c>
      <c r="CG17" s="139">
        <f t="shared" si="18"/>
        <v>0</v>
      </c>
      <c r="CH17" s="139">
        <f t="shared" si="18"/>
        <v>0</v>
      </c>
      <c r="CI17" s="139">
        <f t="shared" si="18"/>
        <v>485264</v>
      </c>
    </row>
    <row r="18" spans="1:87" s="123" customFormat="1" ht="12" customHeight="1">
      <c r="A18" s="124" t="s">
        <v>200</v>
      </c>
      <c r="B18" s="125" t="s">
        <v>222</v>
      </c>
      <c r="C18" s="124" t="s">
        <v>223</v>
      </c>
      <c r="D18" s="139">
        <f t="shared" si="3"/>
        <v>439501</v>
      </c>
      <c r="E18" s="139">
        <f t="shared" si="4"/>
        <v>439501</v>
      </c>
      <c r="F18" s="139">
        <v>0</v>
      </c>
      <c r="G18" s="139">
        <v>439501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332669</v>
      </c>
      <c r="M18" s="139">
        <f t="shared" si="6"/>
        <v>61967</v>
      </c>
      <c r="N18" s="139">
        <v>19223</v>
      </c>
      <c r="O18" s="139">
        <v>0</v>
      </c>
      <c r="P18" s="139">
        <v>42744</v>
      </c>
      <c r="Q18" s="139">
        <v>0</v>
      </c>
      <c r="R18" s="139">
        <f t="shared" si="7"/>
        <v>33095</v>
      </c>
      <c r="S18" s="139">
        <v>0</v>
      </c>
      <c r="T18" s="139">
        <v>33095</v>
      </c>
      <c r="U18" s="139">
        <v>0</v>
      </c>
      <c r="V18" s="139">
        <v>0</v>
      </c>
      <c r="W18" s="139">
        <f t="shared" si="8"/>
        <v>237607</v>
      </c>
      <c r="X18" s="139">
        <v>109468</v>
      </c>
      <c r="Y18" s="139">
        <v>0</v>
      </c>
      <c r="Z18" s="139">
        <v>128139</v>
      </c>
      <c r="AA18" s="139">
        <v>0</v>
      </c>
      <c r="AB18" s="140">
        <v>0</v>
      </c>
      <c r="AC18" s="139">
        <v>0</v>
      </c>
      <c r="AD18" s="139">
        <v>0</v>
      </c>
      <c r="AE18" s="139">
        <f t="shared" si="9"/>
        <v>772170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36960</v>
      </c>
      <c r="AO18" s="139">
        <f t="shared" si="13"/>
        <v>14545</v>
      </c>
      <c r="AP18" s="139">
        <v>10038</v>
      </c>
      <c r="AQ18" s="139">
        <v>0</v>
      </c>
      <c r="AR18" s="139">
        <v>4507</v>
      </c>
      <c r="AS18" s="139">
        <v>0</v>
      </c>
      <c r="AT18" s="139">
        <f t="shared" si="14"/>
        <v>17067</v>
      </c>
      <c r="AU18" s="139">
        <v>0</v>
      </c>
      <c r="AV18" s="139">
        <v>17067</v>
      </c>
      <c r="AW18" s="139">
        <v>0</v>
      </c>
      <c r="AX18" s="139">
        <v>0</v>
      </c>
      <c r="AY18" s="139">
        <f t="shared" si="15"/>
        <v>5348</v>
      </c>
      <c r="AZ18" s="139">
        <v>0</v>
      </c>
      <c r="BA18" s="139">
        <v>0</v>
      </c>
      <c r="BB18" s="139">
        <v>5348</v>
      </c>
      <c r="BC18" s="139">
        <v>0</v>
      </c>
      <c r="BD18" s="140">
        <v>79086</v>
      </c>
      <c r="BE18" s="139">
        <v>0</v>
      </c>
      <c r="BF18" s="139">
        <v>0</v>
      </c>
      <c r="BG18" s="139">
        <f t="shared" si="16"/>
        <v>36960</v>
      </c>
      <c r="BH18" s="139">
        <f t="shared" si="17"/>
        <v>439501</v>
      </c>
      <c r="BI18" s="139">
        <f t="shared" si="17"/>
        <v>439501</v>
      </c>
      <c r="BJ18" s="139">
        <f t="shared" si="17"/>
        <v>0</v>
      </c>
      <c r="BK18" s="139">
        <f t="shared" si="17"/>
        <v>439501</v>
      </c>
      <c r="BL18" s="139">
        <f t="shared" si="17"/>
        <v>0</v>
      </c>
      <c r="BM18" s="139">
        <f t="shared" si="17"/>
        <v>0</v>
      </c>
      <c r="BN18" s="139">
        <f t="shared" si="17"/>
        <v>0</v>
      </c>
      <c r="BO18" s="140">
        <f t="shared" si="17"/>
        <v>0</v>
      </c>
      <c r="BP18" s="139">
        <f t="shared" si="17"/>
        <v>369629</v>
      </c>
      <c r="BQ18" s="139">
        <f t="shared" si="17"/>
        <v>76512</v>
      </c>
      <c r="BR18" s="139">
        <f t="shared" si="17"/>
        <v>29261</v>
      </c>
      <c r="BS18" s="139">
        <f t="shared" si="17"/>
        <v>0</v>
      </c>
      <c r="BT18" s="139">
        <f t="shared" si="17"/>
        <v>47251</v>
      </c>
      <c r="BU18" s="139">
        <f t="shared" si="17"/>
        <v>0</v>
      </c>
      <c r="BV18" s="139">
        <f t="shared" si="17"/>
        <v>50162</v>
      </c>
      <c r="BW18" s="139">
        <f t="shared" si="17"/>
        <v>0</v>
      </c>
      <c r="BX18" s="139">
        <f t="shared" si="18"/>
        <v>50162</v>
      </c>
      <c r="BY18" s="139">
        <f t="shared" si="18"/>
        <v>0</v>
      </c>
      <c r="BZ18" s="139">
        <f t="shared" si="18"/>
        <v>0</v>
      </c>
      <c r="CA18" s="139">
        <f t="shared" si="18"/>
        <v>242955</v>
      </c>
      <c r="CB18" s="139">
        <f t="shared" si="18"/>
        <v>109468</v>
      </c>
      <c r="CC18" s="139">
        <f t="shared" si="18"/>
        <v>0</v>
      </c>
      <c r="CD18" s="139">
        <f t="shared" si="18"/>
        <v>133487</v>
      </c>
      <c r="CE18" s="139">
        <f t="shared" si="18"/>
        <v>0</v>
      </c>
      <c r="CF18" s="140">
        <f t="shared" si="18"/>
        <v>79086</v>
      </c>
      <c r="CG18" s="139">
        <f t="shared" si="18"/>
        <v>0</v>
      </c>
      <c r="CH18" s="139">
        <f t="shared" si="18"/>
        <v>0</v>
      </c>
      <c r="CI18" s="139">
        <f t="shared" si="18"/>
        <v>809130</v>
      </c>
    </row>
    <row r="19" spans="1:87" s="123" customFormat="1" ht="12" customHeight="1">
      <c r="A19" s="124" t="s">
        <v>200</v>
      </c>
      <c r="B19" s="125" t="s">
        <v>224</v>
      </c>
      <c r="C19" s="124" t="s">
        <v>225</v>
      </c>
      <c r="D19" s="139">
        <f t="shared" si="3"/>
        <v>602924</v>
      </c>
      <c r="E19" s="139">
        <f t="shared" si="4"/>
        <v>577122</v>
      </c>
      <c r="F19" s="139">
        <v>0</v>
      </c>
      <c r="G19" s="139">
        <v>577122</v>
      </c>
      <c r="H19" s="139">
        <v>0</v>
      </c>
      <c r="I19" s="139">
        <v>0</v>
      </c>
      <c r="J19" s="139">
        <v>25802</v>
      </c>
      <c r="K19" s="140">
        <v>0</v>
      </c>
      <c r="L19" s="139">
        <f t="shared" si="5"/>
        <v>317342</v>
      </c>
      <c r="M19" s="139">
        <f t="shared" si="6"/>
        <v>81335</v>
      </c>
      <c r="N19" s="139">
        <v>0</v>
      </c>
      <c r="O19" s="139">
        <v>23277</v>
      </c>
      <c r="P19" s="139">
        <v>50299</v>
      </c>
      <c r="Q19" s="139">
        <v>7759</v>
      </c>
      <c r="R19" s="139">
        <f t="shared" si="7"/>
        <v>171874</v>
      </c>
      <c r="S19" s="139">
        <v>22214</v>
      </c>
      <c r="T19" s="139">
        <v>71342</v>
      </c>
      <c r="U19" s="139">
        <v>78318</v>
      </c>
      <c r="V19" s="139">
        <v>0</v>
      </c>
      <c r="W19" s="139">
        <f t="shared" si="8"/>
        <v>53193</v>
      </c>
      <c r="X19" s="139">
        <v>43113</v>
      </c>
      <c r="Y19" s="139">
        <v>5619</v>
      </c>
      <c r="Z19" s="139">
        <v>4461</v>
      </c>
      <c r="AA19" s="139">
        <v>0</v>
      </c>
      <c r="AB19" s="140">
        <v>94456</v>
      </c>
      <c r="AC19" s="139">
        <v>10940</v>
      </c>
      <c r="AD19" s="139">
        <v>16821</v>
      </c>
      <c r="AE19" s="139">
        <f t="shared" si="9"/>
        <v>937087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0</v>
      </c>
      <c r="AO19" s="139">
        <f t="shared" si="13"/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f t="shared" si="14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5"/>
        <v>0</v>
      </c>
      <c r="AZ19" s="139">
        <v>0</v>
      </c>
      <c r="BA19" s="139">
        <v>0</v>
      </c>
      <c r="BB19" s="139">
        <v>0</v>
      </c>
      <c r="BC19" s="139">
        <v>0</v>
      </c>
      <c r="BD19" s="140">
        <v>115239</v>
      </c>
      <c r="BE19" s="139">
        <v>0</v>
      </c>
      <c r="BF19" s="139">
        <v>0</v>
      </c>
      <c r="BG19" s="139">
        <f t="shared" si="16"/>
        <v>0</v>
      </c>
      <c r="BH19" s="139">
        <f t="shared" si="17"/>
        <v>602924</v>
      </c>
      <c r="BI19" s="139">
        <f t="shared" si="17"/>
        <v>577122</v>
      </c>
      <c r="BJ19" s="139">
        <f t="shared" si="17"/>
        <v>0</v>
      </c>
      <c r="BK19" s="139">
        <f t="shared" si="17"/>
        <v>577122</v>
      </c>
      <c r="BL19" s="139">
        <f t="shared" si="17"/>
        <v>0</v>
      </c>
      <c r="BM19" s="139">
        <f t="shared" si="17"/>
        <v>0</v>
      </c>
      <c r="BN19" s="139">
        <f t="shared" si="17"/>
        <v>25802</v>
      </c>
      <c r="BO19" s="140">
        <f t="shared" si="17"/>
        <v>0</v>
      </c>
      <c r="BP19" s="139">
        <f t="shared" si="17"/>
        <v>317342</v>
      </c>
      <c r="BQ19" s="139">
        <f t="shared" si="17"/>
        <v>81335</v>
      </c>
      <c r="BR19" s="139">
        <f t="shared" si="17"/>
        <v>0</v>
      </c>
      <c r="BS19" s="139">
        <f t="shared" si="17"/>
        <v>23277</v>
      </c>
      <c r="BT19" s="139">
        <f t="shared" si="17"/>
        <v>50299</v>
      </c>
      <c r="BU19" s="139">
        <f t="shared" si="17"/>
        <v>7759</v>
      </c>
      <c r="BV19" s="139">
        <f t="shared" si="17"/>
        <v>171874</v>
      </c>
      <c r="BW19" s="139">
        <f t="shared" si="17"/>
        <v>22214</v>
      </c>
      <c r="BX19" s="139">
        <f t="shared" si="18"/>
        <v>71342</v>
      </c>
      <c r="BY19" s="139">
        <f t="shared" si="18"/>
        <v>78318</v>
      </c>
      <c r="BZ19" s="139">
        <f t="shared" si="18"/>
        <v>0</v>
      </c>
      <c r="CA19" s="139">
        <f t="shared" si="18"/>
        <v>53193</v>
      </c>
      <c r="CB19" s="139">
        <f t="shared" si="18"/>
        <v>43113</v>
      </c>
      <c r="CC19" s="139">
        <f t="shared" si="18"/>
        <v>5619</v>
      </c>
      <c r="CD19" s="139">
        <f t="shared" si="18"/>
        <v>4461</v>
      </c>
      <c r="CE19" s="139">
        <f t="shared" si="18"/>
        <v>0</v>
      </c>
      <c r="CF19" s="140">
        <f t="shared" si="18"/>
        <v>209695</v>
      </c>
      <c r="CG19" s="139">
        <f t="shared" si="18"/>
        <v>10940</v>
      </c>
      <c r="CH19" s="139">
        <f t="shared" si="18"/>
        <v>16821</v>
      </c>
      <c r="CI19" s="139">
        <f t="shared" si="18"/>
        <v>937087</v>
      </c>
    </row>
    <row r="20" spans="1:87" s="123" customFormat="1" ht="12" customHeight="1">
      <c r="A20" s="124" t="s">
        <v>200</v>
      </c>
      <c r="B20" s="125" t="s">
        <v>226</v>
      </c>
      <c r="C20" s="124" t="s">
        <v>227</v>
      </c>
      <c r="D20" s="139">
        <f t="shared" si="3"/>
        <v>12000</v>
      </c>
      <c r="E20" s="139">
        <f t="shared" si="4"/>
        <v>12000</v>
      </c>
      <c r="F20" s="139">
        <v>0</v>
      </c>
      <c r="G20" s="139">
        <v>0</v>
      </c>
      <c r="H20" s="139">
        <v>12000</v>
      </c>
      <c r="I20" s="139">
        <v>0</v>
      </c>
      <c r="J20" s="139">
        <v>0</v>
      </c>
      <c r="K20" s="140">
        <v>0</v>
      </c>
      <c r="L20" s="139">
        <f t="shared" si="5"/>
        <v>403892</v>
      </c>
      <c r="M20" s="139">
        <f t="shared" si="6"/>
        <v>134680</v>
      </c>
      <c r="N20" s="139">
        <v>46252</v>
      </c>
      <c r="O20" s="139">
        <v>0</v>
      </c>
      <c r="P20" s="139">
        <v>80588</v>
      </c>
      <c r="Q20" s="139">
        <v>7840</v>
      </c>
      <c r="R20" s="139">
        <f t="shared" si="7"/>
        <v>154927</v>
      </c>
      <c r="S20" s="139">
        <v>904</v>
      </c>
      <c r="T20" s="139">
        <v>147673</v>
      </c>
      <c r="U20" s="139">
        <v>6350</v>
      </c>
      <c r="V20" s="139">
        <v>0</v>
      </c>
      <c r="W20" s="139">
        <f t="shared" si="8"/>
        <v>114285</v>
      </c>
      <c r="X20" s="139">
        <v>65582</v>
      </c>
      <c r="Y20" s="139">
        <v>36502</v>
      </c>
      <c r="Z20" s="139">
        <v>12201</v>
      </c>
      <c r="AA20" s="139">
        <v>0</v>
      </c>
      <c r="AB20" s="140">
        <v>268655</v>
      </c>
      <c r="AC20" s="139">
        <v>0</v>
      </c>
      <c r="AD20" s="139">
        <v>5948</v>
      </c>
      <c r="AE20" s="139">
        <f t="shared" si="9"/>
        <v>421840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268797</v>
      </c>
      <c r="AO20" s="139">
        <f t="shared" si="13"/>
        <v>217967</v>
      </c>
      <c r="AP20" s="139">
        <v>15327</v>
      </c>
      <c r="AQ20" s="139">
        <v>0</v>
      </c>
      <c r="AR20" s="139">
        <v>202640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50830</v>
      </c>
      <c r="AZ20" s="139">
        <v>0</v>
      </c>
      <c r="BA20" s="139">
        <v>31871</v>
      </c>
      <c r="BB20" s="139">
        <v>15094</v>
      </c>
      <c r="BC20" s="139">
        <v>3865</v>
      </c>
      <c r="BD20" s="140">
        <v>0</v>
      </c>
      <c r="BE20" s="139">
        <v>0</v>
      </c>
      <c r="BF20" s="139">
        <v>0</v>
      </c>
      <c r="BG20" s="139">
        <f t="shared" si="16"/>
        <v>268797</v>
      </c>
      <c r="BH20" s="139">
        <f t="shared" si="17"/>
        <v>12000</v>
      </c>
      <c r="BI20" s="139">
        <f t="shared" si="17"/>
        <v>12000</v>
      </c>
      <c r="BJ20" s="139">
        <f t="shared" si="17"/>
        <v>0</v>
      </c>
      <c r="BK20" s="139">
        <f t="shared" si="17"/>
        <v>0</v>
      </c>
      <c r="BL20" s="139">
        <f t="shared" si="17"/>
        <v>12000</v>
      </c>
      <c r="BM20" s="139">
        <f t="shared" si="17"/>
        <v>0</v>
      </c>
      <c r="BN20" s="139">
        <f t="shared" si="17"/>
        <v>0</v>
      </c>
      <c r="BO20" s="140">
        <f t="shared" si="17"/>
        <v>0</v>
      </c>
      <c r="BP20" s="139">
        <f t="shared" si="17"/>
        <v>672689</v>
      </c>
      <c r="BQ20" s="139">
        <f t="shared" si="17"/>
        <v>352647</v>
      </c>
      <c r="BR20" s="139">
        <f t="shared" si="17"/>
        <v>61579</v>
      </c>
      <c r="BS20" s="139">
        <f t="shared" si="17"/>
        <v>0</v>
      </c>
      <c r="BT20" s="139">
        <f t="shared" si="17"/>
        <v>283228</v>
      </c>
      <c r="BU20" s="139">
        <f t="shared" si="17"/>
        <v>7840</v>
      </c>
      <c r="BV20" s="139">
        <f t="shared" si="17"/>
        <v>154927</v>
      </c>
      <c r="BW20" s="139">
        <f t="shared" si="17"/>
        <v>904</v>
      </c>
      <c r="BX20" s="139">
        <f t="shared" si="18"/>
        <v>147673</v>
      </c>
      <c r="BY20" s="139">
        <f t="shared" si="18"/>
        <v>6350</v>
      </c>
      <c r="BZ20" s="139">
        <f t="shared" si="18"/>
        <v>0</v>
      </c>
      <c r="CA20" s="139">
        <f t="shared" si="18"/>
        <v>165115</v>
      </c>
      <c r="CB20" s="139">
        <f t="shared" si="18"/>
        <v>65582</v>
      </c>
      <c r="CC20" s="139">
        <f t="shared" si="18"/>
        <v>68373</v>
      </c>
      <c r="CD20" s="139">
        <f t="shared" si="18"/>
        <v>27295</v>
      </c>
      <c r="CE20" s="139">
        <f t="shared" si="18"/>
        <v>3865</v>
      </c>
      <c r="CF20" s="140">
        <f t="shared" si="18"/>
        <v>268655</v>
      </c>
      <c r="CG20" s="139">
        <f t="shared" si="18"/>
        <v>0</v>
      </c>
      <c r="CH20" s="139">
        <f t="shared" si="18"/>
        <v>5948</v>
      </c>
      <c r="CI20" s="139">
        <f t="shared" si="18"/>
        <v>690637</v>
      </c>
    </row>
    <row r="21" spans="1:87" s="123" customFormat="1" ht="12" customHeight="1">
      <c r="A21" s="124" t="s">
        <v>200</v>
      </c>
      <c r="B21" s="125" t="s">
        <v>228</v>
      </c>
      <c r="C21" s="124" t="s">
        <v>229</v>
      </c>
      <c r="D21" s="139">
        <f t="shared" si="3"/>
        <v>35103</v>
      </c>
      <c r="E21" s="139">
        <f t="shared" si="4"/>
        <v>35103</v>
      </c>
      <c r="F21" s="139">
        <v>0</v>
      </c>
      <c r="G21" s="139">
        <v>0</v>
      </c>
      <c r="H21" s="139">
        <v>0</v>
      </c>
      <c r="I21" s="139">
        <v>35103</v>
      </c>
      <c r="J21" s="139">
        <v>0</v>
      </c>
      <c r="K21" s="140">
        <v>0</v>
      </c>
      <c r="L21" s="139">
        <f t="shared" si="5"/>
        <v>324602</v>
      </c>
      <c r="M21" s="139">
        <f t="shared" si="6"/>
        <v>87300</v>
      </c>
      <c r="N21" s="139">
        <v>3637</v>
      </c>
      <c r="O21" s="139">
        <v>29100</v>
      </c>
      <c r="P21" s="139">
        <v>50925</v>
      </c>
      <c r="Q21" s="139">
        <v>3638</v>
      </c>
      <c r="R21" s="139">
        <f t="shared" si="7"/>
        <v>102314</v>
      </c>
      <c r="S21" s="139">
        <v>7659</v>
      </c>
      <c r="T21" s="139">
        <v>94359</v>
      </c>
      <c r="U21" s="139">
        <v>296</v>
      </c>
      <c r="V21" s="139">
        <v>0</v>
      </c>
      <c r="W21" s="139">
        <f t="shared" si="8"/>
        <v>134988</v>
      </c>
      <c r="X21" s="139">
        <v>70322</v>
      </c>
      <c r="Y21" s="139">
        <v>27141</v>
      </c>
      <c r="Z21" s="139">
        <v>37455</v>
      </c>
      <c r="AA21" s="139">
        <v>70</v>
      </c>
      <c r="AB21" s="140">
        <v>0</v>
      </c>
      <c r="AC21" s="139">
        <v>0</v>
      </c>
      <c r="AD21" s="139">
        <v>0</v>
      </c>
      <c r="AE21" s="139">
        <f t="shared" si="9"/>
        <v>359705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0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0</v>
      </c>
      <c r="AZ21" s="139">
        <v>0</v>
      </c>
      <c r="BA21" s="139">
        <v>0</v>
      </c>
      <c r="BB21" s="139">
        <v>0</v>
      </c>
      <c r="BC21" s="139">
        <v>0</v>
      </c>
      <c r="BD21" s="140">
        <v>49876</v>
      </c>
      <c r="BE21" s="139">
        <v>0</v>
      </c>
      <c r="BF21" s="139">
        <v>0</v>
      </c>
      <c r="BG21" s="139">
        <f t="shared" si="16"/>
        <v>0</v>
      </c>
      <c r="BH21" s="139">
        <f t="shared" si="17"/>
        <v>35103</v>
      </c>
      <c r="BI21" s="139">
        <f t="shared" si="17"/>
        <v>35103</v>
      </c>
      <c r="BJ21" s="139">
        <f t="shared" si="17"/>
        <v>0</v>
      </c>
      <c r="BK21" s="139">
        <f t="shared" si="17"/>
        <v>0</v>
      </c>
      <c r="BL21" s="139">
        <f t="shared" si="17"/>
        <v>0</v>
      </c>
      <c r="BM21" s="139">
        <f t="shared" si="17"/>
        <v>35103</v>
      </c>
      <c r="BN21" s="139">
        <f t="shared" si="17"/>
        <v>0</v>
      </c>
      <c r="BO21" s="140">
        <f t="shared" si="17"/>
        <v>0</v>
      </c>
      <c r="BP21" s="139">
        <f t="shared" si="17"/>
        <v>324602</v>
      </c>
      <c r="BQ21" s="139">
        <f t="shared" si="17"/>
        <v>87300</v>
      </c>
      <c r="BR21" s="139">
        <f t="shared" si="17"/>
        <v>3637</v>
      </c>
      <c r="BS21" s="139">
        <f t="shared" si="17"/>
        <v>29100</v>
      </c>
      <c r="BT21" s="139">
        <f t="shared" si="17"/>
        <v>50925</v>
      </c>
      <c r="BU21" s="139">
        <f t="shared" si="17"/>
        <v>3638</v>
      </c>
      <c r="BV21" s="139">
        <f t="shared" si="17"/>
        <v>102314</v>
      </c>
      <c r="BW21" s="139">
        <f t="shared" si="17"/>
        <v>7659</v>
      </c>
      <c r="BX21" s="139">
        <f t="shared" si="18"/>
        <v>94359</v>
      </c>
      <c r="BY21" s="139">
        <f t="shared" si="18"/>
        <v>296</v>
      </c>
      <c r="BZ21" s="139">
        <f t="shared" si="18"/>
        <v>0</v>
      </c>
      <c r="CA21" s="139">
        <f t="shared" si="18"/>
        <v>134988</v>
      </c>
      <c r="CB21" s="139">
        <f t="shared" si="18"/>
        <v>70322</v>
      </c>
      <c r="CC21" s="139">
        <f t="shared" si="18"/>
        <v>27141</v>
      </c>
      <c r="CD21" s="139">
        <f t="shared" si="18"/>
        <v>37455</v>
      </c>
      <c r="CE21" s="139">
        <f t="shared" si="18"/>
        <v>70</v>
      </c>
      <c r="CF21" s="140">
        <f t="shared" si="18"/>
        <v>49876</v>
      </c>
      <c r="CG21" s="139">
        <f t="shared" si="18"/>
        <v>0</v>
      </c>
      <c r="CH21" s="139">
        <f t="shared" si="18"/>
        <v>0</v>
      </c>
      <c r="CI21" s="139">
        <f t="shared" si="18"/>
        <v>359705</v>
      </c>
    </row>
    <row r="22" spans="1:87" s="123" customFormat="1" ht="12" customHeight="1">
      <c r="A22" s="124" t="s">
        <v>200</v>
      </c>
      <c r="B22" s="125" t="s">
        <v>230</v>
      </c>
      <c r="C22" s="124" t="s">
        <v>231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1911</v>
      </c>
      <c r="L22" s="139">
        <f t="shared" si="5"/>
        <v>195725</v>
      </c>
      <c r="M22" s="139">
        <f t="shared" si="6"/>
        <v>45147</v>
      </c>
      <c r="N22" s="139">
        <v>22384</v>
      </c>
      <c r="O22" s="139">
        <v>0</v>
      </c>
      <c r="P22" s="139">
        <v>20448</v>
      </c>
      <c r="Q22" s="139">
        <v>2315</v>
      </c>
      <c r="R22" s="139">
        <f t="shared" si="7"/>
        <v>7063</v>
      </c>
      <c r="S22" s="139">
        <v>0</v>
      </c>
      <c r="T22" s="139">
        <v>1084</v>
      </c>
      <c r="U22" s="139">
        <v>5979</v>
      </c>
      <c r="V22" s="139">
        <v>0</v>
      </c>
      <c r="W22" s="139">
        <f t="shared" si="8"/>
        <v>143515</v>
      </c>
      <c r="X22" s="139">
        <v>132788</v>
      </c>
      <c r="Y22" s="139">
        <v>962</v>
      </c>
      <c r="Z22" s="139">
        <v>6231</v>
      </c>
      <c r="AA22" s="139">
        <v>3534</v>
      </c>
      <c r="AB22" s="140">
        <v>201350</v>
      </c>
      <c r="AC22" s="139">
        <v>0</v>
      </c>
      <c r="AD22" s="139">
        <v>135949</v>
      </c>
      <c r="AE22" s="139">
        <f t="shared" si="9"/>
        <v>331674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1899</v>
      </c>
      <c r="AN22" s="139">
        <f t="shared" si="12"/>
        <v>58449</v>
      </c>
      <c r="AO22" s="139">
        <f t="shared" si="13"/>
        <v>9308</v>
      </c>
      <c r="AP22" s="139">
        <v>9308</v>
      </c>
      <c r="AQ22" s="139">
        <v>0</v>
      </c>
      <c r="AR22" s="139">
        <v>0</v>
      </c>
      <c r="AS22" s="139">
        <v>0</v>
      </c>
      <c r="AT22" s="139">
        <f t="shared" si="14"/>
        <v>24620</v>
      </c>
      <c r="AU22" s="139">
        <v>0</v>
      </c>
      <c r="AV22" s="139">
        <v>24620</v>
      </c>
      <c r="AW22" s="139">
        <v>0</v>
      </c>
      <c r="AX22" s="139">
        <v>0</v>
      </c>
      <c r="AY22" s="139">
        <f t="shared" si="15"/>
        <v>24521</v>
      </c>
      <c r="AZ22" s="139">
        <v>59</v>
      </c>
      <c r="BA22" s="139">
        <v>24462</v>
      </c>
      <c r="BB22" s="139">
        <v>0</v>
      </c>
      <c r="BC22" s="139">
        <v>0</v>
      </c>
      <c r="BD22" s="140">
        <v>52258</v>
      </c>
      <c r="BE22" s="139">
        <v>0</v>
      </c>
      <c r="BF22" s="139">
        <v>0</v>
      </c>
      <c r="BG22" s="139">
        <f t="shared" si="16"/>
        <v>58449</v>
      </c>
      <c r="BH22" s="139">
        <f t="shared" si="17"/>
        <v>0</v>
      </c>
      <c r="BI22" s="139">
        <f t="shared" si="17"/>
        <v>0</v>
      </c>
      <c r="BJ22" s="139">
        <f t="shared" si="17"/>
        <v>0</v>
      </c>
      <c r="BK22" s="139">
        <f t="shared" si="17"/>
        <v>0</v>
      </c>
      <c r="BL22" s="139">
        <f t="shared" si="17"/>
        <v>0</v>
      </c>
      <c r="BM22" s="139">
        <f t="shared" si="17"/>
        <v>0</v>
      </c>
      <c r="BN22" s="139">
        <f t="shared" si="17"/>
        <v>0</v>
      </c>
      <c r="BO22" s="140">
        <f t="shared" si="17"/>
        <v>3810</v>
      </c>
      <c r="BP22" s="139">
        <f t="shared" si="17"/>
        <v>254174</v>
      </c>
      <c r="BQ22" s="139">
        <f t="shared" si="17"/>
        <v>54455</v>
      </c>
      <c r="BR22" s="139">
        <f t="shared" si="17"/>
        <v>31692</v>
      </c>
      <c r="BS22" s="139">
        <f t="shared" si="17"/>
        <v>0</v>
      </c>
      <c r="BT22" s="139">
        <f t="shared" si="17"/>
        <v>20448</v>
      </c>
      <c r="BU22" s="139">
        <f t="shared" si="17"/>
        <v>2315</v>
      </c>
      <c r="BV22" s="139">
        <f t="shared" si="17"/>
        <v>31683</v>
      </c>
      <c r="BW22" s="139">
        <f t="shared" si="17"/>
        <v>0</v>
      </c>
      <c r="BX22" s="139">
        <f t="shared" si="18"/>
        <v>25704</v>
      </c>
      <c r="BY22" s="139">
        <f t="shared" si="18"/>
        <v>5979</v>
      </c>
      <c r="BZ22" s="139">
        <f t="shared" si="18"/>
        <v>0</v>
      </c>
      <c r="CA22" s="139">
        <f t="shared" si="18"/>
        <v>168036</v>
      </c>
      <c r="CB22" s="139">
        <f t="shared" si="18"/>
        <v>132847</v>
      </c>
      <c r="CC22" s="139">
        <f t="shared" si="18"/>
        <v>25424</v>
      </c>
      <c r="CD22" s="139">
        <f t="shared" si="18"/>
        <v>6231</v>
      </c>
      <c r="CE22" s="139">
        <f t="shared" si="18"/>
        <v>3534</v>
      </c>
      <c r="CF22" s="140">
        <f t="shared" si="18"/>
        <v>253608</v>
      </c>
      <c r="CG22" s="139">
        <f t="shared" si="18"/>
        <v>0</v>
      </c>
      <c r="CH22" s="139">
        <f t="shared" si="18"/>
        <v>135949</v>
      </c>
      <c r="CI22" s="139">
        <f t="shared" si="18"/>
        <v>390123</v>
      </c>
    </row>
    <row r="23" spans="1:87" s="123" customFormat="1" ht="12" customHeight="1">
      <c r="A23" s="124" t="s">
        <v>200</v>
      </c>
      <c r="B23" s="125" t="s">
        <v>232</v>
      </c>
      <c r="C23" s="124" t="s">
        <v>233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9">
        <f t="shared" si="5"/>
        <v>0</v>
      </c>
      <c r="M23" s="139">
        <f t="shared" si="6"/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f t="shared" si="7"/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f t="shared" si="8"/>
        <v>0</v>
      </c>
      <c r="X23" s="139">
        <v>0</v>
      </c>
      <c r="Y23" s="139">
        <v>0</v>
      </c>
      <c r="Z23" s="139">
        <v>0</v>
      </c>
      <c r="AA23" s="139">
        <v>0</v>
      </c>
      <c r="AB23" s="140">
        <v>112972</v>
      </c>
      <c r="AC23" s="139">
        <v>0</v>
      </c>
      <c r="AD23" s="139">
        <v>0</v>
      </c>
      <c r="AE23" s="139">
        <f t="shared" si="9"/>
        <v>0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0</v>
      </c>
      <c r="AO23" s="139">
        <f t="shared" si="13"/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f t="shared" si="14"/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14132</v>
      </c>
      <c r="BE23" s="139">
        <v>0</v>
      </c>
      <c r="BF23" s="139">
        <v>0</v>
      </c>
      <c r="BG23" s="139">
        <f t="shared" si="16"/>
        <v>0</v>
      </c>
      <c r="BH23" s="139">
        <f t="shared" si="17"/>
        <v>0</v>
      </c>
      <c r="BI23" s="139">
        <f t="shared" si="17"/>
        <v>0</v>
      </c>
      <c r="BJ23" s="139">
        <f t="shared" si="17"/>
        <v>0</v>
      </c>
      <c r="BK23" s="139">
        <f t="shared" si="17"/>
        <v>0</v>
      </c>
      <c r="BL23" s="139">
        <f t="shared" si="17"/>
        <v>0</v>
      </c>
      <c r="BM23" s="139">
        <f t="shared" si="17"/>
        <v>0</v>
      </c>
      <c r="BN23" s="139">
        <f t="shared" si="17"/>
        <v>0</v>
      </c>
      <c r="BO23" s="140">
        <f t="shared" si="17"/>
        <v>0</v>
      </c>
      <c r="BP23" s="139">
        <f t="shared" si="17"/>
        <v>0</v>
      </c>
      <c r="BQ23" s="139">
        <f t="shared" si="17"/>
        <v>0</v>
      </c>
      <c r="BR23" s="139">
        <f t="shared" si="17"/>
        <v>0</v>
      </c>
      <c r="BS23" s="139">
        <f t="shared" si="17"/>
        <v>0</v>
      </c>
      <c r="BT23" s="139">
        <f t="shared" si="17"/>
        <v>0</v>
      </c>
      <c r="BU23" s="139">
        <f t="shared" si="17"/>
        <v>0</v>
      </c>
      <c r="BV23" s="139">
        <f t="shared" si="17"/>
        <v>0</v>
      </c>
      <c r="BW23" s="139">
        <f aca="true" t="shared" si="19" ref="BW23:BW52">SUM(S23,AU23)</f>
        <v>0</v>
      </c>
      <c r="BX23" s="139">
        <f t="shared" si="18"/>
        <v>0</v>
      </c>
      <c r="BY23" s="139">
        <f t="shared" si="18"/>
        <v>0</v>
      </c>
      <c r="BZ23" s="139">
        <f t="shared" si="18"/>
        <v>0</v>
      </c>
      <c r="CA23" s="139">
        <f t="shared" si="18"/>
        <v>0</v>
      </c>
      <c r="CB23" s="139">
        <f t="shared" si="18"/>
        <v>0</v>
      </c>
      <c r="CC23" s="139">
        <f t="shared" si="18"/>
        <v>0</v>
      </c>
      <c r="CD23" s="139">
        <f t="shared" si="18"/>
        <v>0</v>
      </c>
      <c r="CE23" s="139">
        <f t="shared" si="18"/>
        <v>0</v>
      </c>
      <c r="CF23" s="140">
        <f t="shared" si="18"/>
        <v>127104</v>
      </c>
      <c r="CG23" s="139">
        <f t="shared" si="18"/>
        <v>0</v>
      </c>
      <c r="CH23" s="139">
        <f t="shared" si="18"/>
        <v>0</v>
      </c>
      <c r="CI23" s="139">
        <f t="shared" si="18"/>
        <v>0</v>
      </c>
    </row>
    <row r="24" spans="1:87" s="123" customFormat="1" ht="12" customHeight="1">
      <c r="A24" s="124" t="s">
        <v>200</v>
      </c>
      <c r="B24" s="125" t="s">
        <v>234</v>
      </c>
      <c r="C24" s="124" t="s">
        <v>235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9">
        <f t="shared" si="5"/>
        <v>155515</v>
      </c>
      <c r="M24" s="139">
        <f t="shared" si="6"/>
        <v>22366</v>
      </c>
      <c r="N24" s="139">
        <v>13477</v>
      </c>
      <c r="O24" s="139">
        <v>0</v>
      </c>
      <c r="P24" s="139">
        <v>5505</v>
      </c>
      <c r="Q24" s="139">
        <v>3384</v>
      </c>
      <c r="R24" s="139">
        <f t="shared" si="7"/>
        <v>4427</v>
      </c>
      <c r="S24" s="139">
        <v>0</v>
      </c>
      <c r="T24" s="139">
        <v>0</v>
      </c>
      <c r="U24" s="139">
        <v>4427</v>
      </c>
      <c r="V24" s="139">
        <v>0</v>
      </c>
      <c r="W24" s="139">
        <f t="shared" si="8"/>
        <v>128018</v>
      </c>
      <c r="X24" s="139">
        <v>32591</v>
      </c>
      <c r="Y24" s="139">
        <v>89102</v>
      </c>
      <c r="Z24" s="139">
        <v>4487</v>
      </c>
      <c r="AA24" s="139">
        <v>1838</v>
      </c>
      <c r="AB24" s="140">
        <v>0</v>
      </c>
      <c r="AC24" s="139">
        <v>704</v>
      </c>
      <c r="AD24" s="139">
        <v>4385</v>
      </c>
      <c r="AE24" s="139">
        <f t="shared" si="9"/>
        <v>159900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48</v>
      </c>
      <c r="AO24" s="139">
        <f t="shared" si="13"/>
        <v>48</v>
      </c>
      <c r="AP24" s="139">
        <v>0</v>
      </c>
      <c r="AQ24" s="139">
        <v>48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4812</v>
      </c>
      <c r="BE24" s="139">
        <v>0</v>
      </c>
      <c r="BF24" s="139">
        <v>0</v>
      </c>
      <c r="BG24" s="139">
        <f t="shared" si="16"/>
        <v>48</v>
      </c>
      <c r="BH24" s="139">
        <f aca="true" t="shared" si="20" ref="BH24:BV41">SUM(D24,AF24)</f>
        <v>0</v>
      </c>
      <c r="BI24" s="139">
        <f t="shared" si="20"/>
        <v>0</v>
      </c>
      <c r="BJ24" s="139">
        <f t="shared" si="20"/>
        <v>0</v>
      </c>
      <c r="BK24" s="139">
        <f t="shared" si="20"/>
        <v>0</v>
      </c>
      <c r="BL24" s="139">
        <f t="shared" si="20"/>
        <v>0</v>
      </c>
      <c r="BM24" s="139">
        <f t="shared" si="20"/>
        <v>0</v>
      </c>
      <c r="BN24" s="139">
        <f t="shared" si="20"/>
        <v>0</v>
      </c>
      <c r="BO24" s="140">
        <f t="shared" si="20"/>
        <v>0</v>
      </c>
      <c r="BP24" s="139">
        <f t="shared" si="20"/>
        <v>155563</v>
      </c>
      <c r="BQ24" s="139">
        <f t="shared" si="20"/>
        <v>22414</v>
      </c>
      <c r="BR24" s="139">
        <f t="shared" si="20"/>
        <v>13477</v>
      </c>
      <c r="BS24" s="139">
        <f t="shared" si="20"/>
        <v>48</v>
      </c>
      <c r="BT24" s="139">
        <f t="shared" si="20"/>
        <v>5505</v>
      </c>
      <c r="BU24" s="139">
        <f t="shared" si="20"/>
        <v>3384</v>
      </c>
      <c r="BV24" s="139">
        <f t="shared" si="20"/>
        <v>4427</v>
      </c>
      <c r="BW24" s="139">
        <f t="shared" si="19"/>
        <v>0</v>
      </c>
      <c r="BX24" s="139">
        <f t="shared" si="18"/>
        <v>0</v>
      </c>
      <c r="BY24" s="139">
        <f t="shared" si="18"/>
        <v>4427</v>
      </c>
      <c r="BZ24" s="139">
        <f t="shared" si="18"/>
        <v>0</v>
      </c>
      <c r="CA24" s="139">
        <f t="shared" si="18"/>
        <v>128018</v>
      </c>
      <c r="CB24" s="139">
        <f t="shared" si="18"/>
        <v>32591</v>
      </c>
      <c r="CC24" s="139">
        <f t="shared" si="18"/>
        <v>89102</v>
      </c>
      <c r="CD24" s="139">
        <f t="shared" si="18"/>
        <v>4487</v>
      </c>
      <c r="CE24" s="139">
        <f t="shared" si="18"/>
        <v>1838</v>
      </c>
      <c r="CF24" s="140">
        <f t="shared" si="18"/>
        <v>4812</v>
      </c>
      <c r="CG24" s="139">
        <f t="shared" si="18"/>
        <v>704</v>
      </c>
      <c r="CH24" s="139">
        <f t="shared" si="18"/>
        <v>4385</v>
      </c>
      <c r="CI24" s="139">
        <f t="shared" si="18"/>
        <v>159948</v>
      </c>
    </row>
    <row r="25" spans="1:87" s="123" customFormat="1" ht="12" customHeight="1">
      <c r="A25" s="124" t="s">
        <v>200</v>
      </c>
      <c r="B25" s="125" t="s">
        <v>236</v>
      </c>
      <c r="C25" s="124" t="s">
        <v>237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656</v>
      </c>
      <c r="L25" s="139">
        <f t="shared" si="5"/>
        <v>51731</v>
      </c>
      <c r="M25" s="139">
        <f t="shared" si="6"/>
        <v>1073</v>
      </c>
      <c r="N25" s="139">
        <v>1073</v>
      </c>
      <c r="O25" s="139">
        <v>0</v>
      </c>
      <c r="P25" s="139">
        <v>0</v>
      </c>
      <c r="Q25" s="139">
        <v>0</v>
      </c>
      <c r="R25" s="139">
        <f t="shared" si="7"/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f t="shared" si="8"/>
        <v>50658</v>
      </c>
      <c r="X25" s="139">
        <v>50319</v>
      </c>
      <c r="Y25" s="139">
        <v>0</v>
      </c>
      <c r="Z25" s="139">
        <v>0</v>
      </c>
      <c r="AA25" s="139">
        <v>339</v>
      </c>
      <c r="AB25" s="140">
        <v>56949</v>
      </c>
      <c r="AC25" s="139">
        <v>0</v>
      </c>
      <c r="AD25" s="139">
        <v>10655</v>
      </c>
      <c r="AE25" s="139">
        <f t="shared" si="9"/>
        <v>62386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1150</v>
      </c>
      <c r="AN25" s="139">
        <f t="shared" si="12"/>
        <v>31</v>
      </c>
      <c r="AO25" s="139">
        <f t="shared" si="13"/>
        <v>31</v>
      </c>
      <c r="AP25" s="139">
        <v>31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0</v>
      </c>
      <c r="AZ25" s="139">
        <v>0</v>
      </c>
      <c r="BA25" s="139">
        <v>0</v>
      </c>
      <c r="BB25" s="139">
        <v>0</v>
      </c>
      <c r="BC25" s="139">
        <v>0</v>
      </c>
      <c r="BD25" s="140">
        <v>31544</v>
      </c>
      <c r="BE25" s="139">
        <v>0</v>
      </c>
      <c r="BF25" s="139">
        <v>7976</v>
      </c>
      <c r="BG25" s="139">
        <f t="shared" si="16"/>
        <v>8007</v>
      </c>
      <c r="BH25" s="139">
        <f t="shared" si="20"/>
        <v>0</v>
      </c>
      <c r="BI25" s="139">
        <f t="shared" si="20"/>
        <v>0</v>
      </c>
      <c r="BJ25" s="139">
        <f t="shared" si="20"/>
        <v>0</v>
      </c>
      <c r="BK25" s="139">
        <f t="shared" si="20"/>
        <v>0</v>
      </c>
      <c r="BL25" s="139">
        <f t="shared" si="20"/>
        <v>0</v>
      </c>
      <c r="BM25" s="139">
        <f t="shared" si="20"/>
        <v>0</v>
      </c>
      <c r="BN25" s="139">
        <f t="shared" si="20"/>
        <v>0</v>
      </c>
      <c r="BO25" s="140">
        <f t="shared" si="20"/>
        <v>1806</v>
      </c>
      <c r="BP25" s="139">
        <f t="shared" si="20"/>
        <v>51762</v>
      </c>
      <c r="BQ25" s="139">
        <f t="shared" si="20"/>
        <v>1104</v>
      </c>
      <c r="BR25" s="139">
        <f t="shared" si="20"/>
        <v>1104</v>
      </c>
      <c r="BS25" s="139">
        <f t="shared" si="20"/>
        <v>0</v>
      </c>
      <c r="BT25" s="139">
        <f t="shared" si="20"/>
        <v>0</v>
      </c>
      <c r="BU25" s="139">
        <f t="shared" si="20"/>
        <v>0</v>
      </c>
      <c r="BV25" s="139">
        <f t="shared" si="20"/>
        <v>0</v>
      </c>
      <c r="BW25" s="139">
        <f t="shared" si="19"/>
        <v>0</v>
      </c>
      <c r="BX25" s="139">
        <f t="shared" si="18"/>
        <v>0</v>
      </c>
      <c r="BY25" s="139">
        <f t="shared" si="18"/>
        <v>0</v>
      </c>
      <c r="BZ25" s="139">
        <f t="shared" si="18"/>
        <v>0</v>
      </c>
      <c r="CA25" s="139">
        <f t="shared" si="18"/>
        <v>50658</v>
      </c>
      <c r="CB25" s="139">
        <f t="shared" si="18"/>
        <v>50319</v>
      </c>
      <c r="CC25" s="139">
        <f t="shared" si="18"/>
        <v>0</v>
      </c>
      <c r="CD25" s="139">
        <f t="shared" si="18"/>
        <v>0</v>
      </c>
      <c r="CE25" s="139">
        <f t="shared" si="18"/>
        <v>339</v>
      </c>
      <c r="CF25" s="140">
        <f t="shared" si="18"/>
        <v>88493</v>
      </c>
      <c r="CG25" s="139">
        <f t="shared" si="18"/>
        <v>0</v>
      </c>
      <c r="CH25" s="139">
        <f t="shared" si="18"/>
        <v>18631</v>
      </c>
      <c r="CI25" s="139">
        <f t="shared" si="18"/>
        <v>70393</v>
      </c>
    </row>
    <row r="26" spans="1:87" s="123" customFormat="1" ht="12" customHeight="1">
      <c r="A26" s="124" t="s">
        <v>200</v>
      </c>
      <c r="B26" s="125" t="s">
        <v>238</v>
      </c>
      <c r="C26" s="124" t="s">
        <v>239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9">
        <f t="shared" si="5"/>
        <v>38695</v>
      </c>
      <c r="M26" s="139">
        <f t="shared" si="6"/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si="7"/>
        <v>38695</v>
      </c>
      <c r="S26" s="139">
        <v>38695</v>
      </c>
      <c r="T26" s="139">
        <v>0</v>
      </c>
      <c r="U26" s="139">
        <v>0</v>
      </c>
      <c r="V26" s="139">
        <v>0</v>
      </c>
      <c r="W26" s="139">
        <f t="shared" si="8"/>
        <v>0</v>
      </c>
      <c r="X26" s="139">
        <v>0</v>
      </c>
      <c r="Y26" s="139">
        <v>0</v>
      </c>
      <c r="Z26" s="139">
        <v>0</v>
      </c>
      <c r="AA26" s="139">
        <v>0</v>
      </c>
      <c r="AB26" s="140">
        <v>101546</v>
      </c>
      <c r="AC26" s="139">
        <v>0</v>
      </c>
      <c r="AD26" s="139">
        <v>4596</v>
      </c>
      <c r="AE26" s="139">
        <f t="shared" si="9"/>
        <v>43291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0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f t="shared" si="15"/>
        <v>0</v>
      </c>
      <c r="AZ26" s="139">
        <v>0</v>
      </c>
      <c r="BA26" s="139">
        <v>0</v>
      </c>
      <c r="BB26" s="139">
        <v>0</v>
      </c>
      <c r="BC26" s="139">
        <v>0</v>
      </c>
      <c r="BD26" s="140">
        <v>26</v>
      </c>
      <c r="BE26" s="139">
        <v>0</v>
      </c>
      <c r="BF26" s="139">
        <v>14066</v>
      </c>
      <c r="BG26" s="139">
        <f t="shared" si="16"/>
        <v>14066</v>
      </c>
      <c r="BH26" s="139">
        <f t="shared" si="20"/>
        <v>0</v>
      </c>
      <c r="BI26" s="139">
        <f t="shared" si="20"/>
        <v>0</v>
      </c>
      <c r="BJ26" s="139">
        <f t="shared" si="20"/>
        <v>0</v>
      </c>
      <c r="BK26" s="139">
        <f t="shared" si="20"/>
        <v>0</v>
      </c>
      <c r="BL26" s="139">
        <f t="shared" si="20"/>
        <v>0</v>
      </c>
      <c r="BM26" s="139">
        <f t="shared" si="20"/>
        <v>0</v>
      </c>
      <c r="BN26" s="139">
        <f t="shared" si="20"/>
        <v>0</v>
      </c>
      <c r="BO26" s="140">
        <f t="shared" si="20"/>
        <v>0</v>
      </c>
      <c r="BP26" s="139">
        <f t="shared" si="20"/>
        <v>38695</v>
      </c>
      <c r="BQ26" s="139">
        <f t="shared" si="20"/>
        <v>0</v>
      </c>
      <c r="BR26" s="139">
        <f t="shared" si="20"/>
        <v>0</v>
      </c>
      <c r="BS26" s="139">
        <f t="shared" si="20"/>
        <v>0</v>
      </c>
      <c r="BT26" s="139">
        <f t="shared" si="20"/>
        <v>0</v>
      </c>
      <c r="BU26" s="139">
        <f t="shared" si="20"/>
        <v>0</v>
      </c>
      <c r="BV26" s="139">
        <f t="shared" si="20"/>
        <v>38695</v>
      </c>
      <c r="BW26" s="139">
        <f t="shared" si="19"/>
        <v>38695</v>
      </c>
      <c r="BX26" s="139">
        <f t="shared" si="18"/>
        <v>0</v>
      </c>
      <c r="BY26" s="139">
        <f t="shared" si="18"/>
        <v>0</v>
      </c>
      <c r="BZ26" s="139">
        <f t="shared" si="18"/>
        <v>0</v>
      </c>
      <c r="CA26" s="139">
        <f t="shared" si="18"/>
        <v>0</v>
      </c>
      <c r="CB26" s="139">
        <f t="shared" si="18"/>
        <v>0</v>
      </c>
      <c r="CC26" s="139">
        <f t="shared" si="18"/>
        <v>0</v>
      </c>
      <c r="CD26" s="139">
        <f t="shared" si="18"/>
        <v>0</v>
      </c>
      <c r="CE26" s="139">
        <f t="shared" si="18"/>
        <v>0</v>
      </c>
      <c r="CF26" s="140">
        <f t="shared" si="18"/>
        <v>101572</v>
      </c>
      <c r="CG26" s="139">
        <f t="shared" si="18"/>
        <v>0</v>
      </c>
      <c r="CH26" s="139">
        <f t="shared" si="18"/>
        <v>18662</v>
      </c>
      <c r="CI26" s="139">
        <f t="shared" si="18"/>
        <v>57357</v>
      </c>
    </row>
    <row r="27" spans="1:87" s="123" customFormat="1" ht="12" customHeight="1">
      <c r="A27" s="124" t="s">
        <v>200</v>
      </c>
      <c r="B27" s="125" t="s">
        <v>240</v>
      </c>
      <c r="C27" s="124" t="s">
        <v>241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f t="shared" si="5"/>
        <v>25012</v>
      </c>
      <c r="M27" s="139">
        <f t="shared" si="6"/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si="7"/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f t="shared" si="8"/>
        <v>25012</v>
      </c>
      <c r="X27" s="139">
        <v>0</v>
      </c>
      <c r="Y27" s="139">
        <v>25012</v>
      </c>
      <c r="Z27" s="139">
        <v>0</v>
      </c>
      <c r="AA27" s="139">
        <v>0</v>
      </c>
      <c r="AB27" s="140">
        <v>0</v>
      </c>
      <c r="AC27" s="139">
        <v>0</v>
      </c>
      <c r="AD27" s="139">
        <v>0</v>
      </c>
      <c r="AE27" s="139">
        <f t="shared" si="9"/>
        <v>25012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1551</v>
      </c>
      <c r="AO27" s="139">
        <f t="shared" si="13"/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f t="shared" si="14"/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f t="shared" si="15"/>
        <v>1551</v>
      </c>
      <c r="AZ27" s="139">
        <v>0</v>
      </c>
      <c r="BA27" s="139">
        <v>1551</v>
      </c>
      <c r="BB27" s="139">
        <v>0</v>
      </c>
      <c r="BC27" s="139">
        <v>0</v>
      </c>
      <c r="BD27" s="140">
        <v>0</v>
      </c>
      <c r="BE27" s="139">
        <v>0</v>
      </c>
      <c r="BF27" s="139">
        <v>0</v>
      </c>
      <c r="BG27" s="139">
        <f t="shared" si="16"/>
        <v>1551</v>
      </c>
      <c r="BH27" s="139">
        <f t="shared" si="20"/>
        <v>0</v>
      </c>
      <c r="BI27" s="139">
        <f t="shared" si="20"/>
        <v>0</v>
      </c>
      <c r="BJ27" s="139">
        <f t="shared" si="20"/>
        <v>0</v>
      </c>
      <c r="BK27" s="139">
        <f t="shared" si="20"/>
        <v>0</v>
      </c>
      <c r="BL27" s="139">
        <f t="shared" si="20"/>
        <v>0</v>
      </c>
      <c r="BM27" s="139">
        <f t="shared" si="20"/>
        <v>0</v>
      </c>
      <c r="BN27" s="139">
        <f t="shared" si="20"/>
        <v>0</v>
      </c>
      <c r="BO27" s="140">
        <f t="shared" si="20"/>
        <v>0</v>
      </c>
      <c r="BP27" s="139">
        <f t="shared" si="20"/>
        <v>26563</v>
      </c>
      <c r="BQ27" s="139">
        <f t="shared" si="20"/>
        <v>0</v>
      </c>
      <c r="BR27" s="139">
        <f t="shared" si="20"/>
        <v>0</v>
      </c>
      <c r="BS27" s="139">
        <f t="shared" si="20"/>
        <v>0</v>
      </c>
      <c r="BT27" s="139">
        <f t="shared" si="20"/>
        <v>0</v>
      </c>
      <c r="BU27" s="139">
        <f t="shared" si="20"/>
        <v>0</v>
      </c>
      <c r="BV27" s="139">
        <f t="shared" si="20"/>
        <v>0</v>
      </c>
      <c r="BW27" s="139">
        <f t="shared" si="19"/>
        <v>0</v>
      </c>
      <c r="BX27" s="139">
        <f t="shared" si="18"/>
        <v>0</v>
      </c>
      <c r="BY27" s="139">
        <f t="shared" si="18"/>
        <v>0</v>
      </c>
      <c r="BZ27" s="139">
        <f t="shared" si="18"/>
        <v>0</v>
      </c>
      <c r="CA27" s="139">
        <f t="shared" si="18"/>
        <v>26563</v>
      </c>
      <c r="CB27" s="139">
        <f t="shared" si="18"/>
        <v>0</v>
      </c>
      <c r="CC27" s="139">
        <f t="shared" si="18"/>
        <v>26563</v>
      </c>
      <c r="CD27" s="139">
        <f t="shared" si="18"/>
        <v>0</v>
      </c>
      <c r="CE27" s="139">
        <f t="shared" si="18"/>
        <v>0</v>
      </c>
      <c r="CF27" s="140">
        <f t="shared" si="18"/>
        <v>0</v>
      </c>
      <c r="CG27" s="139">
        <f t="shared" si="18"/>
        <v>0</v>
      </c>
      <c r="CH27" s="139">
        <f t="shared" si="18"/>
        <v>0</v>
      </c>
      <c r="CI27" s="139">
        <f t="shared" si="18"/>
        <v>26563</v>
      </c>
    </row>
    <row r="28" spans="1:87" s="123" customFormat="1" ht="12" customHeight="1">
      <c r="A28" s="124" t="s">
        <v>200</v>
      </c>
      <c r="B28" s="125" t="s">
        <v>242</v>
      </c>
      <c r="C28" s="124" t="s">
        <v>243</v>
      </c>
      <c r="D28" s="139">
        <f t="shared" si="3"/>
        <v>40822</v>
      </c>
      <c r="E28" s="139">
        <f t="shared" si="4"/>
        <v>40822</v>
      </c>
      <c r="F28" s="139">
        <v>0</v>
      </c>
      <c r="G28" s="139">
        <v>20689</v>
      </c>
      <c r="H28" s="139">
        <v>20055</v>
      </c>
      <c r="I28" s="139">
        <v>78</v>
      </c>
      <c r="J28" s="139">
        <v>0</v>
      </c>
      <c r="K28" s="140">
        <v>5945</v>
      </c>
      <c r="L28" s="139">
        <f t="shared" si="5"/>
        <v>55040</v>
      </c>
      <c r="M28" s="139">
        <f t="shared" si="6"/>
        <v>22227</v>
      </c>
      <c r="N28" s="139">
        <v>0</v>
      </c>
      <c r="O28" s="139">
        <v>0</v>
      </c>
      <c r="P28" s="139">
        <v>22227</v>
      </c>
      <c r="Q28" s="139">
        <v>0</v>
      </c>
      <c r="R28" s="139">
        <f t="shared" si="7"/>
        <v>27747</v>
      </c>
      <c r="S28" s="139">
        <v>2468</v>
      </c>
      <c r="T28" s="139">
        <v>23202</v>
      </c>
      <c r="U28" s="139">
        <v>2077</v>
      </c>
      <c r="V28" s="139">
        <v>0</v>
      </c>
      <c r="W28" s="139">
        <f t="shared" si="8"/>
        <v>5066</v>
      </c>
      <c r="X28" s="139">
        <v>5066</v>
      </c>
      <c r="Y28" s="139">
        <v>0</v>
      </c>
      <c r="Z28" s="139">
        <v>0</v>
      </c>
      <c r="AA28" s="139">
        <v>0</v>
      </c>
      <c r="AB28" s="140">
        <v>127486</v>
      </c>
      <c r="AC28" s="139">
        <v>0</v>
      </c>
      <c r="AD28" s="139">
        <v>0</v>
      </c>
      <c r="AE28" s="139">
        <f t="shared" si="9"/>
        <v>95862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0</v>
      </c>
      <c r="AO28" s="139">
        <f t="shared" si="13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33334</v>
      </c>
      <c r="BE28" s="139">
        <v>0</v>
      </c>
      <c r="BF28" s="139">
        <v>2340</v>
      </c>
      <c r="BG28" s="139">
        <f t="shared" si="16"/>
        <v>2340</v>
      </c>
      <c r="BH28" s="139">
        <f t="shared" si="20"/>
        <v>40822</v>
      </c>
      <c r="BI28" s="139">
        <f t="shared" si="20"/>
        <v>40822</v>
      </c>
      <c r="BJ28" s="139">
        <f t="shared" si="20"/>
        <v>0</v>
      </c>
      <c r="BK28" s="139">
        <f t="shared" si="20"/>
        <v>20689</v>
      </c>
      <c r="BL28" s="139">
        <f t="shared" si="20"/>
        <v>20055</v>
      </c>
      <c r="BM28" s="139">
        <f t="shared" si="20"/>
        <v>78</v>
      </c>
      <c r="BN28" s="139">
        <f t="shared" si="20"/>
        <v>0</v>
      </c>
      <c r="BO28" s="140">
        <f t="shared" si="20"/>
        <v>5945</v>
      </c>
      <c r="BP28" s="139">
        <f t="shared" si="20"/>
        <v>55040</v>
      </c>
      <c r="BQ28" s="139">
        <f t="shared" si="20"/>
        <v>22227</v>
      </c>
      <c r="BR28" s="139">
        <f t="shared" si="20"/>
        <v>0</v>
      </c>
      <c r="BS28" s="139">
        <f t="shared" si="20"/>
        <v>0</v>
      </c>
      <c r="BT28" s="139">
        <f t="shared" si="20"/>
        <v>22227</v>
      </c>
      <c r="BU28" s="139">
        <f t="shared" si="20"/>
        <v>0</v>
      </c>
      <c r="BV28" s="139">
        <f t="shared" si="20"/>
        <v>27747</v>
      </c>
      <c r="BW28" s="139">
        <f t="shared" si="19"/>
        <v>2468</v>
      </c>
      <c r="BX28" s="139">
        <f t="shared" si="18"/>
        <v>23202</v>
      </c>
      <c r="BY28" s="139">
        <f t="shared" si="18"/>
        <v>2077</v>
      </c>
      <c r="BZ28" s="139">
        <f t="shared" si="18"/>
        <v>0</v>
      </c>
      <c r="CA28" s="139">
        <f t="shared" si="18"/>
        <v>5066</v>
      </c>
      <c r="CB28" s="139">
        <f t="shared" si="18"/>
        <v>5066</v>
      </c>
      <c r="CC28" s="139">
        <f t="shared" si="18"/>
        <v>0</v>
      </c>
      <c r="CD28" s="139">
        <f t="shared" si="18"/>
        <v>0</v>
      </c>
      <c r="CE28" s="139">
        <f t="shared" si="18"/>
        <v>0</v>
      </c>
      <c r="CF28" s="140">
        <f t="shared" si="18"/>
        <v>160820</v>
      </c>
      <c r="CG28" s="139">
        <f t="shared" si="18"/>
        <v>0</v>
      </c>
      <c r="CH28" s="139">
        <f t="shared" si="18"/>
        <v>2340</v>
      </c>
      <c r="CI28" s="139">
        <f t="shared" si="18"/>
        <v>98202</v>
      </c>
    </row>
    <row r="29" spans="1:87" s="123" customFormat="1" ht="12" customHeight="1">
      <c r="A29" s="124" t="s">
        <v>200</v>
      </c>
      <c r="B29" s="125" t="s">
        <v>244</v>
      </c>
      <c r="C29" s="124" t="s">
        <v>245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4901</v>
      </c>
      <c r="L29" s="139">
        <f t="shared" si="5"/>
        <v>43928</v>
      </c>
      <c r="M29" s="139">
        <f t="shared" si="6"/>
        <v>21232</v>
      </c>
      <c r="N29" s="139">
        <v>7865</v>
      </c>
      <c r="O29" s="139">
        <v>13367</v>
      </c>
      <c r="P29" s="139">
        <v>0</v>
      </c>
      <c r="Q29" s="139">
        <v>0</v>
      </c>
      <c r="R29" s="139">
        <f t="shared" si="7"/>
        <v>1875</v>
      </c>
      <c r="S29" s="139">
        <v>1875</v>
      </c>
      <c r="T29" s="139">
        <v>0</v>
      </c>
      <c r="U29" s="139">
        <v>0</v>
      </c>
      <c r="V29" s="139">
        <v>0</v>
      </c>
      <c r="W29" s="139">
        <f t="shared" si="8"/>
        <v>20821</v>
      </c>
      <c r="X29" s="139">
        <v>17780</v>
      </c>
      <c r="Y29" s="139">
        <v>3041</v>
      </c>
      <c r="Z29" s="139">
        <v>0</v>
      </c>
      <c r="AA29" s="139">
        <v>0</v>
      </c>
      <c r="AB29" s="140">
        <v>66825</v>
      </c>
      <c r="AC29" s="139">
        <v>0</v>
      </c>
      <c r="AD29" s="139">
        <v>0</v>
      </c>
      <c r="AE29" s="139">
        <f t="shared" si="9"/>
        <v>43928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0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f t="shared" si="15"/>
        <v>0</v>
      </c>
      <c r="AZ29" s="139">
        <v>0</v>
      </c>
      <c r="BA29" s="139">
        <v>0</v>
      </c>
      <c r="BB29" s="139">
        <v>0</v>
      </c>
      <c r="BC29" s="139">
        <v>0</v>
      </c>
      <c r="BD29" s="140">
        <v>13881</v>
      </c>
      <c r="BE29" s="139">
        <v>0</v>
      </c>
      <c r="BF29" s="139">
        <v>0</v>
      </c>
      <c r="BG29" s="139">
        <f t="shared" si="16"/>
        <v>0</v>
      </c>
      <c r="BH29" s="139">
        <f t="shared" si="20"/>
        <v>0</v>
      </c>
      <c r="BI29" s="139">
        <f t="shared" si="20"/>
        <v>0</v>
      </c>
      <c r="BJ29" s="139">
        <f t="shared" si="20"/>
        <v>0</v>
      </c>
      <c r="BK29" s="139">
        <f t="shared" si="20"/>
        <v>0</v>
      </c>
      <c r="BL29" s="139">
        <f t="shared" si="20"/>
        <v>0</v>
      </c>
      <c r="BM29" s="139">
        <f t="shared" si="20"/>
        <v>0</v>
      </c>
      <c r="BN29" s="139">
        <f t="shared" si="20"/>
        <v>0</v>
      </c>
      <c r="BO29" s="140">
        <f t="shared" si="20"/>
        <v>4901</v>
      </c>
      <c r="BP29" s="139">
        <f t="shared" si="20"/>
        <v>43928</v>
      </c>
      <c r="BQ29" s="139">
        <f t="shared" si="20"/>
        <v>21232</v>
      </c>
      <c r="BR29" s="139">
        <f t="shared" si="20"/>
        <v>7865</v>
      </c>
      <c r="BS29" s="139">
        <f t="shared" si="20"/>
        <v>13367</v>
      </c>
      <c r="BT29" s="139">
        <f t="shared" si="20"/>
        <v>0</v>
      </c>
      <c r="BU29" s="139">
        <f t="shared" si="20"/>
        <v>0</v>
      </c>
      <c r="BV29" s="139">
        <f t="shared" si="20"/>
        <v>1875</v>
      </c>
      <c r="BW29" s="139">
        <f t="shared" si="19"/>
        <v>1875</v>
      </c>
      <c r="BX29" s="139">
        <f t="shared" si="18"/>
        <v>0</v>
      </c>
      <c r="BY29" s="139">
        <f t="shared" si="18"/>
        <v>0</v>
      </c>
      <c r="BZ29" s="139">
        <f t="shared" si="18"/>
        <v>0</v>
      </c>
      <c r="CA29" s="139">
        <f aca="true" t="shared" si="21" ref="CA29:CA52">SUM(W29,AY29)</f>
        <v>20821</v>
      </c>
      <c r="CB29" s="139">
        <f aca="true" t="shared" si="22" ref="CB29:CB52">SUM(X29,AZ29)</f>
        <v>17780</v>
      </c>
      <c r="CC29" s="139">
        <f aca="true" t="shared" si="23" ref="CC29:CC52">SUM(Y29,BA29)</f>
        <v>3041</v>
      </c>
      <c r="CD29" s="139">
        <f aca="true" t="shared" si="24" ref="CD29:CD52">SUM(Z29,BB29)</f>
        <v>0</v>
      </c>
      <c r="CE29" s="139">
        <f aca="true" t="shared" si="25" ref="CE29:CE52">SUM(AA29,BC29)</f>
        <v>0</v>
      </c>
      <c r="CF29" s="140">
        <f aca="true" t="shared" si="26" ref="CF29:CF34">SUM(AB29,BD29)</f>
        <v>80706</v>
      </c>
      <c r="CG29" s="139">
        <f aca="true" t="shared" si="27" ref="CG29:CG52">SUM(AC29,BE29)</f>
        <v>0</v>
      </c>
      <c r="CH29" s="139">
        <f aca="true" t="shared" si="28" ref="CH29:CH52">SUM(AD29,BF29)</f>
        <v>0</v>
      </c>
      <c r="CI29" s="139">
        <f aca="true" t="shared" si="29" ref="CI29:CI52">SUM(AE29,BG29)</f>
        <v>43928</v>
      </c>
    </row>
    <row r="30" spans="1:87" s="123" customFormat="1" ht="12" customHeight="1">
      <c r="A30" s="124" t="s">
        <v>200</v>
      </c>
      <c r="B30" s="125" t="s">
        <v>246</v>
      </c>
      <c r="C30" s="124" t="s">
        <v>247</v>
      </c>
      <c r="D30" s="139">
        <f t="shared" si="3"/>
        <v>0</v>
      </c>
      <c r="E30" s="139">
        <f t="shared" si="4"/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40">
        <v>6815</v>
      </c>
      <c r="L30" s="139">
        <f t="shared" si="5"/>
        <v>10069</v>
      </c>
      <c r="M30" s="139">
        <f t="shared" si="6"/>
        <v>6964</v>
      </c>
      <c r="N30" s="139">
        <v>2500</v>
      </c>
      <c r="O30" s="139">
        <v>4464</v>
      </c>
      <c r="P30" s="139">
        <v>0</v>
      </c>
      <c r="Q30" s="139">
        <v>0</v>
      </c>
      <c r="R30" s="139">
        <f t="shared" si="7"/>
        <v>1570</v>
      </c>
      <c r="S30" s="139">
        <v>1570</v>
      </c>
      <c r="T30" s="139">
        <v>0</v>
      </c>
      <c r="U30" s="139">
        <v>0</v>
      </c>
      <c r="V30" s="139">
        <v>0</v>
      </c>
      <c r="W30" s="139">
        <f t="shared" si="8"/>
        <v>1535</v>
      </c>
      <c r="X30" s="139">
        <v>34</v>
      </c>
      <c r="Y30" s="139">
        <v>1501</v>
      </c>
      <c r="Z30" s="139">
        <v>0</v>
      </c>
      <c r="AA30" s="139">
        <v>0</v>
      </c>
      <c r="AB30" s="140">
        <v>45980</v>
      </c>
      <c r="AC30" s="139">
        <v>0</v>
      </c>
      <c r="AD30" s="139">
        <v>5690</v>
      </c>
      <c r="AE30" s="139">
        <f t="shared" si="9"/>
        <v>15759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0</v>
      </c>
      <c r="AO30" s="139">
        <f t="shared" si="13"/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27146</v>
      </c>
      <c r="BE30" s="139">
        <v>0</v>
      </c>
      <c r="BF30" s="139">
        <v>0</v>
      </c>
      <c r="BG30" s="139">
        <f t="shared" si="16"/>
        <v>0</v>
      </c>
      <c r="BH30" s="139">
        <f t="shared" si="20"/>
        <v>0</v>
      </c>
      <c r="BI30" s="139">
        <f t="shared" si="20"/>
        <v>0</v>
      </c>
      <c r="BJ30" s="139">
        <f t="shared" si="20"/>
        <v>0</v>
      </c>
      <c r="BK30" s="139">
        <f t="shared" si="20"/>
        <v>0</v>
      </c>
      <c r="BL30" s="139">
        <f t="shared" si="20"/>
        <v>0</v>
      </c>
      <c r="BM30" s="139">
        <f t="shared" si="20"/>
        <v>0</v>
      </c>
      <c r="BN30" s="139">
        <f t="shared" si="20"/>
        <v>0</v>
      </c>
      <c r="BO30" s="140">
        <f t="shared" si="20"/>
        <v>6815</v>
      </c>
      <c r="BP30" s="139">
        <f t="shared" si="20"/>
        <v>10069</v>
      </c>
      <c r="BQ30" s="139">
        <f t="shared" si="20"/>
        <v>6964</v>
      </c>
      <c r="BR30" s="139">
        <f t="shared" si="20"/>
        <v>2500</v>
      </c>
      <c r="BS30" s="139">
        <f t="shared" si="20"/>
        <v>4464</v>
      </c>
      <c r="BT30" s="139">
        <f t="shared" si="20"/>
        <v>0</v>
      </c>
      <c r="BU30" s="139">
        <f t="shared" si="20"/>
        <v>0</v>
      </c>
      <c r="BV30" s="139">
        <f t="shared" si="20"/>
        <v>1570</v>
      </c>
      <c r="BW30" s="139">
        <f t="shared" si="19"/>
        <v>1570</v>
      </c>
      <c r="BX30" s="139">
        <f aca="true" t="shared" si="30" ref="BX30:BX52">SUM(T30,AV30)</f>
        <v>0</v>
      </c>
      <c r="BY30" s="139">
        <f aca="true" t="shared" si="31" ref="BY30:BY52">SUM(U30,AW30)</f>
        <v>0</v>
      </c>
      <c r="BZ30" s="139">
        <f aca="true" t="shared" si="32" ref="BZ30:BZ52">SUM(V30,AX30)</f>
        <v>0</v>
      </c>
      <c r="CA30" s="139">
        <f t="shared" si="21"/>
        <v>1535</v>
      </c>
      <c r="CB30" s="139">
        <f t="shared" si="22"/>
        <v>34</v>
      </c>
      <c r="CC30" s="139">
        <f t="shared" si="23"/>
        <v>1501</v>
      </c>
      <c r="CD30" s="139">
        <f t="shared" si="24"/>
        <v>0</v>
      </c>
      <c r="CE30" s="139">
        <f t="shared" si="25"/>
        <v>0</v>
      </c>
      <c r="CF30" s="140">
        <f t="shared" si="26"/>
        <v>73126</v>
      </c>
      <c r="CG30" s="139">
        <f t="shared" si="27"/>
        <v>0</v>
      </c>
      <c r="CH30" s="139">
        <f t="shared" si="28"/>
        <v>5690</v>
      </c>
      <c r="CI30" s="139">
        <f t="shared" si="29"/>
        <v>15759</v>
      </c>
    </row>
    <row r="31" spans="1:87" s="123" customFormat="1" ht="12" customHeight="1">
      <c r="A31" s="124" t="s">
        <v>200</v>
      </c>
      <c r="B31" s="125" t="s">
        <v>248</v>
      </c>
      <c r="C31" s="124" t="s">
        <v>249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0</v>
      </c>
      <c r="L31" s="139">
        <f t="shared" si="5"/>
        <v>14181</v>
      </c>
      <c r="M31" s="139">
        <f t="shared" si="6"/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f t="shared" si="7"/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f t="shared" si="8"/>
        <v>14181</v>
      </c>
      <c r="X31" s="139">
        <v>14181</v>
      </c>
      <c r="Y31" s="139">
        <v>0</v>
      </c>
      <c r="Z31" s="139">
        <v>0</v>
      </c>
      <c r="AA31" s="139">
        <v>0</v>
      </c>
      <c r="AB31" s="140">
        <v>0</v>
      </c>
      <c r="AC31" s="139">
        <v>0</v>
      </c>
      <c r="AD31" s="139">
        <v>0</v>
      </c>
      <c r="AE31" s="139">
        <f t="shared" si="9"/>
        <v>14181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0</v>
      </c>
      <c r="AN31" s="139">
        <f t="shared" si="12"/>
        <v>0</v>
      </c>
      <c r="AO31" s="139">
        <f t="shared" si="13"/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406</v>
      </c>
      <c r="BE31" s="139">
        <v>0</v>
      </c>
      <c r="BF31" s="139">
        <v>0</v>
      </c>
      <c r="BG31" s="139">
        <f t="shared" si="16"/>
        <v>0</v>
      </c>
      <c r="BH31" s="139">
        <f t="shared" si="20"/>
        <v>0</v>
      </c>
      <c r="BI31" s="139">
        <f t="shared" si="20"/>
        <v>0</v>
      </c>
      <c r="BJ31" s="139">
        <f t="shared" si="20"/>
        <v>0</v>
      </c>
      <c r="BK31" s="139">
        <f t="shared" si="20"/>
        <v>0</v>
      </c>
      <c r="BL31" s="139">
        <f t="shared" si="20"/>
        <v>0</v>
      </c>
      <c r="BM31" s="139">
        <f t="shared" si="20"/>
        <v>0</v>
      </c>
      <c r="BN31" s="139">
        <f t="shared" si="20"/>
        <v>0</v>
      </c>
      <c r="BO31" s="140">
        <f t="shared" si="20"/>
        <v>0</v>
      </c>
      <c r="BP31" s="139">
        <f t="shared" si="20"/>
        <v>14181</v>
      </c>
      <c r="BQ31" s="139">
        <f t="shared" si="20"/>
        <v>0</v>
      </c>
      <c r="BR31" s="139">
        <f t="shared" si="20"/>
        <v>0</v>
      </c>
      <c r="BS31" s="139">
        <f t="shared" si="20"/>
        <v>0</v>
      </c>
      <c r="BT31" s="139">
        <f t="shared" si="20"/>
        <v>0</v>
      </c>
      <c r="BU31" s="139">
        <f t="shared" si="20"/>
        <v>0</v>
      </c>
      <c r="BV31" s="139">
        <f t="shared" si="20"/>
        <v>0</v>
      </c>
      <c r="BW31" s="139">
        <f t="shared" si="19"/>
        <v>0</v>
      </c>
      <c r="BX31" s="139">
        <f t="shared" si="30"/>
        <v>0</v>
      </c>
      <c r="BY31" s="139">
        <f t="shared" si="31"/>
        <v>0</v>
      </c>
      <c r="BZ31" s="139">
        <f t="shared" si="32"/>
        <v>0</v>
      </c>
      <c r="CA31" s="139">
        <f t="shared" si="21"/>
        <v>14181</v>
      </c>
      <c r="CB31" s="139">
        <f t="shared" si="22"/>
        <v>14181</v>
      </c>
      <c r="CC31" s="139">
        <f t="shared" si="23"/>
        <v>0</v>
      </c>
      <c r="CD31" s="139">
        <f t="shared" si="24"/>
        <v>0</v>
      </c>
      <c r="CE31" s="139">
        <f t="shared" si="25"/>
        <v>0</v>
      </c>
      <c r="CF31" s="140">
        <f t="shared" si="26"/>
        <v>406</v>
      </c>
      <c r="CG31" s="139">
        <f t="shared" si="27"/>
        <v>0</v>
      </c>
      <c r="CH31" s="139">
        <f t="shared" si="28"/>
        <v>0</v>
      </c>
      <c r="CI31" s="139">
        <f t="shared" si="29"/>
        <v>14181</v>
      </c>
    </row>
    <row r="32" spans="1:87" s="123" customFormat="1" ht="12" customHeight="1">
      <c r="A32" s="124" t="s">
        <v>200</v>
      </c>
      <c r="B32" s="125" t="s">
        <v>250</v>
      </c>
      <c r="C32" s="124" t="s">
        <v>251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0</v>
      </c>
      <c r="L32" s="139">
        <f t="shared" si="5"/>
        <v>0</v>
      </c>
      <c r="M32" s="139">
        <f t="shared" si="6"/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f t="shared" si="7"/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f t="shared" si="8"/>
        <v>0</v>
      </c>
      <c r="X32" s="139">
        <v>0</v>
      </c>
      <c r="Y32" s="139">
        <v>0</v>
      </c>
      <c r="Z32" s="139">
        <v>0</v>
      </c>
      <c r="AA32" s="139">
        <v>0</v>
      </c>
      <c r="AB32" s="140">
        <v>45191</v>
      </c>
      <c r="AC32" s="139">
        <v>0</v>
      </c>
      <c r="AD32" s="139">
        <v>0</v>
      </c>
      <c r="AE32" s="139">
        <f t="shared" si="9"/>
        <v>0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11261</v>
      </c>
      <c r="BE32" s="139">
        <v>0</v>
      </c>
      <c r="BF32" s="139">
        <v>0</v>
      </c>
      <c r="BG32" s="139">
        <f t="shared" si="16"/>
        <v>0</v>
      </c>
      <c r="BH32" s="139">
        <f t="shared" si="20"/>
        <v>0</v>
      </c>
      <c r="BI32" s="139">
        <f t="shared" si="20"/>
        <v>0</v>
      </c>
      <c r="BJ32" s="139">
        <f t="shared" si="20"/>
        <v>0</v>
      </c>
      <c r="BK32" s="139">
        <f t="shared" si="20"/>
        <v>0</v>
      </c>
      <c r="BL32" s="139">
        <f t="shared" si="20"/>
        <v>0</v>
      </c>
      <c r="BM32" s="139">
        <f t="shared" si="20"/>
        <v>0</v>
      </c>
      <c r="BN32" s="139">
        <f t="shared" si="20"/>
        <v>0</v>
      </c>
      <c r="BO32" s="140">
        <f t="shared" si="20"/>
        <v>0</v>
      </c>
      <c r="BP32" s="139">
        <f t="shared" si="20"/>
        <v>0</v>
      </c>
      <c r="BQ32" s="139">
        <f t="shared" si="20"/>
        <v>0</v>
      </c>
      <c r="BR32" s="139">
        <f t="shared" si="20"/>
        <v>0</v>
      </c>
      <c r="BS32" s="139">
        <f t="shared" si="20"/>
        <v>0</v>
      </c>
      <c r="BT32" s="139">
        <f t="shared" si="20"/>
        <v>0</v>
      </c>
      <c r="BU32" s="139">
        <f t="shared" si="20"/>
        <v>0</v>
      </c>
      <c r="BV32" s="139">
        <f t="shared" si="20"/>
        <v>0</v>
      </c>
      <c r="BW32" s="139">
        <f t="shared" si="19"/>
        <v>0</v>
      </c>
      <c r="BX32" s="139">
        <f t="shared" si="30"/>
        <v>0</v>
      </c>
      <c r="BY32" s="139">
        <f t="shared" si="31"/>
        <v>0</v>
      </c>
      <c r="BZ32" s="139">
        <f t="shared" si="32"/>
        <v>0</v>
      </c>
      <c r="CA32" s="139">
        <f t="shared" si="21"/>
        <v>0</v>
      </c>
      <c r="CB32" s="139">
        <f t="shared" si="22"/>
        <v>0</v>
      </c>
      <c r="CC32" s="139">
        <f t="shared" si="23"/>
        <v>0</v>
      </c>
      <c r="CD32" s="139">
        <f t="shared" si="24"/>
        <v>0</v>
      </c>
      <c r="CE32" s="139">
        <f t="shared" si="25"/>
        <v>0</v>
      </c>
      <c r="CF32" s="140">
        <f t="shared" si="26"/>
        <v>56452</v>
      </c>
      <c r="CG32" s="139">
        <f t="shared" si="27"/>
        <v>0</v>
      </c>
      <c r="CH32" s="139">
        <f t="shared" si="28"/>
        <v>0</v>
      </c>
      <c r="CI32" s="139">
        <f t="shared" si="29"/>
        <v>0</v>
      </c>
    </row>
    <row r="33" spans="1:87" s="123" customFormat="1" ht="12" customHeight="1">
      <c r="A33" s="124" t="s">
        <v>200</v>
      </c>
      <c r="B33" s="125" t="s">
        <v>252</v>
      </c>
      <c r="C33" s="124" t="s">
        <v>253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17519</v>
      </c>
      <c r="L33" s="139">
        <f t="shared" si="5"/>
        <v>89268</v>
      </c>
      <c r="M33" s="139">
        <f t="shared" si="6"/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f t="shared" si="7"/>
        <v>28872</v>
      </c>
      <c r="S33" s="139">
        <v>11672</v>
      </c>
      <c r="T33" s="139">
        <v>17200</v>
      </c>
      <c r="U33" s="139">
        <v>0</v>
      </c>
      <c r="V33" s="139">
        <v>0</v>
      </c>
      <c r="W33" s="139">
        <f t="shared" si="8"/>
        <v>60396</v>
      </c>
      <c r="X33" s="139">
        <v>28907</v>
      </c>
      <c r="Y33" s="139">
        <v>28963</v>
      </c>
      <c r="Z33" s="139">
        <v>2526</v>
      </c>
      <c r="AA33" s="139">
        <v>0</v>
      </c>
      <c r="AB33" s="140">
        <v>74685</v>
      </c>
      <c r="AC33" s="139">
        <v>0</v>
      </c>
      <c r="AD33" s="139">
        <v>0</v>
      </c>
      <c r="AE33" s="139">
        <f t="shared" si="9"/>
        <v>89268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8560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8560</v>
      </c>
      <c r="AZ33" s="139">
        <v>0</v>
      </c>
      <c r="BA33" s="139">
        <v>8560</v>
      </c>
      <c r="BB33" s="139">
        <v>0</v>
      </c>
      <c r="BC33" s="139">
        <v>0</v>
      </c>
      <c r="BD33" s="140">
        <v>42340</v>
      </c>
      <c r="BE33" s="139">
        <v>0</v>
      </c>
      <c r="BF33" s="139">
        <v>0</v>
      </c>
      <c r="BG33" s="139">
        <f t="shared" si="16"/>
        <v>8560</v>
      </c>
      <c r="BH33" s="139">
        <f t="shared" si="20"/>
        <v>0</v>
      </c>
      <c r="BI33" s="139">
        <f t="shared" si="20"/>
        <v>0</v>
      </c>
      <c r="BJ33" s="139">
        <f t="shared" si="20"/>
        <v>0</v>
      </c>
      <c r="BK33" s="139">
        <f t="shared" si="20"/>
        <v>0</v>
      </c>
      <c r="BL33" s="139">
        <f t="shared" si="20"/>
        <v>0</v>
      </c>
      <c r="BM33" s="139">
        <f t="shared" si="20"/>
        <v>0</v>
      </c>
      <c r="BN33" s="139">
        <f t="shared" si="20"/>
        <v>0</v>
      </c>
      <c r="BO33" s="140">
        <f t="shared" si="20"/>
        <v>17519</v>
      </c>
      <c r="BP33" s="139">
        <f t="shared" si="20"/>
        <v>97828</v>
      </c>
      <c r="BQ33" s="139">
        <f t="shared" si="20"/>
        <v>0</v>
      </c>
      <c r="BR33" s="139">
        <f t="shared" si="20"/>
        <v>0</v>
      </c>
      <c r="BS33" s="139">
        <f t="shared" si="20"/>
        <v>0</v>
      </c>
      <c r="BT33" s="139">
        <f t="shared" si="20"/>
        <v>0</v>
      </c>
      <c r="BU33" s="139">
        <f t="shared" si="20"/>
        <v>0</v>
      </c>
      <c r="BV33" s="139">
        <f t="shared" si="20"/>
        <v>28872</v>
      </c>
      <c r="BW33" s="139">
        <f t="shared" si="19"/>
        <v>11672</v>
      </c>
      <c r="BX33" s="139">
        <f t="shared" si="30"/>
        <v>17200</v>
      </c>
      <c r="BY33" s="139">
        <f t="shared" si="31"/>
        <v>0</v>
      </c>
      <c r="BZ33" s="139">
        <f t="shared" si="32"/>
        <v>0</v>
      </c>
      <c r="CA33" s="139">
        <f t="shared" si="21"/>
        <v>68956</v>
      </c>
      <c r="CB33" s="139">
        <f t="shared" si="22"/>
        <v>28907</v>
      </c>
      <c r="CC33" s="139">
        <f t="shared" si="23"/>
        <v>37523</v>
      </c>
      <c r="CD33" s="139">
        <f t="shared" si="24"/>
        <v>2526</v>
      </c>
      <c r="CE33" s="139">
        <f t="shared" si="25"/>
        <v>0</v>
      </c>
      <c r="CF33" s="140">
        <f t="shared" si="26"/>
        <v>117025</v>
      </c>
      <c r="CG33" s="139">
        <f t="shared" si="27"/>
        <v>0</v>
      </c>
      <c r="CH33" s="139">
        <f t="shared" si="28"/>
        <v>0</v>
      </c>
      <c r="CI33" s="139">
        <f t="shared" si="29"/>
        <v>97828</v>
      </c>
    </row>
    <row r="34" spans="1:87" s="123" customFormat="1" ht="12" customHeight="1">
      <c r="A34" s="124" t="s">
        <v>200</v>
      </c>
      <c r="B34" s="125" t="s">
        <v>254</v>
      </c>
      <c r="C34" s="124" t="s">
        <v>255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45674</v>
      </c>
      <c r="M34" s="139">
        <f t="shared" si="6"/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f t="shared" si="7"/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f t="shared" si="8"/>
        <v>45674</v>
      </c>
      <c r="X34" s="139">
        <v>45674</v>
      </c>
      <c r="Y34" s="139">
        <v>0</v>
      </c>
      <c r="Z34" s="139">
        <v>0</v>
      </c>
      <c r="AA34" s="139">
        <v>0</v>
      </c>
      <c r="AB34" s="140">
        <v>88285</v>
      </c>
      <c r="AC34" s="139">
        <v>0</v>
      </c>
      <c r="AD34" s="139">
        <v>0</v>
      </c>
      <c r="AE34" s="139">
        <f t="shared" si="9"/>
        <v>45674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25194</v>
      </c>
      <c r="AO34" s="139">
        <f t="shared" si="13"/>
        <v>0</v>
      </c>
      <c r="AP34" s="139">
        <v>0</v>
      </c>
      <c r="AQ34" s="139">
        <v>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25194</v>
      </c>
      <c r="AZ34" s="139">
        <v>25194</v>
      </c>
      <c r="BA34" s="139">
        <v>0</v>
      </c>
      <c r="BB34" s="139">
        <v>0</v>
      </c>
      <c r="BC34" s="139">
        <v>0</v>
      </c>
      <c r="BD34" s="140">
        <v>29410</v>
      </c>
      <c r="BE34" s="139">
        <v>0</v>
      </c>
      <c r="BF34" s="139">
        <v>0</v>
      </c>
      <c r="BG34" s="139">
        <f t="shared" si="16"/>
        <v>25194</v>
      </c>
      <c r="BH34" s="139">
        <f t="shared" si="20"/>
        <v>0</v>
      </c>
      <c r="BI34" s="139">
        <f t="shared" si="20"/>
        <v>0</v>
      </c>
      <c r="BJ34" s="139">
        <f t="shared" si="20"/>
        <v>0</v>
      </c>
      <c r="BK34" s="139">
        <f t="shared" si="20"/>
        <v>0</v>
      </c>
      <c r="BL34" s="139">
        <f t="shared" si="20"/>
        <v>0</v>
      </c>
      <c r="BM34" s="139">
        <f t="shared" si="20"/>
        <v>0</v>
      </c>
      <c r="BN34" s="139">
        <f t="shared" si="20"/>
        <v>0</v>
      </c>
      <c r="BO34" s="140">
        <f t="shared" si="20"/>
        <v>0</v>
      </c>
      <c r="BP34" s="139">
        <f t="shared" si="20"/>
        <v>70868</v>
      </c>
      <c r="BQ34" s="139">
        <f t="shared" si="20"/>
        <v>0</v>
      </c>
      <c r="BR34" s="139">
        <f t="shared" si="20"/>
        <v>0</v>
      </c>
      <c r="BS34" s="139">
        <f t="shared" si="20"/>
        <v>0</v>
      </c>
      <c r="BT34" s="139">
        <f t="shared" si="20"/>
        <v>0</v>
      </c>
      <c r="BU34" s="139">
        <f t="shared" si="20"/>
        <v>0</v>
      </c>
      <c r="BV34" s="139">
        <f t="shared" si="20"/>
        <v>0</v>
      </c>
      <c r="BW34" s="139">
        <f t="shared" si="19"/>
        <v>0</v>
      </c>
      <c r="BX34" s="139">
        <f t="shared" si="30"/>
        <v>0</v>
      </c>
      <c r="BY34" s="139">
        <f t="shared" si="31"/>
        <v>0</v>
      </c>
      <c r="BZ34" s="139">
        <f t="shared" si="32"/>
        <v>0</v>
      </c>
      <c r="CA34" s="139">
        <f t="shared" si="21"/>
        <v>70868</v>
      </c>
      <c r="CB34" s="139">
        <f t="shared" si="22"/>
        <v>70868</v>
      </c>
      <c r="CC34" s="139">
        <f t="shared" si="23"/>
        <v>0</v>
      </c>
      <c r="CD34" s="139">
        <f t="shared" si="24"/>
        <v>0</v>
      </c>
      <c r="CE34" s="139">
        <f t="shared" si="25"/>
        <v>0</v>
      </c>
      <c r="CF34" s="140">
        <f t="shared" si="26"/>
        <v>117695</v>
      </c>
      <c r="CG34" s="139">
        <f t="shared" si="27"/>
        <v>0</v>
      </c>
      <c r="CH34" s="139">
        <f t="shared" si="28"/>
        <v>0</v>
      </c>
      <c r="CI34" s="139">
        <f t="shared" si="29"/>
        <v>70868</v>
      </c>
    </row>
    <row r="35" spans="1:87" s="123" customFormat="1" ht="12" customHeight="1">
      <c r="A35" s="124" t="s">
        <v>200</v>
      </c>
      <c r="B35" s="125" t="s">
        <v>256</v>
      </c>
      <c r="C35" s="124" t="s">
        <v>257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0</v>
      </c>
      <c r="M35" s="139">
        <f t="shared" si="6"/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f t="shared" si="7"/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f t="shared" si="8"/>
        <v>0</v>
      </c>
      <c r="X35" s="139">
        <v>0</v>
      </c>
      <c r="Y35" s="139">
        <v>0</v>
      </c>
      <c r="Z35" s="139">
        <v>0</v>
      </c>
      <c r="AA35" s="139">
        <v>0</v>
      </c>
      <c r="AB35" s="140">
        <v>0</v>
      </c>
      <c r="AC35" s="139">
        <v>0</v>
      </c>
      <c r="AD35" s="139">
        <v>0</v>
      </c>
      <c r="AE35" s="139">
        <f t="shared" si="9"/>
        <v>0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237302</v>
      </c>
      <c r="AO35" s="139">
        <f t="shared" si="13"/>
        <v>56368</v>
      </c>
      <c r="AP35" s="139">
        <v>50267</v>
      </c>
      <c r="AQ35" s="139">
        <v>0</v>
      </c>
      <c r="AR35" s="139">
        <v>6101</v>
      </c>
      <c r="AS35" s="139">
        <v>0</v>
      </c>
      <c r="AT35" s="139">
        <f t="shared" si="14"/>
        <v>174946</v>
      </c>
      <c r="AU35" s="139">
        <v>0</v>
      </c>
      <c r="AV35" s="139">
        <v>174946</v>
      </c>
      <c r="AW35" s="139">
        <v>0</v>
      </c>
      <c r="AX35" s="139">
        <v>0</v>
      </c>
      <c r="AY35" s="139">
        <f t="shared" si="15"/>
        <v>5988</v>
      </c>
      <c r="AZ35" s="139">
        <v>0</v>
      </c>
      <c r="BA35" s="139">
        <v>5988</v>
      </c>
      <c r="BB35" s="139">
        <v>0</v>
      </c>
      <c r="BC35" s="139">
        <v>0</v>
      </c>
      <c r="BD35" s="140">
        <v>0</v>
      </c>
      <c r="BE35" s="139">
        <v>0</v>
      </c>
      <c r="BF35" s="139">
        <v>69333</v>
      </c>
      <c r="BG35" s="139">
        <f t="shared" si="16"/>
        <v>306635</v>
      </c>
      <c r="BH35" s="139">
        <f t="shared" si="20"/>
        <v>0</v>
      </c>
      <c r="BI35" s="139">
        <f t="shared" si="20"/>
        <v>0</v>
      </c>
      <c r="BJ35" s="139">
        <f t="shared" si="20"/>
        <v>0</v>
      </c>
      <c r="BK35" s="139">
        <f t="shared" si="20"/>
        <v>0</v>
      </c>
      <c r="BL35" s="139">
        <f t="shared" si="20"/>
        <v>0</v>
      </c>
      <c r="BM35" s="139">
        <f t="shared" si="20"/>
        <v>0</v>
      </c>
      <c r="BN35" s="139">
        <f t="shared" si="20"/>
        <v>0</v>
      </c>
      <c r="BO35" s="140">
        <v>0</v>
      </c>
      <c r="BP35" s="139">
        <f t="shared" si="20"/>
        <v>237302</v>
      </c>
      <c r="BQ35" s="139">
        <f t="shared" si="20"/>
        <v>56368</v>
      </c>
      <c r="BR35" s="139">
        <f t="shared" si="20"/>
        <v>50267</v>
      </c>
      <c r="BS35" s="139">
        <f t="shared" si="20"/>
        <v>0</v>
      </c>
      <c r="BT35" s="139">
        <f t="shared" si="20"/>
        <v>6101</v>
      </c>
      <c r="BU35" s="139">
        <f t="shared" si="20"/>
        <v>0</v>
      </c>
      <c r="BV35" s="139">
        <f t="shared" si="20"/>
        <v>174946</v>
      </c>
      <c r="BW35" s="139">
        <f t="shared" si="19"/>
        <v>0</v>
      </c>
      <c r="BX35" s="139">
        <f t="shared" si="30"/>
        <v>174946</v>
      </c>
      <c r="BY35" s="139">
        <f t="shared" si="31"/>
        <v>0</v>
      </c>
      <c r="BZ35" s="139">
        <f t="shared" si="32"/>
        <v>0</v>
      </c>
      <c r="CA35" s="139">
        <f t="shared" si="21"/>
        <v>5988</v>
      </c>
      <c r="CB35" s="139">
        <f t="shared" si="22"/>
        <v>0</v>
      </c>
      <c r="CC35" s="139">
        <f t="shared" si="23"/>
        <v>5988</v>
      </c>
      <c r="CD35" s="139">
        <f t="shared" si="24"/>
        <v>0</v>
      </c>
      <c r="CE35" s="139">
        <f t="shared" si="25"/>
        <v>0</v>
      </c>
      <c r="CF35" s="140">
        <v>0</v>
      </c>
      <c r="CG35" s="139">
        <f t="shared" si="27"/>
        <v>0</v>
      </c>
      <c r="CH35" s="139">
        <f t="shared" si="28"/>
        <v>69333</v>
      </c>
      <c r="CI35" s="139">
        <f t="shared" si="29"/>
        <v>306635</v>
      </c>
    </row>
    <row r="36" spans="1:87" s="123" customFormat="1" ht="12" customHeight="1">
      <c r="A36" s="124" t="s">
        <v>200</v>
      </c>
      <c r="B36" s="125" t="s">
        <v>258</v>
      </c>
      <c r="C36" s="124" t="s">
        <v>259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0</v>
      </c>
      <c r="L36" s="139">
        <f t="shared" si="5"/>
        <v>0</v>
      </c>
      <c r="M36" s="139">
        <f t="shared" si="6"/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f t="shared" si="7"/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f t="shared" si="8"/>
        <v>0</v>
      </c>
      <c r="X36" s="139">
        <v>0</v>
      </c>
      <c r="Y36" s="139">
        <v>0</v>
      </c>
      <c r="Z36" s="139">
        <v>0</v>
      </c>
      <c r="AA36" s="139">
        <v>0</v>
      </c>
      <c r="AB36" s="140">
        <v>0</v>
      </c>
      <c r="AC36" s="139">
        <v>0</v>
      </c>
      <c r="AD36" s="139">
        <v>0</v>
      </c>
      <c r="AE36" s="139">
        <f t="shared" si="9"/>
        <v>0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175093</v>
      </c>
      <c r="AO36" s="139">
        <f t="shared" si="13"/>
        <v>28700</v>
      </c>
      <c r="AP36" s="139">
        <v>28700</v>
      </c>
      <c r="AQ36" s="139">
        <v>0</v>
      </c>
      <c r="AR36" s="139">
        <v>0</v>
      </c>
      <c r="AS36" s="139">
        <v>0</v>
      </c>
      <c r="AT36" s="139">
        <f t="shared" si="14"/>
        <v>103305</v>
      </c>
      <c r="AU36" s="139">
        <v>0</v>
      </c>
      <c r="AV36" s="139">
        <v>103305</v>
      </c>
      <c r="AW36" s="139">
        <v>0</v>
      </c>
      <c r="AX36" s="139">
        <v>0</v>
      </c>
      <c r="AY36" s="139">
        <f t="shared" si="15"/>
        <v>43088</v>
      </c>
      <c r="AZ36" s="139">
        <v>0</v>
      </c>
      <c r="BA36" s="139">
        <v>43088</v>
      </c>
      <c r="BB36" s="139">
        <v>0</v>
      </c>
      <c r="BC36" s="139">
        <v>0</v>
      </c>
      <c r="BD36" s="140">
        <v>0</v>
      </c>
      <c r="BE36" s="139">
        <v>0</v>
      </c>
      <c r="BF36" s="139">
        <v>42525</v>
      </c>
      <c r="BG36" s="139">
        <f t="shared" si="16"/>
        <v>217618</v>
      </c>
      <c r="BH36" s="139">
        <f t="shared" si="20"/>
        <v>0</v>
      </c>
      <c r="BI36" s="139">
        <f t="shared" si="20"/>
        <v>0</v>
      </c>
      <c r="BJ36" s="139">
        <f t="shared" si="20"/>
        <v>0</v>
      </c>
      <c r="BK36" s="139">
        <f t="shared" si="20"/>
        <v>0</v>
      </c>
      <c r="BL36" s="139">
        <f t="shared" si="20"/>
        <v>0</v>
      </c>
      <c r="BM36" s="139">
        <f t="shared" si="20"/>
        <v>0</v>
      </c>
      <c r="BN36" s="139">
        <f t="shared" si="20"/>
        <v>0</v>
      </c>
      <c r="BO36" s="140">
        <v>0</v>
      </c>
      <c r="BP36" s="139">
        <f t="shared" si="20"/>
        <v>175093</v>
      </c>
      <c r="BQ36" s="139">
        <f t="shared" si="20"/>
        <v>28700</v>
      </c>
      <c r="BR36" s="139">
        <f t="shared" si="20"/>
        <v>28700</v>
      </c>
      <c r="BS36" s="139">
        <f t="shared" si="20"/>
        <v>0</v>
      </c>
      <c r="BT36" s="139">
        <f t="shared" si="20"/>
        <v>0</v>
      </c>
      <c r="BU36" s="139">
        <f t="shared" si="20"/>
        <v>0</v>
      </c>
      <c r="BV36" s="139">
        <f t="shared" si="20"/>
        <v>103305</v>
      </c>
      <c r="BW36" s="139">
        <f t="shared" si="19"/>
        <v>0</v>
      </c>
      <c r="BX36" s="139">
        <f t="shared" si="30"/>
        <v>103305</v>
      </c>
      <c r="BY36" s="139">
        <f t="shared" si="31"/>
        <v>0</v>
      </c>
      <c r="BZ36" s="139">
        <f t="shared" si="32"/>
        <v>0</v>
      </c>
      <c r="CA36" s="139">
        <f t="shared" si="21"/>
        <v>43088</v>
      </c>
      <c r="CB36" s="139">
        <f t="shared" si="22"/>
        <v>0</v>
      </c>
      <c r="CC36" s="139">
        <f t="shared" si="23"/>
        <v>43088</v>
      </c>
      <c r="CD36" s="139">
        <f t="shared" si="24"/>
        <v>0</v>
      </c>
      <c r="CE36" s="139">
        <f t="shared" si="25"/>
        <v>0</v>
      </c>
      <c r="CF36" s="140">
        <v>0</v>
      </c>
      <c r="CG36" s="139">
        <f t="shared" si="27"/>
        <v>0</v>
      </c>
      <c r="CH36" s="139">
        <f t="shared" si="28"/>
        <v>42525</v>
      </c>
      <c r="CI36" s="139">
        <f t="shared" si="29"/>
        <v>217618</v>
      </c>
    </row>
    <row r="37" spans="1:87" s="123" customFormat="1" ht="12" customHeight="1">
      <c r="A37" s="124" t="s">
        <v>200</v>
      </c>
      <c r="B37" s="125" t="s">
        <v>260</v>
      </c>
      <c r="C37" s="124" t="s">
        <v>261</v>
      </c>
      <c r="D37" s="139">
        <f t="shared" si="3"/>
        <v>0</v>
      </c>
      <c r="E37" s="139">
        <f t="shared" si="4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9">
        <f t="shared" si="5"/>
        <v>0</v>
      </c>
      <c r="M37" s="139">
        <f t="shared" si="6"/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f t="shared" si="7"/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f t="shared" si="8"/>
        <v>0</v>
      </c>
      <c r="X37" s="139">
        <v>0</v>
      </c>
      <c r="Y37" s="139">
        <v>0</v>
      </c>
      <c r="Z37" s="139">
        <v>0</v>
      </c>
      <c r="AA37" s="139">
        <v>0</v>
      </c>
      <c r="AB37" s="140">
        <v>0</v>
      </c>
      <c r="AC37" s="139">
        <v>0</v>
      </c>
      <c r="AD37" s="139">
        <v>0</v>
      </c>
      <c r="AE37" s="139">
        <f t="shared" si="9"/>
        <v>0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130634</v>
      </c>
      <c r="AO37" s="139">
        <f t="shared" si="13"/>
        <v>45907</v>
      </c>
      <c r="AP37" s="139">
        <v>10559</v>
      </c>
      <c r="AQ37" s="139">
        <v>0</v>
      </c>
      <c r="AR37" s="139">
        <v>35348</v>
      </c>
      <c r="AS37" s="139">
        <v>0</v>
      </c>
      <c r="AT37" s="139">
        <f t="shared" si="14"/>
        <v>64140</v>
      </c>
      <c r="AU37" s="139">
        <v>0</v>
      </c>
      <c r="AV37" s="139">
        <v>64140</v>
      </c>
      <c r="AW37" s="139">
        <v>0</v>
      </c>
      <c r="AX37" s="139">
        <v>0</v>
      </c>
      <c r="AY37" s="139">
        <f t="shared" si="15"/>
        <v>20587</v>
      </c>
      <c r="AZ37" s="139">
        <v>2463</v>
      </c>
      <c r="BA37" s="139">
        <v>0</v>
      </c>
      <c r="BB37" s="139">
        <v>0</v>
      </c>
      <c r="BC37" s="139">
        <v>18124</v>
      </c>
      <c r="BD37" s="140">
        <v>0</v>
      </c>
      <c r="BE37" s="139">
        <v>0</v>
      </c>
      <c r="BF37" s="139">
        <v>0</v>
      </c>
      <c r="BG37" s="139">
        <f t="shared" si="16"/>
        <v>130634</v>
      </c>
      <c r="BH37" s="139">
        <f t="shared" si="20"/>
        <v>0</v>
      </c>
      <c r="BI37" s="139">
        <f t="shared" si="20"/>
        <v>0</v>
      </c>
      <c r="BJ37" s="139">
        <f t="shared" si="20"/>
        <v>0</v>
      </c>
      <c r="BK37" s="139">
        <f t="shared" si="20"/>
        <v>0</v>
      </c>
      <c r="BL37" s="139">
        <f t="shared" si="20"/>
        <v>0</v>
      </c>
      <c r="BM37" s="139">
        <f t="shared" si="20"/>
        <v>0</v>
      </c>
      <c r="BN37" s="139">
        <f t="shared" si="20"/>
        <v>0</v>
      </c>
      <c r="BO37" s="140">
        <v>0</v>
      </c>
      <c r="BP37" s="139">
        <f t="shared" si="20"/>
        <v>130634</v>
      </c>
      <c r="BQ37" s="139">
        <f t="shared" si="20"/>
        <v>45907</v>
      </c>
      <c r="BR37" s="139">
        <f t="shared" si="20"/>
        <v>10559</v>
      </c>
      <c r="BS37" s="139">
        <f t="shared" si="20"/>
        <v>0</v>
      </c>
      <c r="BT37" s="139">
        <f t="shared" si="20"/>
        <v>35348</v>
      </c>
      <c r="BU37" s="139">
        <f t="shared" si="20"/>
        <v>0</v>
      </c>
      <c r="BV37" s="139">
        <f t="shared" si="20"/>
        <v>64140</v>
      </c>
      <c r="BW37" s="139">
        <f t="shared" si="19"/>
        <v>0</v>
      </c>
      <c r="BX37" s="139">
        <f t="shared" si="30"/>
        <v>64140</v>
      </c>
      <c r="BY37" s="139">
        <f t="shared" si="31"/>
        <v>0</v>
      </c>
      <c r="BZ37" s="139">
        <f t="shared" si="32"/>
        <v>0</v>
      </c>
      <c r="CA37" s="139">
        <f t="shared" si="21"/>
        <v>20587</v>
      </c>
      <c r="CB37" s="139">
        <f t="shared" si="22"/>
        <v>2463</v>
      </c>
      <c r="CC37" s="139">
        <f t="shared" si="23"/>
        <v>0</v>
      </c>
      <c r="CD37" s="139">
        <f t="shared" si="24"/>
        <v>0</v>
      </c>
      <c r="CE37" s="139">
        <f t="shared" si="25"/>
        <v>18124</v>
      </c>
      <c r="CF37" s="140">
        <v>0</v>
      </c>
      <c r="CG37" s="139">
        <f t="shared" si="27"/>
        <v>0</v>
      </c>
      <c r="CH37" s="139">
        <f t="shared" si="28"/>
        <v>0</v>
      </c>
      <c r="CI37" s="139">
        <f t="shared" si="29"/>
        <v>130634</v>
      </c>
    </row>
    <row r="38" spans="1:87" s="123" customFormat="1" ht="12" customHeight="1">
      <c r="A38" s="124" t="s">
        <v>200</v>
      </c>
      <c r="B38" s="125" t="s">
        <v>262</v>
      </c>
      <c r="C38" s="124" t="s">
        <v>263</v>
      </c>
      <c r="D38" s="139">
        <f t="shared" si="3"/>
        <v>9527</v>
      </c>
      <c r="E38" s="139">
        <f t="shared" si="4"/>
        <v>9527</v>
      </c>
      <c r="F38" s="139">
        <v>0</v>
      </c>
      <c r="G38" s="139">
        <v>9527</v>
      </c>
      <c r="H38" s="139">
        <v>0</v>
      </c>
      <c r="I38" s="139">
        <v>0</v>
      </c>
      <c r="J38" s="139">
        <v>0</v>
      </c>
      <c r="K38" s="140">
        <v>0</v>
      </c>
      <c r="L38" s="139">
        <f t="shared" si="5"/>
        <v>162038</v>
      </c>
      <c r="M38" s="139">
        <f t="shared" si="6"/>
        <v>42751</v>
      </c>
      <c r="N38" s="139">
        <v>0</v>
      </c>
      <c r="O38" s="139">
        <v>0</v>
      </c>
      <c r="P38" s="139">
        <v>34115</v>
      </c>
      <c r="Q38" s="139">
        <v>8636</v>
      </c>
      <c r="R38" s="139">
        <f t="shared" si="7"/>
        <v>48229</v>
      </c>
      <c r="S38" s="139">
        <v>0</v>
      </c>
      <c r="T38" s="139">
        <v>40894</v>
      </c>
      <c r="U38" s="139">
        <v>7335</v>
      </c>
      <c r="V38" s="139">
        <v>0</v>
      </c>
      <c r="W38" s="139">
        <f t="shared" si="8"/>
        <v>71058</v>
      </c>
      <c r="X38" s="139">
        <v>7030</v>
      </c>
      <c r="Y38" s="139">
        <v>52624</v>
      </c>
      <c r="Z38" s="139">
        <v>5285</v>
      </c>
      <c r="AA38" s="139">
        <v>6119</v>
      </c>
      <c r="AB38" s="140">
        <v>0</v>
      </c>
      <c r="AC38" s="139">
        <v>0</v>
      </c>
      <c r="AD38" s="139">
        <v>9536</v>
      </c>
      <c r="AE38" s="139">
        <f t="shared" si="9"/>
        <v>181101</v>
      </c>
      <c r="AF38" s="139">
        <f t="shared" si="10"/>
        <v>10678</v>
      </c>
      <c r="AG38" s="139">
        <f t="shared" si="11"/>
        <v>10678</v>
      </c>
      <c r="AH38" s="139">
        <v>0</v>
      </c>
      <c r="AI38" s="139">
        <v>10678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326503</v>
      </c>
      <c r="AO38" s="139">
        <f t="shared" si="13"/>
        <v>45129</v>
      </c>
      <c r="AP38" s="139">
        <v>37399</v>
      </c>
      <c r="AQ38" s="139">
        <v>0</v>
      </c>
      <c r="AR38" s="139">
        <v>7730</v>
      </c>
      <c r="AS38" s="139">
        <v>0</v>
      </c>
      <c r="AT38" s="139">
        <f t="shared" si="14"/>
        <v>107695</v>
      </c>
      <c r="AU38" s="139">
        <v>0</v>
      </c>
      <c r="AV38" s="139">
        <v>107695</v>
      </c>
      <c r="AW38" s="139">
        <v>0</v>
      </c>
      <c r="AX38" s="139">
        <v>1043</v>
      </c>
      <c r="AY38" s="139">
        <f t="shared" si="15"/>
        <v>172636</v>
      </c>
      <c r="AZ38" s="139">
        <v>99589</v>
      </c>
      <c r="BA38" s="139">
        <v>72187</v>
      </c>
      <c r="BB38" s="139">
        <v>0</v>
      </c>
      <c r="BC38" s="139">
        <v>860</v>
      </c>
      <c r="BD38" s="140">
        <v>0</v>
      </c>
      <c r="BE38" s="139">
        <v>0</v>
      </c>
      <c r="BF38" s="139">
        <v>2391</v>
      </c>
      <c r="BG38" s="139">
        <f t="shared" si="16"/>
        <v>339572</v>
      </c>
      <c r="BH38" s="139">
        <f t="shared" si="20"/>
        <v>20205</v>
      </c>
      <c r="BI38" s="139">
        <f t="shared" si="20"/>
        <v>20205</v>
      </c>
      <c r="BJ38" s="139">
        <f t="shared" si="20"/>
        <v>0</v>
      </c>
      <c r="BK38" s="139">
        <f t="shared" si="20"/>
        <v>20205</v>
      </c>
      <c r="BL38" s="139">
        <f t="shared" si="20"/>
        <v>0</v>
      </c>
      <c r="BM38" s="139">
        <f t="shared" si="20"/>
        <v>0</v>
      </c>
      <c r="BN38" s="139">
        <f t="shared" si="20"/>
        <v>0</v>
      </c>
      <c r="BO38" s="140">
        <v>0</v>
      </c>
      <c r="BP38" s="139">
        <f t="shared" si="20"/>
        <v>488541</v>
      </c>
      <c r="BQ38" s="139">
        <f t="shared" si="20"/>
        <v>87880</v>
      </c>
      <c r="BR38" s="139">
        <f t="shared" si="20"/>
        <v>37399</v>
      </c>
      <c r="BS38" s="139">
        <f t="shared" si="20"/>
        <v>0</v>
      </c>
      <c r="BT38" s="139">
        <f t="shared" si="20"/>
        <v>41845</v>
      </c>
      <c r="BU38" s="139">
        <f t="shared" si="20"/>
        <v>8636</v>
      </c>
      <c r="BV38" s="139">
        <f t="shared" si="20"/>
        <v>155924</v>
      </c>
      <c r="BW38" s="139">
        <f t="shared" si="19"/>
        <v>0</v>
      </c>
      <c r="BX38" s="139">
        <f t="shared" si="30"/>
        <v>148589</v>
      </c>
      <c r="BY38" s="139">
        <f t="shared" si="31"/>
        <v>7335</v>
      </c>
      <c r="BZ38" s="139">
        <f t="shared" si="32"/>
        <v>1043</v>
      </c>
      <c r="CA38" s="139">
        <f t="shared" si="21"/>
        <v>243694</v>
      </c>
      <c r="CB38" s="139">
        <f t="shared" si="22"/>
        <v>106619</v>
      </c>
      <c r="CC38" s="139">
        <f t="shared" si="23"/>
        <v>124811</v>
      </c>
      <c r="CD38" s="139">
        <f t="shared" si="24"/>
        <v>5285</v>
      </c>
      <c r="CE38" s="139">
        <f t="shared" si="25"/>
        <v>6979</v>
      </c>
      <c r="CF38" s="140">
        <v>0</v>
      </c>
      <c r="CG38" s="139">
        <f t="shared" si="27"/>
        <v>0</v>
      </c>
      <c r="CH38" s="139">
        <f t="shared" si="28"/>
        <v>11927</v>
      </c>
      <c r="CI38" s="139">
        <f t="shared" si="29"/>
        <v>520673</v>
      </c>
    </row>
    <row r="39" spans="1:87" s="123" customFormat="1" ht="12" customHeight="1">
      <c r="A39" s="124" t="s">
        <v>200</v>
      </c>
      <c r="B39" s="125" t="s">
        <v>264</v>
      </c>
      <c r="C39" s="124" t="s">
        <v>265</v>
      </c>
      <c r="D39" s="139">
        <f t="shared" si="3"/>
        <v>0</v>
      </c>
      <c r="E39" s="139">
        <f t="shared" si="4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40">
        <v>0</v>
      </c>
      <c r="L39" s="139">
        <f t="shared" si="5"/>
        <v>0</v>
      </c>
      <c r="M39" s="139">
        <f t="shared" si="6"/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f t="shared" si="7"/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f t="shared" si="8"/>
        <v>0</v>
      </c>
      <c r="X39" s="139">
        <v>0</v>
      </c>
      <c r="Y39" s="139">
        <v>0</v>
      </c>
      <c r="Z39" s="139">
        <v>0</v>
      </c>
      <c r="AA39" s="139">
        <v>0</v>
      </c>
      <c r="AB39" s="140">
        <v>0</v>
      </c>
      <c r="AC39" s="139">
        <v>0</v>
      </c>
      <c r="AD39" s="139">
        <v>0</v>
      </c>
      <c r="AE39" s="139">
        <f t="shared" si="9"/>
        <v>0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76453</v>
      </c>
      <c r="AO39" s="139">
        <f t="shared" si="13"/>
        <v>39272</v>
      </c>
      <c r="AP39" s="139">
        <v>39272</v>
      </c>
      <c r="AQ39" s="139">
        <v>0</v>
      </c>
      <c r="AR39" s="139">
        <v>0</v>
      </c>
      <c r="AS39" s="139">
        <v>0</v>
      </c>
      <c r="AT39" s="139">
        <f t="shared" si="14"/>
        <v>31407</v>
      </c>
      <c r="AU39" s="139">
        <v>0</v>
      </c>
      <c r="AV39" s="139">
        <v>31407</v>
      </c>
      <c r="AW39" s="139">
        <v>0</v>
      </c>
      <c r="AX39" s="139">
        <v>0</v>
      </c>
      <c r="AY39" s="139">
        <f t="shared" si="15"/>
        <v>5774</v>
      </c>
      <c r="AZ39" s="139">
        <v>482</v>
      </c>
      <c r="BA39" s="139">
        <v>5292</v>
      </c>
      <c r="BB39" s="139">
        <v>0</v>
      </c>
      <c r="BC39" s="139">
        <v>0</v>
      </c>
      <c r="BD39" s="140">
        <v>0</v>
      </c>
      <c r="BE39" s="139">
        <v>0</v>
      </c>
      <c r="BF39" s="139">
        <v>31393</v>
      </c>
      <c r="BG39" s="139">
        <f t="shared" si="16"/>
        <v>107846</v>
      </c>
      <c r="BH39" s="139">
        <f t="shared" si="20"/>
        <v>0</v>
      </c>
      <c r="BI39" s="139">
        <f t="shared" si="20"/>
        <v>0</v>
      </c>
      <c r="BJ39" s="139">
        <f t="shared" si="20"/>
        <v>0</v>
      </c>
      <c r="BK39" s="139">
        <f t="shared" si="20"/>
        <v>0</v>
      </c>
      <c r="BL39" s="139">
        <f t="shared" si="20"/>
        <v>0</v>
      </c>
      <c r="BM39" s="139">
        <f t="shared" si="20"/>
        <v>0</v>
      </c>
      <c r="BN39" s="139">
        <f t="shared" si="20"/>
        <v>0</v>
      </c>
      <c r="BO39" s="140">
        <v>0</v>
      </c>
      <c r="BP39" s="139">
        <f t="shared" si="20"/>
        <v>76453</v>
      </c>
      <c r="BQ39" s="139">
        <f t="shared" si="20"/>
        <v>39272</v>
      </c>
      <c r="BR39" s="139">
        <f t="shared" si="20"/>
        <v>39272</v>
      </c>
      <c r="BS39" s="139">
        <f t="shared" si="20"/>
        <v>0</v>
      </c>
      <c r="BT39" s="139">
        <f t="shared" si="20"/>
        <v>0</v>
      </c>
      <c r="BU39" s="139">
        <f t="shared" si="20"/>
        <v>0</v>
      </c>
      <c r="BV39" s="139">
        <f t="shared" si="20"/>
        <v>31407</v>
      </c>
      <c r="BW39" s="139">
        <f t="shared" si="19"/>
        <v>0</v>
      </c>
      <c r="BX39" s="139">
        <f t="shared" si="30"/>
        <v>31407</v>
      </c>
      <c r="BY39" s="139">
        <f t="shared" si="31"/>
        <v>0</v>
      </c>
      <c r="BZ39" s="139">
        <f t="shared" si="32"/>
        <v>0</v>
      </c>
      <c r="CA39" s="139">
        <f t="shared" si="21"/>
        <v>5774</v>
      </c>
      <c r="CB39" s="139">
        <f t="shared" si="22"/>
        <v>482</v>
      </c>
      <c r="CC39" s="139">
        <f t="shared" si="23"/>
        <v>5292</v>
      </c>
      <c r="CD39" s="139">
        <f t="shared" si="24"/>
        <v>0</v>
      </c>
      <c r="CE39" s="139">
        <f t="shared" si="25"/>
        <v>0</v>
      </c>
      <c r="CF39" s="140">
        <v>0</v>
      </c>
      <c r="CG39" s="139">
        <f t="shared" si="27"/>
        <v>0</v>
      </c>
      <c r="CH39" s="139">
        <f t="shared" si="28"/>
        <v>31393</v>
      </c>
      <c r="CI39" s="139">
        <f t="shared" si="29"/>
        <v>107846</v>
      </c>
    </row>
    <row r="40" spans="1:87" s="123" customFormat="1" ht="12" customHeight="1">
      <c r="A40" s="124" t="s">
        <v>200</v>
      </c>
      <c r="B40" s="125" t="s">
        <v>266</v>
      </c>
      <c r="C40" s="124" t="s">
        <v>267</v>
      </c>
      <c r="D40" s="139">
        <f t="shared" si="3"/>
        <v>0</v>
      </c>
      <c r="E40" s="139">
        <f t="shared" si="4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0</v>
      </c>
      <c r="M40" s="139">
        <f t="shared" si="6"/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f t="shared" si="7"/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f t="shared" si="8"/>
        <v>0</v>
      </c>
      <c r="X40" s="139">
        <v>0</v>
      </c>
      <c r="Y40" s="139">
        <v>0</v>
      </c>
      <c r="Z40" s="139">
        <v>0</v>
      </c>
      <c r="AA40" s="139">
        <v>0</v>
      </c>
      <c r="AB40" s="140">
        <v>0</v>
      </c>
      <c r="AC40" s="139">
        <v>0</v>
      </c>
      <c r="AD40" s="139">
        <v>0</v>
      </c>
      <c r="AE40" s="139">
        <f t="shared" si="9"/>
        <v>0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203038</v>
      </c>
      <c r="AO40" s="139">
        <f t="shared" si="13"/>
        <v>46888</v>
      </c>
      <c r="AP40" s="139">
        <v>16047</v>
      </c>
      <c r="AQ40" s="139">
        <v>0</v>
      </c>
      <c r="AR40" s="139">
        <v>30841</v>
      </c>
      <c r="AS40" s="139">
        <v>0</v>
      </c>
      <c r="AT40" s="139">
        <f t="shared" si="14"/>
        <v>38745</v>
      </c>
      <c r="AU40" s="139">
        <v>0</v>
      </c>
      <c r="AV40" s="139">
        <v>38745</v>
      </c>
      <c r="AW40" s="139">
        <v>0</v>
      </c>
      <c r="AX40" s="139">
        <v>0</v>
      </c>
      <c r="AY40" s="139">
        <f t="shared" si="15"/>
        <v>117405</v>
      </c>
      <c r="AZ40" s="139">
        <v>0</v>
      </c>
      <c r="BA40" s="139">
        <v>117405</v>
      </c>
      <c r="BB40" s="139">
        <v>0</v>
      </c>
      <c r="BC40" s="139">
        <v>0</v>
      </c>
      <c r="BD40" s="140">
        <v>0</v>
      </c>
      <c r="BE40" s="139">
        <v>0</v>
      </c>
      <c r="BF40" s="139">
        <v>0</v>
      </c>
      <c r="BG40" s="139">
        <f t="shared" si="16"/>
        <v>203038</v>
      </c>
      <c r="BH40" s="139">
        <f t="shared" si="20"/>
        <v>0</v>
      </c>
      <c r="BI40" s="139">
        <f t="shared" si="20"/>
        <v>0</v>
      </c>
      <c r="BJ40" s="139">
        <f t="shared" si="20"/>
        <v>0</v>
      </c>
      <c r="BK40" s="139">
        <f t="shared" si="20"/>
        <v>0</v>
      </c>
      <c r="BL40" s="139">
        <f t="shared" si="20"/>
        <v>0</v>
      </c>
      <c r="BM40" s="139">
        <f t="shared" si="20"/>
        <v>0</v>
      </c>
      <c r="BN40" s="139">
        <f t="shared" si="20"/>
        <v>0</v>
      </c>
      <c r="BO40" s="140">
        <v>0</v>
      </c>
      <c r="BP40" s="139">
        <f t="shared" si="20"/>
        <v>203038</v>
      </c>
      <c r="BQ40" s="139">
        <f t="shared" si="20"/>
        <v>46888</v>
      </c>
      <c r="BR40" s="139">
        <f t="shared" si="20"/>
        <v>16047</v>
      </c>
      <c r="BS40" s="139">
        <f t="shared" si="20"/>
        <v>0</v>
      </c>
      <c r="BT40" s="139">
        <f t="shared" si="20"/>
        <v>30841</v>
      </c>
      <c r="BU40" s="139">
        <f t="shared" si="20"/>
        <v>0</v>
      </c>
      <c r="BV40" s="139">
        <f t="shared" si="20"/>
        <v>38745</v>
      </c>
      <c r="BW40" s="139">
        <f t="shared" si="19"/>
        <v>0</v>
      </c>
      <c r="BX40" s="139">
        <f t="shared" si="30"/>
        <v>38745</v>
      </c>
      <c r="BY40" s="139">
        <f t="shared" si="31"/>
        <v>0</v>
      </c>
      <c r="BZ40" s="139">
        <f t="shared" si="32"/>
        <v>0</v>
      </c>
      <c r="CA40" s="139">
        <f t="shared" si="21"/>
        <v>117405</v>
      </c>
      <c r="CB40" s="139">
        <f t="shared" si="22"/>
        <v>0</v>
      </c>
      <c r="CC40" s="139">
        <f t="shared" si="23"/>
        <v>117405</v>
      </c>
      <c r="CD40" s="139">
        <f t="shared" si="24"/>
        <v>0</v>
      </c>
      <c r="CE40" s="139">
        <f t="shared" si="25"/>
        <v>0</v>
      </c>
      <c r="CF40" s="140">
        <v>0</v>
      </c>
      <c r="CG40" s="139">
        <f t="shared" si="27"/>
        <v>0</v>
      </c>
      <c r="CH40" s="139">
        <f t="shared" si="28"/>
        <v>0</v>
      </c>
      <c r="CI40" s="139">
        <f t="shared" si="29"/>
        <v>203038</v>
      </c>
    </row>
    <row r="41" spans="1:87" s="123" customFormat="1" ht="12" customHeight="1">
      <c r="A41" s="124" t="s">
        <v>200</v>
      </c>
      <c r="B41" s="125" t="s">
        <v>268</v>
      </c>
      <c r="C41" s="124" t="s">
        <v>269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0</v>
      </c>
      <c r="L41" s="139">
        <f t="shared" si="5"/>
        <v>491229</v>
      </c>
      <c r="M41" s="139">
        <f t="shared" si="6"/>
        <v>54449</v>
      </c>
      <c r="N41" s="139">
        <v>40593</v>
      </c>
      <c r="O41" s="139">
        <v>0</v>
      </c>
      <c r="P41" s="139">
        <v>13856</v>
      </c>
      <c r="Q41" s="139">
        <v>0</v>
      </c>
      <c r="R41" s="139">
        <f t="shared" si="7"/>
        <v>310470</v>
      </c>
      <c r="S41" s="139">
        <v>0</v>
      </c>
      <c r="T41" s="139">
        <v>310470</v>
      </c>
      <c r="U41" s="139">
        <v>0</v>
      </c>
      <c r="V41" s="139">
        <v>0</v>
      </c>
      <c r="W41" s="139">
        <f t="shared" si="8"/>
        <v>126310</v>
      </c>
      <c r="X41" s="139">
        <v>5192</v>
      </c>
      <c r="Y41" s="139">
        <v>41832</v>
      </c>
      <c r="Z41" s="139">
        <v>0</v>
      </c>
      <c r="AA41" s="139">
        <v>79286</v>
      </c>
      <c r="AB41" s="140">
        <v>0</v>
      </c>
      <c r="AC41" s="139">
        <v>0</v>
      </c>
      <c r="AD41" s="139">
        <v>0</v>
      </c>
      <c r="AE41" s="139">
        <f t="shared" si="9"/>
        <v>491229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0</v>
      </c>
      <c r="AO41" s="139">
        <f t="shared" si="13"/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f t="shared" si="14"/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f t="shared" si="15"/>
        <v>0</v>
      </c>
      <c r="AZ41" s="139">
        <v>0</v>
      </c>
      <c r="BA41" s="139">
        <v>0</v>
      </c>
      <c r="BB41" s="139">
        <v>0</v>
      </c>
      <c r="BC41" s="139">
        <v>0</v>
      </c>
      <c r="BD41" s="140">
        <v>0</v>
      </c>
      <c r="BE41" s="139">
        <v>0</v>
      </c>
      <c r="BF41" s="139">
        <v>0</v>
      </c>
      <c r="BG41" s="139">
        <f t="shared" si="16"/>
        <v>0</v>
      </c>
      <c r="BH41" s="139">
        <f t="shared" si="20"/>
        <v>0</v>
      </c>
      <c r="BI41" s="139">
        <f t="shared" si="20"/>
        <v>0</v>
      </c>
      <c r="BJ41" s="139">
        <f t="shared" si="20"/>
        <v>0</v>
      </c>
      <c r="BK41" s="139">
        <f t="shared" si="20"/>
        <v>0</v>
      </c>
      <c r="BL41" s="139">
        <f t="shared" si="20"/>
        <v>0</v>
      </c>
      <c r="BM41" s="139">
        <f t="shared" si="20"/>
        <v>0</v>
      </c>
      <c r="BN41" s="139">
        <f aca="true" t="shared" si="33" ref="BN41:BN52">SUM(J41,AL41)</f>
        <v>0</v>
      </c>
      <c r="BO41" s="140">
        <v>0</v>
      </c>
      <c r="BP41" s="139">
        <f aca="true" t="shared" si="34" ref="BP41:BP52">SUM(L41,AN41)</f>
        <v>491229</v>
      </c>
      <c r="BQ41" s="139">
        <f aca="true" t="shared" si="35" ref="BQ41:BQ52">SUM(M41,AO41)</f>
        <v>54449</v>
      </c>
      <c r="BR41" s="139">
        <f aca="true" t="shared" si="36" ref="BR41:BR52">SUM(N41,AP41)</f>
        <v>40593</v>
      </c>
      <c r="BS41" s="139">
        <f aca="true" t="shared" si="37" ref="BS41:BS52">SUM(O41,AQ41)</f>
        <v>0</v>
      </c>
      <c r="BT41" s="139">
        <f aca="true" t="shared" si="38" ref="BT41:BT52">SUM(P41,AR41)</f>
        <v>13856</v>
      </c>
      <c r="BU41" s="139">
        <f aca="true" t="shared" si="39" ref="BU41:BU52">SUM(Q41,AS41)</f>
        <v>0</v>
      </c>
      <c r="BV41" s="139">
        <f aca="true" t="shared" si="40" ref="BV41:BV52">SUM(R41,AT41)</f>
        <v>310470</v>
      </c>
      <c r="BW41" s="139">
        <f t="shared" si="19"/>
        <v>0</v>
      </c>
      <c r="BX41" s="139">
        <f t="shared" si="30"/>
        <v>310470</v>
      </c>
      <c r="BY41" s="139">
        <f t="shared" si="31"/>
        <v>0</v>
      </c>
      <c r="BZ41" s="139">
        <f t="shared" si="32"/>
        <v>0</v>
      </c>
      <c r="CA41" s="139">
        <f t="shared" si="21"/>
        <v>126310</v>
      </c>
      <c r="CB41" s="139">
        <f t="shared" si="22"/>
        <v>5192</v>
      </c>
      <c r="CC41" s="139">
        <f t="shared" si="23"/>
        <v>41832</v>
      </c>
      <c r="CD41" s="139">
        <f t="shared" si="24"/>
        <v>0</v>
      </c>
      <c r="CE41" s="139">
        <f t="shared" si="25"/>
        <v>79286</v>
      </c>
      <c r="CF41" s="140">
        <v>0</v>
      </c>
      <c r="CG41" s="139">
        <f t="shared" si="27"/>
        <v>0</v>
      </c>
      <c r="CH41" s="139">
        <f t="shared" si="28"/>
        <v>0</v>
      </c>
      <c r="CI41" s="139">
        <f t="shared" si="29"/>
        <v>491229</v>
      </c>
    </row>
    <row r="42" spans="1:87" s="123" customFormat="1" ht="12" customHeight="1">
      <c r="A42" s="124" t="s">
        <v>200</v>
      </c>
      <c r="B42" s="125" t="s">
        <v>270</v>
      </c>
      <c r="C42" s="124" t="s">
        <v>271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0</v>
      </c>
      <c r="L42" s="139">
        <f t="shared" si="5"/>
        <v>295836</v>
      </c>
      <c r="M42" s="139">
        <f t="shared" si="6"/>
        <v>159048</v>
      </c>
      <c r="N42" s="139">
        <v>27149</v>
      </c>
      <c r="O42" s="139">
        <v>54024</v>
      </c>
      <c r="P42" s="139">
        <v>70882</v>
      </c>
      <c r="Q42" s="139">
        <v>6993</v>
      </c>
      <c r="R42" s="139">
        <f t="shared" si="7"/>
        <v>92370</v>
      </c>
      <c r="S42" s="139">
        <v>7705</v>
      </c>
      <c r="T42" s="139">
        <v>82029</v>
      </c>
      <c r="U42" s="139">
        <v>2636</v>
      </c>
      <c r="V42" s="139">
        <v>0</v>
      </c>
      <c r="W42" s="139">
        <f t="shared" si="8"/>
        <v>44418</v>
      </c>
      <c r="X42" s="139">
        <v>0</v>
      </c>
      <c r="Y42" s="139">
        <v>1734</v>
      </c>
      <c r="Z42" s="139">
        <v>42684</v>
      </c>
      <c r="AA42" s="139">
        <v>0</v>
      </c>
      <c r="AB42" s="140">
        <v>0</v>
      </c>
      <c r="AC42" s="139">
        <v>0</v>
      </c>
      <c r="AD42" s="139">
        <v>21127</v>
      </c>
      <c r="AE42" s="139">
        <f t="shared" si="9"/>
        <v>316963</v>
      </c>
      <c r="AF42" s="139">
        <f t="shared" si="10"/>
        <v>0</v>
      </c>
      <c r="AG42" s="139">
        <f t="shared" si="11"/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0</v>
      </c>
      <c r="AO42" s="139">
        <f t="shared" si="13"/>
        <v>0</v>
      </c>
      <c r="AP42" s="139">
        <v>0</v>
      </c>
      <c r="AQ42" s="139">
        <v>0</v>
      </c>
      <c r="AR42" s="139">
        <v>0</v>
      </c>
      <c r="AS42" s="139">
        <v>0</v>
      </c>
      <c r="AT42" s="139">
        <f t="shared" si="14"/>
        <v>0</v>
      </c>
      <c r="AU42" s="139">
        <v>0</v>
      </c>
      <c r="AV42" s="139">
        <v>0</v>
      </c>
      <c r="AW42" s="139">
        <v>0</v>
      </c>
      <c r="AX42" s="139">
        <v>0</v>
      </c>
      <c r="AY42" s="139">
        <f t="shared" si="15"/>
        <v>0</v>
      </c>
      <c r="AZ42" s="139">
        <v>0</v>
      </c>
      <c r="BA42" s="139">
        <v>0</v>
      </c>
      <c r="BB42" s="139">
        <v>0</v>
      </c>
      <c r="BC42" s="139">
        <v>0</v>
      </c>
      <c r="BD42" s="140">
        <v>0</v>
      </c>
      <c r="BE42" s="139">
        <v>0</v>
      </c>
      <c r="BF42" s="139">
        <v>0</v>
      </c>
      <c r="BG42" s="139">
        <f t="shared" si="16"/>
        <v>0</v>
      </c>
      <c r="BH42" s="139">
        <f aca="true" t="shared" si="41" ref="BH42:BH52">SUM(D42,AF42)</f>
        <v>0</v>
      </c>
      <c r="BI42" s="139">
        <f aca="true" t="shared" si="42" ref="BI42:BI52">SUM(E42,AG42)</f>
        <v>0</v>
      </c>
      <c r="BJ42" s="139">
        <f aca="true" t="shared" si="43" ref="BJ42:BJ52">SUM(F42,AH42)</f>
        <v>0</v>
      </c>
      <c r="BK42" s="139">
        <f aca="true" t="shared" si="44" ref="BK42:BK52">SUM(G42,AI42)</f>
        <v>0</v>
      </c>
      <c r="BL42" s="139">
        <f aca="true" t="shared" si="45" ref="BL42:BL52">SUM(H42,AJ42)</f>
        <v>0</v>
      </c>
      <c r="BM42" s="139">
        <f aca="true" t="shared" si="46" ref="BM42:BM52">SUM(I42,AK42)</f>
        <v>0</v>
      </c>
      <c r="BN42" s="139">
        <f t="shared" si="33"/>
        <v>0</v>
      </c>
      <c r="BO42" s="140">
        <v>0</v>
      </c>
      <c r="BP42" s="139">
        <f t="shared" si="34"/>
        <v>295836</v>
      </c>
      <c r="BQ42" s="139">
        <f t="shared" si="35"/>
        <v>159048</v>
      </c>
      <c r="BR42" s="139">
        <f t="shared" si="36"/>
        <v>27149</v>
      </c>
      <c r="BS42" s="139">
        <f t="shared" si="37"/>
        <v>54024</v>
      </c>
      <c r="BT42" s="139">
        <f t="shared" si="38"/>
        <v>70882</v>
      </c>
      <c r="BU42" s="139">
        <f t="shared" si="39"/>
        <v>6993</v>
      </c>
      <c r="BV42" s="139">
        <f t="shared" si="40"/>
        <v>92370</v>
      </c>
      <c r="BW42" s="139">
        <f t="shared" si="19"/>
        <v>7705</v>
      </c>
      <c r="BX42" s="139">
        <f t="shared" si="30"/>
        <v>82029</v>
      </c>
      <c r="BY42" s="139">
        <f t="shared" si="31"/>
        <v>2636</v>
      </c>
      <c r="BZ42" s="139">
        <f t="shared" si="32"/>
        <v>0</v>
      </c>
      <c r="CA42" s="139">
        <f t="shared" si="21"/>
        <v>44418</v>
      </c>
      <c r="CB42" s="139">
        <f t="shared" si="22"/>
        <v>0</v>
      </c>
      <c r="CC42" s="139">
        <f t="shared" si="23"/>
        <v>1734</v>
      </c>
      <c r="CD42" s="139">
        <f t="shared" si="24"/>
        <v>42684</v>
      </c>
      <c r="CE42" s="139">
        <f t="shared" si="25"/>
        <v>0</v>
      </c>
      <c r="CF42" s="140">
        <v>0</v>
      </c>
      <c r="CG42" s="139">
        <f t="shared" si="27"/>
        <v>0</v>
      </c>
      <c r="CH42" s="139">
        <f t="shared" si="28"/>
        <v>21127</v>
      </c>
      <c r="CI42" s="139">
        <f t="shared" si="29"/>
        <v>316963</v>
      </c>
    </row>
    <row r="43" spans="1:87" s="123" customFormat="1" ht="12" customHeight="1">
      <c r="A43" s="124" t="s">
        <v>200</v>
      </c>
      <c r="B43" s="125" t="s">
        <v>272</v>
      </c>
      <c r="C43" s="124" t="s">
        <v>273</v>
      </c>
      <c r="D43" s="139">
        <f t="shared" si="3"/>
        <v>0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40">
        <v>0</v>
      </c>
      <c r="L43" s="139">
        <f t="shared" si="5"/>
        <v>650714</v>
      </c>
      <c r="M43" s="139">
        <f t="shared" si="6"/>
        <v>56037</v>
      </c>
      <c r="N43" s="139">
        <v>46244</v>
      </c>
      <c r="O43" s="139">
        <v>0</v>
      </c>
      <c r="P43" s="139">
        <v>9793</v>
      </c>
      <c r="Q43" s="139">
        <v>0</v>
      </c>
      <c r="R43" s="139">
        <f t="shared" si="7"/>
        <v>445047</v>
      </c>
      <c r="S43" s="139">
        <v>0</v>
      </c>
      <c r="T43" s="139">
        <v>445047</v>
      </c>
      <c r="U43" s="139">
        <v>0</v>
      </c>
      <c r="V43" s="139">
        <v>0</v>
      </c>
      <c r="W43" s="139">
        <f t="shared" si="8"/>
        <v>149630</v>
      </c>
      <c r="X43" s="139">
        <v>0</v>
      </c>
      <c r="Y43" s="139">
        <v>149630</v>
      </c>
      <c r="Z43" s="139">
        <v>0</v>
      </c>
      <c r="AA43" s="139">
        <v>0</v>
      </c>
      <c r="AB43" s="140">
        <v>0</v>
      </c>
      <c r="AC43" s="139">
        <v>0</v>
      </c>
      <c r="AD43" s="139">
        <v>99879</v>
      </c>
      <c r="AE43" s="139">
        <f t="shared" si="9"/>
        <v>750593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0</v>
      </c>
      <c r="AO43" s="139">
        <f t="shared" si="13"/>
        <v>0</v>
      </c>
      <c r="AP43" s="139">
        <v>0</v>
      </c>
      <c r="AQ43" s="139">
        <v>0</v>
      </c>
      <c r="AR43" s="139">
        <v>0</v>
      </c>
      <c r="AS43" s="139">
        <v>0</v>
      </c>
      <c r="AT43" s="139">
        <f t="shared" si="14"/>
        <v>0</v>
      </c>
      <c r="AU43" s="139">
        <v>0</v>
      </c>
      <c r="AV43" s="139">
        <v>0</v>
      </c>
      <c r="AW43" s="139">
        <v>0</v>
      </c>
      <c r="AX43" s="139">
        <v>0</v>
      </c>
      <c r="AY43" s="139">
        <f t="shared" si="15"/>
        <v>0</v>
      </c>
      <c r="AZ43" s="139">
        <v>0</v>
      </c>
      <c r="BA43" s="139">
        <v>0</v>
      </c>
      <c r="BB43" s="139">
        <v>0</v>
      </c>
      <c r="BC43" s="139">
        <v>0</v>
      </c>
      <c r="BD43" s="140">
        <v>0</v>
      </c>
      <c r="BE43" s="139">
        <v>0</v>
      </c>
      <c r="BF43" s="139">
        <v>0</v>
      </c>
      <c r="BG43" s="139">
        <f t="shared" si="16"/>
        <v>0</v>
      </c>
      <c r="BH43" s="139">
        <f t="shared" si="41"/>
        <v>0</v>
      </c>
      <c r="BI43" s="139">
        <f t="shared" si="42"/>
        <v>0</v>
      </c>
      <c r="BJ43" s="139">
        <f t="shared" si="43"/>
        <v>0</v>
      </c>
      <c r="BK43" s="139">
        <f t="shared" si="44"/>
        <v>0</v>
      </c>
      <c r="BL43" s="139">
        <f t="shared" si="45"/>
        <v>0</v>
      </c>
      <c r="BM43" s="139">
        <f t="shared" si="46"/>
        <v>0</v>
      </c>
      <c r="BN43" s="139">
        <f t="shared" si="33"/>
        <v>0</v>
      </c>
      <c r="BO43" s="140">
        <v>0</v>
      </c>
      <c r="BP43" s="139">
        <f t="shared" si="34"/>
        <v>650714</v>
      </c>
      <c r="BQ43" s="139">
        <f t="shared" si="35"/>
        <v>56037</v>
      </c>
      <c r="BR43" s="139">
        <f t="shared" si="36"/>
        <v>46244</v>
      </c>
      <c r="BS43" s="139">
        <f t="shared" si="37"/>
        <v>0</v>
      </c>
      <c r="BT43" s="139">
        <f t="shared" si="38"/>
        <v>9793</v>
      </c>
      <c r="BU43" s="139">
        <f t="shared" si="39"/>
        <v>0</v>
      </c>
      <c r="BV43" s="139">
        <f t="shared" si="40"/>
        <v>445047</v>
      </c>
      <c r="BW43" s="139">
        <f t="shared" si="19"/>
        <v>0</v>
      </c>
      <c r="BX43" s="139">
        <f t="shared" si="30"/>
        <v>445047</v>
      </c>
      <c r="BY43" s="139">
        <f t="shared" si="31"/>
        <v>0</v>
      </c>
      <c r="BZ43" s="139">
        <f t="shared" si="32"/>
        <v>0</v>
      </c>
      <c r="CA43" s="139">
        <f t="shared" si="21"/>
        <v>149630</v>
      </c>
      <c r="CB43" s="139">
        <f t="shared" si="22"/>
        <v>0</v>
      </c>
      <c r="CC43" s="139">
        <f t="shared" si="23"/>
        <v>149630</v>
      </c>
      <c r="CD43" s="139">
        <f t="shared" si="24"/>
        <v>0</v>
      </c>
      <c r="CE43" s="139">
        <f t="shared" si="25"/>
        <v>0</v>
      </c>
      <c r="CF43" s="140">
        <v>0</v>
      </c>
      <c r="CG43" s="139">
        <f t="shared" si="27"/>
        <v>0</v>
      </c>
      <c r="CH43" s="139">
        <f t="shared" si="28"/>
        <v>99879</v>
      </c>
      <c r="CI43" s="139">
        <f t="shared" si="29"/>
        <v>750593</v>
      </c>
    </row>
    <row r="44" spans="1:87" s="123" customFormat="1" ht="12" customHeight="1">
      <c r="A44" s="124" t="s">
        <v>200</v>
      </c>
      <c r="B44" s="125" t="s">
        <v>274</v>
      </c>
      <c r="C44" s="124" t="s">
        <v>275</v>
      </c>
      <c r="D44" s="139">
        <f t="shared" si="3"/>
        <v>3000</v>
      </c>
      <c r="E44" s="139">
        <f t="shared" si="4"/>
        <v>3000</v>
      </c>
      <c r="F44" s="139">
        <v>0</v>
      </c>
      <c r="G44" s="139">
        <v>3000</v>
      </c>
      <c r="H44" s="139">
        <v>0</v>
      </c>
      <c r="I44" s="139">
        <v>0</v>
      </c>
      <c r="J44" s="139">
        <v>0</v>
      </c>
      <c r="K44" s="140">
        <v>0</v>
      </c>
      <c r="L44" s="139">
        <f t="shared" si="5"/>
        <v>129070</v>
      </c>
      <c r="M44" s="139">
        <f t="shared" si="6"/>
        <v>58802</v>
      </c>
      <c r="N44" s="139"/>
      <c r="O44" s="139">
        <v>58802</v>
      </c>
      <c r="P44" s="139">
        <v>0</v>
      </c>
      <c r="Q44" s="139">
        <v>0</v>
      </c>
      <c r="R44" s="139">
        <f t="shared" si="7"/>
        <v>36597</v>
      </c>
      <c r="S44" s="139">
        <v>2729</v>
      </c>
      <c r="T44" s="139">
        <v>33695</v>
      </c>
      <c r="U44" s="139">
        <v>173</v>
      </c>
      <c r="V44" s="139">
        <v>7212</v>
      </c>
      <c r="W44" s="139">
        <f t="shared" si="8"/>
        <v>24201</v>
      </c>
      <c r="X44" s="139">
        <v>8773</v>
      </c>
      <c r="Y44" s="139">
        <v>13358</v>
      </c>
      <c r="Z44" s="139">
        <v>2070</v>
      </c>
      <c r="AA44" s="139">
        <v>0</v>
      </c>
      <c r="AB44" s="140">
        <v>0</v>
      </c>
      <c r="AC44" s="139">
        <v>2258</v>
      </c>
      <c r="AD44" s="139">
        <v>0</v>
      </c>
      <c r="AE44" s="139">
        <f t="shared" si="9"/>
        <v>132070</v>
      </c>
      <c r="AF44" s="139">
        <f t="shared" si="10"/>
        <v>0</v>
      </c>
      <c r="AG44" s="139">
        <f t="shared" si="11"/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0</v>
      </c>
      <c r="AO44" s="139">
        <f t="shared" si="13"/>
        <v>0</v>
      </c>
      <c r="AP44" s="139">
        <v>0</v>
      </c>
      <c r="AQ44" s="139">
        <v>0</v>
      </c>
      <c r="AR44" s="139">
        <v>0</v>
      </c>
      <c r="AS44" s="139">
        <v>0</v>
      </c>
      <c r="AT44" s="139">
        <f t="shared" si="14"/>
        <v>0</v>
      </c>
      <c r="AU44" s="139">
        <v>0</v>
      </c>
      <c r="AV44" s="139">
        <v>0</v>
      </c>
      <c r="AW44" s="139">
        <v>0</v>
      </c>
      <c r="AX44" s="139">
        <v>0</v>
      </c>
      <c r="AY44" s="139">
        <f t="shared" si="15"/>
        <v>0</v>
      </c>
      <c r="AZ44" s="139">
        <v>0</v>
      </c>
      <c r="BA44" s="139">
        <v>0</v>
      </c>
      <c r="BB44" s="139">
        <v>0</v>
      </c>
      <c r="BC44" s="139">
        <v>0</v>
      </c>
      <c r="BD44" s="140">
        <v>0</v>
      </c>
      <c r="BE44" s="139">
        <v>0</v>
      </c>
      <c r="BF44" s="139">
        <v>0</v>
      </c>
      <c r="BG44" s="139">
        <f t="shared" si="16"/>
        <v>0</v>
      </c>
      <c r="BH44" s="139">
        <f t="shared" si="41"/>
        <v>3000</v>
      </c>
      <c r="BI44" s="139">
        <f t="shared" si="42"/>
        <v>3000</v>
      </c>
      <c r="BJ44" s="139">
        <f t="shared" si="43"/>
        <v>0</v>
      </c>
      <c r="BK44" s="139">
        <f t="shared" si="44"/>
        <v>3000</v>
      </c>
      <c r="BL44" s="139">
        <f t="shared" si="45"/>
        <v>0</v>
      </c>
      <c r="BM44" s="139">
        <f t="shared" si="46"/>
        <v>0</v>
      </c>
      <c r="BN44" s="139">
        <f t="shared" si="33"/>
        <v>0</v>
      </c>
      <c r="BO44" s="140">
        <v>0</v>
      </c>
      <c r="BP44" s="139">
        <f t="shared" si="34"/>
        <v>129070</v>
      </c>
      <c r="BQ44" s="139">
        <f t="shared" si="35"/>
        <v>58802</v>
      </c>
      <c r="BR44" s="139">
        <f t="shared" si="36"/>
        <v>0</v>
      </c>
      <c r="BS44" s="139">
        <f t="shared" si="37"/>
        <v>58802</v>
      </c>
      <c r="BT44" s="139">
        <f t="shared" si="38"/>
        <v>0</v>
      </c>
      <c r="BU44" s="139">
        <f t="shared" si="39"/>
        <v>0</v>
      </c>
      <c r="BV44" s="139">
        <f t="shared" si="40"/>
        <v>36597</v>
      </c>
      <c r="BW44" s="139">
        <f t="shared" si="19"/>
        <v>2729</v>
      </c>
      <c r="BX44" s="139">
        <f t="shared" si="30"/>
        <v>33695</v>
      </c>
      <c r="BY44" s="139">
        <f t="shared" si="31"/>
        <v>173</v>
      </c>
      <c r="BZ44" s="139">
        <f t="shared" si="32"/>
        <v>7212</v>
      </c>
      <c r="CA44" s="139">
        <f t="shared" si="21"/>
        <v>24201</v>
      </c>
      <c r="CB44" s="139">
        <f t="shared" si="22"/>
        <v>8773</v>
      </c>
      <c r="CC44" s="139">
        <f t="shared" si="23"/>
        <v>13358</v>
      </c>
      <c r="CD44" s="139">
        <f t="shared" si="24"/>
        <v>2070</v>
      </c>
      <c r="CE44" s="139">
        <f t="shared" si="25"/>
        <v>0</v>
      </c>
      <c r="CF44" s="140">
        <v>0</v>
      </c>
      <c r="CG44" s="139">
        <f t="shared" si="27"/>
        <v>2258</v>
      </c>
      <c r="CH44" s="139">
        <f t="shared" si="28"/>
        <v>0</v>
      </c>
      <c r="CI44" s="139">
        <f t="shared" si="29"/>
        <v>132070</v>
      </c>
    </row>
    <row r="45" spans="1:87" s="123" customFormat="1" ht="12" customHeight="1">
      <c r="A45" s="124" t="s">
        <v>200</v>
      </c>
      <c r="B45" s="125" t="s">
        <v>276</v>
      </c>
      <c r="C45" s="124" t="s">
        <v>297</v>
      </c>
      <c r="D45" s="139">
        <f t="shared" si="3"/>
        <v>0</v>
      </c>
      <c r="E45" s="139">
        <f t="shared" si="4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40">
        <v>0</v>
      </c>
      <c r="L45" s="139">
        <f t="shared" si="5"/>
        <v>318119</v>
      </c>
      <c r="M45" s="139">
        <f t="shared" si="6"/>
        <v>70064</v>
      </c>
      <c r="N45" s="139">
        <v>9213</v>
      </c>
      <c r="O45" s="139">
        <v>0</v>
      </c>
      <c r="P45" s="139">
        <v>55900</v>
      </c>
      <c r="Q45" s="139">
        <v>4951</v>
      </c>
      <c r="R45" s="139">
        <f t="shared" si="7"/>
        <v>215427</v>
      </c>
      <c r="S45" s="139">
        <v>0</v>
      </c>
      <c r="T45" s="139">
        <v>184657</v>
      </c>
      <c r="U45" s="139">
        <v>30770</v>
      </c>
      <c r="V45" s="139">
        <v>0</v>
      </c>
      <c r="W45" s="139">
        <f t="shared" si="8"/>
        <v>32628</v>
      </c>
      <c r="X45" s="139">
        <v>0</v>
      </c>
      <c r="Y45" s="139">
        <v>27789</v>
      </c>
      <c r="Z45" s="139">
        <v>4839</v>
      </c>
      <c r="AA45" s="139">
        <v>0</v>
      </c>
      <c r="AB45" s="140">
        <v>0</v>
      </c>
      <c r="AC45" s="139">
        <v>0</v>
      </c>
      <c r="AD45" s="139">
        <v>146</v>
      </c>
      <c r="AE45" s="139">
        <f t="shared" si="9"/>
        <v>318265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0</v>
      </c>
      <c r="AO45" s="139">
        <f t="shared" si="13"/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f t="shared" si="14"/>
        <v>0</v>
      </c>
      <c r="AU45" s="139">
        <v>0</v>
      </c>
      <c r="AV45" s="139">
        <v>0</v>
      </c>
      <c r="AW45" s="139">
        <v>0</v>
      </c>
      <c r="AX45" s="139">
        <v>0</v>
      </c>
      <c r="AY45" s="139">
        <f t="shared" si="15"/>
        <v>0</v>
      </c>
      <c r="AZ45" s="139">
        <v>0</v>
      </c>
      <c r="BA45" s="139">
        <v>0</v>
      </c>
      <c r="BB45" s="139">
        <v>0</v>
      </c>
      <c r="BC45" s="139">
        <v>0</v>
      </c>
      <c r="BD45" s="140">
        <v>0</v>
      </c>
      <c r="BE45" s="139">
        <v>0</v>
      </c>
      <c r="BF45" s="139">
        <v>0</v>
      </c>
      <c r="BG45" s="139">
        <f t="shared" si="16"/>
        <v>0</v>
      </c>
      <c r="BH45" s="139">
        <f t="shared" si="41"/>
        <v>0</v>
      </c>
      <c r="BI45" s="139">
        <f t="shared" si="42"/>
        <v>0</v>
      </c>
      <c r="BJ45" s="139">
        <f t="shared" si="43"/>
        <v>0</v>
      </c>
      <c r="BK45" s="139">
        <f t="shared" si="44"/>
        <v>0</v>
      </c>
      <c r="BL45" s="139">
        <f t="shared" si="45"/>
        <v>0</v>
      </c>
      <c r="BM45" s="139">
        <f t="shared" si="46"/>
        <v>0</v>
      </c>
      <c r="BN45" s="139">
        <f t="shared" si="33"/>
        <v>0</v>
      </c>
      <c r="BO45" s="140">
        <v>0</v>
      </c>
      <c r="BP45" s="139">
        <f t="shared" si="34"/>
        <v>318119</v>
      </c>
      <c r="BQ45" s="139">
        <f t="shared" si="35"/>
        <v>70064</v>
      </c>
      <c r="BR45" s="139">
        <f t="shared" si="36"/>
        <v>9213</v>
      </c>
      <c r="BS45" s="139">
        <f t="shared" si="37"/>
        <v>0</v>
      </c>
      <c r="BT45" s="139">
        <f t="shared" si="38"/>
        <v>55900</v>
      </c>
      <c r="BU45" s="139">
        <f t="shared" si="39"/>
        <v>4951</v>
      </c>
      <c r="BV45" s="139">
        <f t="shared" si="40"/>
        <v>215427</v>
      </c>
      <c r="BW45" s="139">
        <f t="shared" si="19"/>
        <v>0</v>
      </c>
      <c r="BX45" s="139">
        <f t="shared" si="30"/>
        <v>184657</v>
      </c>
      <c r="BY45" s="139">
        <f t="shared" si="31"/>
        <v>30770</v>
      </c>
      <c r="BZ45" s="139">
        <f t="shared" si="32"/>
        <v>0</v>
      </c>
      <c r="CA45" s="139">
        <f t="shared" si="21"/>
        <v>32628</v>
      </c>
      <c r="CB45" s="139">
        <f t="shared" si="22"/>
        <v>0</v>
      </c>
      <c r="CC45" s="139">
        <f t="shared" si="23"/>
        <v>27789</v>
      </c>
      <c r="CD45" s="139">
        <f t="shared" si="24"/>
        <v>4839</v>
      </c>
      <c r="CE45" s="139">
        <f t="shared" si="25"/>
        <v>0</v>
      </c>
      <c r="CF45" s="140">
        <v>0</v>
      </c>
      <c r="CG45" s="139">
        <f t="shared" si="27"/>
        <v>0</v>
      </c>
      <c r="CH45" s="139">
        <f t="shared" si="28"/>
        <v>146</v>
      </c>
      <c r="CI45" s="139">
        <f t="shared" si="29"/>
        <v>318265</v>
      </c>
    </row>
    <row r="46" spans="1:87" s="123" customFormat="1" ht="12" customHeight="1">
      <c r="A46" s="124" t="s">
        <v>200</v>
      </c>
      <c r="B46" s="125" t="s">
        <v>277</v>
      </c>
      <c r="C46" s="124" t="s">
        <v>278</v>
      </c>
      <c r="D46" s="139">
        <f t="shared" si="3"/>
        <v>0</v>
      </c>
      <c r="E46" s="139">
        <f t="shared" si="4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40">
        <v>0</v>
      </c>
      <c r="L46" s="139">
        <f t="shared" si="5"/>
        <v>426625</v>
      </c>
      <c r="M46" s="139">
        <f t="shared" si="6"/>
        <v>16178</v>
      </c>
      <c r="N46" s="139">
        <v>16178</v>
      </c>
      <c r="O46" s="139">
        <v>0</v>
      </c>
      <c r="P46" s="139">
        <v>0</v>
      </c>
      <c r="Q46" s="139">
        <v>0</v>
      </c>
      <c r="R46" s="139">
        <f t="shared" si="7"/>
        <v>220189</v>
      </c>
      <c r="S46" s="139">
        <v>0</v>
      </c>
      <c r="T46" s="139">
        <v>220189</v>
      </c>
      <c r="U46" s="139">
        <v>0</v>
      </c>
      <c r="V46" s="139">
        <v>0</v>
      </c>
      <c r="W46" s="139">
        <f t="shared" si="8"/>
        <v>190258</v>
      </c>
      <c r="X46" s="139">
        <v>0</v>
      </c>
      <c r="Y46" s="139">
        <v>190258</v>
      </c>
      <c r="Z46" s="139">
        <v>0</v>
      </c>
      <c r="AA46" s="139">
        <v>0</v>
      </c>
      <c r="AB46" s="140">
        <v>0</v>
      </c>
      <c r="AC46" s="139">
        <v>0</v>
      </c>
      <c r="AD46" s="139">
        <v>15550</v>
      </c>
      <c r="AE46" s="139">
        <f t="shared" si="9"/>
        <v>442175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0</v>
      </c>
      <c r="AO46" s="139">
        <f t="shared" si="13"/>
        <v>0</v>
      </c>
      <c r="AP46" s="139">
        <v>0</v>
      </c>
      <c r="AQ46" s="139">
        <v>0</v>
      </c>
      <c r="AR46" s="139">
        <v>0</v>
      </c>
      <c r="AS46" s="139">
        <v>0</v>
      </c>
      <c r="AT46" s="139">
        <f t="shared" si="14"/>
        <v>0</v>
      </c>
      <c r="AU46" s="139">
        <v>0</v>
      </c>
      <c r="AV46" s="139">
        <v>0</v>
      </c>
      <c r="AW46" s="139">
        <v>0</v>
      </c>
      <c r="AX46" s="139">
        <v>0</v>
      </c>
      <c r="AY46" s="139">
        <f t="shared" si="15"/>
        <v>0</v>
      </c>
      <c r="AZ46" s="139">
        <v>0</v>
      </c>
      <c r="BA46" s="139">
        <v>0</v>
      </c>
      <c r="BB46" s="139">
        <v>0</v>
      </c>
      <c r="BC46" s="139">
        <v>0</v>
      </c>
      <c r="BD46" s="140">
        <v>0</v>
      </c>
      <c r="BE46" s="139">
        <v>0</v>
      </c>
      <c r="BF46" s="139">
        <v>0</v>
      </c>
      <c r="BG46" s="139">
        <f t="shared" si="16"/>
        <v>0</v>
      </c>
      <c r="BH46" s="139">
        <f t="shared" si="41"/>
        <v>0</v>
      </c>
      <c r="BI46" s="139">
        <f t="shared" si="42"/>
        <v>0</v>
      </c>
      <c r="BJ46" s="139">
        <f t="shared" si="43"/>
        <v>0</v>
      </c>
      <c r="BK46" s="139">
        <f t="shared" si="44"/>
        <v>0</v>
      </c>
      <c r="BL46" s="139">
        <f t="shared" si="45"/>
        <v>0</v>
      </c>
      <c r="BM46" s="139">
        <f t="shared" si="46"/>
        <v>0</v>
      </c>
      <c r="BN46" s="139">
        <f t="shared" si="33"/>
        <v>0</v>
      </c>
      <c r="BO46" s="140">
        <v>0</v>
      </c>
      <c r="BP46" s="139">
        <f t="shared" si="34"/>
        <v>426625</v>
      </c>
      <c r="BQ46" s="139">
        <f t="shared" si="35"/>
        <v>16178</v>
      </c>
      <c r="BR46" s="139">
        <f t="shared" si="36"/>
        <v>16178</v>
      </c>
      <c r="BS46" s="139">
        <f t="shared" si="37"/>
        <v>0</v>
      </c>
      <c r="BT46" s="139">
        <f t="shared" si="38"/>
        <v>0</v>
      </c>
      <c r="BU46" s="139">
        <f t="shared" si="39"/>
        <v>0</v>
      </c>
      <c r="BV46" s="139">
        <f t="shared" si="40"/>
        <v>220189</v>
      </c>
      <c r="BW46" s="139">
        <f t="shared" si="19"/>
        <v>0</v>
      </c>
      <c r="BX46" s="139">
        <f t="shared" si="30"/>
        <v>220189</v>
      </c>
      <c r="BY46" s="139">
        <f t="shared" si="31"/>
        <v>0</v>
      </c>
      <c r="BZ46" s="139">
        <f t="shared" si="32"/>
        <v>0</v>
      </c>
      <c r="CA46" s="139">
        <f t="shared" si="21"/>
        <v>190258</v>
      </c>
      <c r="CB46" s="139">
        <f t="shared" si="22"/>
        <v>0</v>
      </c>
      <c r="CC46" s="139">
        <f t="shared" si="23"/>
        <v>190258</v>
      </c>
      <c r="CD46" s="139">
        <f t="shared" si="24"/>
        <v>0</v>
      </c>
      <c r="CE46" s="139">
        <f t="shared" si="25"/>
        <v>0</v>
      </c>
      <c r="CF46" s="140">
        <v>0</v>
      </c>
      <c r="CG46" s="139">
        <f t="shared" si="27"/>
        <v>0</v>
      </c>
      <c r="CH46" s="139">
        <f t="shared" si="28"/>
        <v>15550</v>
      </c>
      <c r="CI46" s="139">
        <f t="shared" si="29"/>
        <v>442175</v>
      </c>
    </row>
    <row r="47" spans="1:87" s="123" customFormat="1" ht="12" customHeight="1">
      <c r="A47" s="124" t="s">
        <v>200</v>
      </c>
      <c r="B47" s="125" t="s">
        <v>279</v>
      </c>
      <c r="C47" s="124" t="s">
        <v>280</v>
      </c>
      <c r="D47" s="139">
        <f t="shared" si="3"/>
        <v>0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40">
        <v>0</v>
      </c>
      <c r="L47" s="139">
        <f t="shared" si="5"/>
        <v>0</v>
      </c>
      <c r="M47" s="139">
        <f t="shared" si="6"/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f t="shared" si="7"/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f t="shared" si="8"/>
        <v>0</v>
      </c>
      <c r="X47" s="139">
        <v>0</v>
      </c>
      <c r="Y47" s="139">
        <v>0</v>
      </c>
      <c r="Z47" s="139">
        <v>0</v>
      </c>
      <c r="AA47" s="139">
        <v>0</v>
      </c>
      <c r="AB47" s="140">
        <v>0</v>
      </c>
      <c r="AC47" s="139">
        <v>0</v>
      </c>
      <c r="AD47" s="139">
        <v>0</v>
      </c>
      <c r="AE47" s="139">
        <f t="shared" si="9"/>
        <v>0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351726</v>
      </c>
      <c r="AO47" s="139">
        <f t="shared" si="13"/>
        <v>16680</v>
      </c>
      <c r="AP47" s="139">
        <v>16680</v>
      </c>
      <c r="AQ47" s="139">
        <v>0</v>
      </c>
      <c r="AR47" s="139">
        <v>0</v>
      </c>
      <c r="AS47" s="139">
        <v>0</v>
      </c>
      <c r="AT47" s="139">
        <f t="shared" si="14"/>
        <v>83675</v>
      </c>
      <c r="AU47" s="139">
        <v>0</v>
      </c>
      <c r="AV47" s="139">
        <v>83675</v>
      </c>
      <c r="AW47" s="139">
        <v>0</v>
      </c>
      <c r="AX47" s="139">
        <v>0</v>
      </c>
      <c r="AY47" s="139">
        <f t="shared" si="15"/>
        <v>251371</v>
      </c>
      <c r="AZ47" s="139">
        <v>1895</v>
      </c>
      <c r="BA47" s="139">
        <v>213850</v>
      </c>
      <c r="BB47" s="139">
        <v>31405</v>
      </c>
      <c r="BC47" s="139">
        <v>4221</v>
      </c>
      <c r="BD47" s="140">
        <v>0</v>
      </c>
      <c r="BE47" s="139">
        <v>0</v>
      </c>
      <c r="BF47" s="139">
        <v>8643</v>
      </c>
      <c r="BG47" s="139">
        <f t="shared" si="16"/>
        <v>360369</v>
      </c>
      <c r="BH47" s="139">
        <f t="shared" si="41"/>
        <v>0</v>
      </c>
      <c r="BI47" s="139">
        <f t="shared" si="42"/>
        <v>0</v>
      </c>
      <c r="BJ47" s="139">
        <f t="shared" si="43"/>
        <v>0</v>
      </c>
      <c r="BK47" s="139">
        <f t="shared" si="44"/>
        <v>0</v>
      </c>
      <c r="BL47" s="139">
        <f t="shared" si="45"/>
        <v>0</v>
      </c>
      <c r="BM47" s="139">
        <f t="shared" si="46"/>
        <v>0</v>
      </c>
      <c r="BN47" s="139">
        <f t="shared" si="33"/>
        <v>0</v>
      </c>
      <c r="BO47" s="140">
        <v>0</v>
      </c>
      <c r="BP47" s="139">
        <f t="shared" si="34"/>
        <v>351726</v>
      </c>
      <c r="BQ47" s="139">
        <f t="shared" si="35"/>
        <v>16680</v>
      </c>
      <c r="BR47" s="139">
        <f t="shared" si="36"/>
        <v>16680</v>
      </c>
      <c r="BS47" s="139">
        <f t="shared" si="37"/>
        <v>0</v>
      </c>
      <c r="BT47" s="139">
        <f t="shared" si="38"/>
        <v>0</v>
      </c>
      <c r="BU47" s="139">
        <f t="shared" si="39"/>
        <v>0</v>
      </c>
      <c r="BV47" s="139">
        <f t="shared" si="40"/>
        <v>83675</v>
      </c>
      <c r="BW47" s="139">
        <f t="shared" si="19"/>
        <v>0</v>
      </c>
      <c r="BX47" s="139">
        <f t="shared" si="30"/>
        <v>83675</v>
      </c>
      <c r="BY47" s="139">
        <f t="shared" si="31"/>
        <v>0</v>
      </c>
      <c r="BZ47" s="139">
        <f t="shared" si="32"/>
        <v>0</v>
      </c>
      <c r="CA47" s="139">
        <f t="shared" si="21"/>
        <v>251371</v>
      </c>
      <c r="CB47" s="139">
        <f t="shared" si="22"/>
        <v>1895</v>
      </c>
      <c r="CC47" s="139">
        <f t="shared" si="23"/>
        <v>213850</v>
      </c>
      <c r="CD47" s="139">
        <f t="shared" si="24"/>
        <v>31405</v>
      </c>
      <c r="CE47" s="139">
        <f t="shared" si="25"/>
        <v>4221</v>
      </c>
      <c r="CF47" s="140">
        <v>0</v>
      </c>
      <c r="CG47" s="139">
        <f t="shared" si="27"/>
        <v>0</v>
      </c>
      <c r="CH47" s="139">
        <f t="shared" si="28"/>
        <v>8643</v>
      </c>
      <c r="CI47" s="139">
        <f t="shared" si="29"/>
        <v>360369</v>
      </c>
    </row>
    <row r="48" spans="1:87" s="123" customFormat="1" ht="12" customHeight="1">
      <c r="A48" s="124" t="s">
        <v>200</v>
      </c>
      <c r="B48" s="125" t="s">
        <v>281</v>
      </c>
      <c r="C48" s="124" t="s">
        <v>282</v>
      </c>
      <c r="D48" s="139">
        <f t="shared" si="3"/>
        <v>0</v>
      </c>
      <c r="E48" s="139">
        <f t="shared" si="4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40">
        <v>0</v>
      </c>
      <c r="L48" s="139">
        <f t="shared" si="5"/>
        <v>139673</v>
      </c>
      <c r="M48" s="139">
        <f t="shared" si="6"/>
        <v>34756</v>
      </c>
      <c r="N48" s="139">
        <v>12241</v>
      </c>
      <c r="O48" s="139">
        <v>0</v>
      </c>
      <c r="P48" s="139">
        <v>22515</v>
      </c>
      <c r="Q48" s="139">
        <v>0</v>
      </c>
      <c r="R48" s="139">
        <f t="shared" si="7"/>
        <v>67716</v>
      </c>
      <c r="S48" s="139">
        <v>0</v>
      </c>
      <c r="T48" s="139">
        <v>67716</v>
      </c>
      <c r="U48" s="139">
        <v>0</v>
      </c>
      <c r="V48" s="139">
        <v>0</v>
      </c>
      <c r="W48" s="139">
        <f t="shared" si="8"/>
        <v>35354</v>
      </c>
      <c r="X48" s="139">
        <v>0</v>
      </c>
      <c r="Y48" s="139">
        <v>29841</v>
      </c>
      <c r="Z48" s="139">
        <v>5133</v>
      </c>
      <c r="AA48" s="139">
        <v>380</v>
      </c>
      <c r="AB48" s="140">
        <v>0</v>
      </c>
      <c r="AC48" s="139">
        <v>1847</v>
      </c>
      <c r="AD48" s="139">
        <v>61360</v>
      </c>
      <c r="AE48" s="139">
        <f t="shared" si="9"/>
        <v>201033</v>
      </c>
      <c r="AF48" s="139">
        <f t="shared" si="10"/>
        <v>0</v>
      </c>
      <c r="AG48" s="139">
        <f t="shared" si="11"/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0</v>
      </c>
      <c r="AO48" s="139">
        <f t="shared" si="13"/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f t="shared" si="14"/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f t="shared" si="15"/>
        <v>0</v>
      </c>
      <c r="AZ48" s="139">
        <v>0</v>
      </c>
      <c r="BA48" s="139">
        <v>0</v>
      </c>
      <c r="BB48" s="139">
        <v>0</v>
      </c>
      <c r="BC48" s="139">
        <v>0</v>
      </c>
      <c r="BD48" s="140">
        <v>0</v>
      </c>
      <c r="BE48" s="139">
        <v>0</v>
      </c>
      <c r="BF48" s="139">
        <v>0</v>
      </c>
      <c r="BG48" s="139">
        <f t="shared" si="16"/>
        <v>0</v>
      </c>
      <c r="BH48" s="139">
        <f t="shared" si="41"/>
        <v>0</v>
      </c>
      <c r="BI48" s="139">
        <f t="shared" si="42"/>
        <v>0</v>
      </c>
      <c r="BJ48" s="139">
        <f t="shared" si="43"/>
        <v>0</v>
      </c>
      <c r="BK48" s="139">
        <f t="shared" si="44"/>
        <v>0</v>
      </c>
      <c r="BL48" s="139">
        <f t="shared" si="45"/>
        <v>0</v>
      </c>
      <c r="BM48" s="139">
        <f t="shared" si="46"/>
        <v>0</v>
      </c>
      <c r="BN48" s="139">
        <f t="shared" si="33"/>
        <v>0</v>
      </c>
      <c r="BO48" s="140">
        <v>0</v>
      </c>
      <c r="BP48" s="139">
        <f t="shared" si="34"/>
        <v>139673</v>
      </c>
      <c r="BQ48" s="139">
        <f t="shared" si="35"/>
        <v>34756</v>
      </c>
      <c r="BR48" s="139">
        <f t="shared" si="36"/>
        <v>12241</v>
      </c>
      <c r="BS48" s="139">
        <f t="shared" si="37"/>
        <v>0</v>
      </c>
      <c r="BT48" s="139">
        <f t="shared" si="38"/>
        <v>22515</v>
      </c>
      <c r="BU48" s="139">
        <f t="shared" si="39"/>
        <v>0</v>
      </c>
      <c r="BV48" s="139">
        <f t="shared" si="40"/>
        <v>67716</v>
      </c>
      <c r="BW48" s="139">
        <f t="shared" si="19"/>
        <v>0</v>
      </c>
      <c r="BX48" s="139">
        <f t="shared" si="30"/>
        <v>67716</v>
      </c>
      <c r="BY48" s="139">
        <f t="shared" si="31"/>
        <v>0</v>
      </c>
      <c r="BZ48" s="139">
        <f t="shared" si="32"/>
        <v>0</v>
      </c>
      <c r="CA48" s="139">
        <f t="shared" si="21"/>
        <v>35354</v>
      </c>
      <c r="CB48" s="139">
        <f t="shared" si="22"/>
        <v>0</v>
      </c>
      <c r="CC48" s="139">
        <f t="shared" si="23"/>
        <v>29841</v>
      </c>
      <c r="CD48" s="139">
        <f t="shared" si="24"/>
        <v>5133</v>
      </c>
      <c r="CE48" s="139">
        <f t="shared" si="25"/>
        <v>380</v>
      </c>
      <c r="CF48" s="140">
        <v>0</v>
      </c>
      <c r="CG48" s="139">
        <f t="shared" si="27"/>
        <v>1847</v>
      </c>
      <c r="CH48" s="139">
        <f t="shared" si="28"/>
        <v>61360</v>
      </c>
      <c r="CI48" s="139">
        <f t="shared" si="29"/>
        <v>201033</v>
      </c>
    </row>
    <row r="49" spans="1:87" s="123" customFormat="1" ht="12" customHeight="1">
      <c r="A49" s="124" t="s">
        <v>200</v>
      </c>
      <c r="B49" s="125" t="s">
        <v>283</v>
      </c>
      <c r="C49" s="124" t="s">
        <v>284</v>
      </c>
      <c r="D49" s="139">
        <f t="shared" si="3"/>
        <v>0</v>
      </c>
      <c r="E49" s="139">
        <f t="shared" si="4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40">
        <v>0</v>
      </c>
      <c r="L49" s="139">
        <f t="shared" si="5"/>
        <v>247518</v>
      </c>
      <c r="M49" s="139">
        <f t="shared" si="6"/>
        <v>116422</v>
      </c>
      <c r="N49" s="139">
        <v>18881</v>
      </c>
      <c r="O49" s="139">
        <v>1746</v>
      </c>
      <c r="P49" s="139">
        <v>95795</v>
      </c>
      <c r="Q49" s="139">
        <v>0</v>
      </c>
      <c r="R49" s="139">
        <f t="shared" si="7"/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f t="shared" si="8"/>
        <v>131096</v>
      </c>
      <c r="X49" s="139">
        <v>39521</v>
      </c>
      <c r="Y49" s="139">
        <v>70659</v>
      </c>
      <c r="Z49" s="139">
        <v>20916</v>
      </c>
      <c r="AA49" s="139">
        <v>0</v>
      </c>
      <c r="AB49" s="140">
        <v>0</v>
      </c>
      <c r="AC49" s="139">
        <v>0</v>
      </c>
      <c r="AD49" s="139">
        <v>0</v>
      </c>
      <c r="AE49" s="139">
        <f t="shared" si="9"/>
        <v>247518</v>
      </c>
      <c r="AF49" s="139">
        <f t="shared" si="10"/>
        <v>0</v>
      </c>
      <c r="AG49" s="139">
        <f t="shared" si="11"/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40">
        <v>0</v>
      </c>
      <c r="AN49" s="139">
        <f t="shared" si="12"/>
        <v>0</v>
      </c>
      <c r="AO49" s="139">
        <f t="shared" si="13"/>
        <v>0</v>
      </c>
      <c r="AP49" s="139">
        <v>0</v>
      </c>
      <c r="AQ49" s="139">
        <v>0</v>
      </c>
      <c r="AR49" s="139">
        <v>0</v>
      </c>
      <c r="AS49" s="139">
        <v>0</v>
      </c>
      <c r="AT49" s="139">
        <f t="shared" si="14"/>
        <v>0</v>
      </c>
      <c r="AU49" s="139">
        <v>0</v>
      </c>
      <c r="AV49" s="139">
        <v>0</v>
      </c>
      <c r="AW49" s="139">
        <v>0</v>
      </c>
      <c r="AX49" s="139">
        <v>0</v>
      </c>
      <c r="AY49" s="139">
        <f t="shared" si="15"/>
        <v>0</v>
      </c>
      <c r="AZ49" s="139">
        <v>0</v>
      </c>
      <c r="BA49" s="139">
        <v>0</v>
      </c>
      <c r="BB49" s="139">
        <v>0</v>
      </c>
      <c r="BC49" s="139">
        <v>0</v>
      </c>
      <c r="BD49" s="140">
        <v>0</v>
      </c>
      <c r="BE49" s="139">
        <v>0</v>
      </c>
      <c r="BF49" s="139">
        <v>0</v>
      </c>
      <c r="BG49" s="139">
        <f t="shared" si="16"/>
        <v>0</v>
      </c>
      <c r="BH49" s="139">
        <f t="shared" si="41"/>
        <v>0</v>
      </c>
      <c r="BI49" s="139">
        <f t="shared" si="42"/>
        <v>0</v>
      </c>
      <c r="BJ49" s="139">
        <f t="shared" si="43"/>
        <v>0</v>
      </c>
      <c r="BK49" s="139">
        <f t="shared" si="44"/>
        <v>0</v>
      </c>
      <c r="BL49" s="139">
        <f t="shared" si="45"/>
        <v>0</v>
      </c>
      <c r="BM49" s="139">
        <f t="shared" si="46"/>
        <v>0</v>
      </c>
      <c r="BN49" s="139">
        <f t="shared" si="33"/>
        <v>0</v>
      </c>
      <c r="BO49" s="140">
        <v>0</v>
      </c>
      <c r="BP49" s="139">
        <f t="shared" si="34"/>
        <v>247518</v>
      </c>
      <c r="BQ49" s="139">
        <f t="shared" si="35"/>
        <v>116422</v>
      </c>
      <c r="BR49" s="139">
        <f t="shared" si="36"/>
        <v>18881</v>
      </c>
      <c r="BS49" s="139">
        <f t="shared" si="37"/>
        <v>1746</v>
      </c>
      <c r="BT49" s="139">
        <f t="shared" si="38"/>
        <v>95795</v>
      </c>
      <c r="BU49" s="139">
        <f t="shared" si="39"/>
        <v>0</v>
      </c>
      <c r="BV49" s="139">
        <f t="shared" si="40"/>
        <v>0</v>
      </c>
      <c r="BW49" s="139">
        <f t="shared" si="19"/>
        <v>0</v>
      </c>
      <c r="BX49" s="139">
        <f t="shared" si="30"/>
        <v>0</v>
      </c>
      <c r="BY49" s="139">
        <f t="shared" si="31"/>
        <v>0</v>
      </c>
      <c r="BZ49" s="139">
        <f t="shared" si="32"/>
        <v>0</v>
      </c>
      <c r="CA49" s="139">
        <f t="shared" si="21"/>
        <v>131096</v>
      </c>
      <c r="CB49" s="139">
        <f t="shared" si="22"/>
        <v>39521</v>
      </c>
      <c r="CC49" s="139">
        <f t="shared" si="23"/>
        <v>70659</v>
      </c>
      <c r="CD49" s="139">
        <f t="shared" si="24"/>
        <v>20916</v>
      </c>
      <c r="CE49" s="139">
        <f t="shared" si="25"/>
        <v>0</v>
      </c>
      <c r="CF49" s="140">
        <v>0</v>
      </c>
      <c r="CG49" s="139">
        <f t="shared" si="27"/>
        <v>0</v>
      </c>
      <c r="CH49" s="139">
        <f t="shared" si="28"/>
        <v>0</v>
      </c>
      <c r="CI49" s="139">
        <f t="shared" si="29"/>
        <v>247518</v>
      </c>
    </row>
    <row r="50" spans="1:87" s="123" customFormat="1" ht="12" customHeight="1">
      <c r="A50" s="124" t="s">
        <v>200</v>
      </c>
      <c r="B50" s="125" t="s">
        <v>285</v>
      </c>
      <c r="C50" s="124" t="s">
        <v>286</v>
      </c>
      <c r="D50" s="139">
        <f t="shared" si="3"/>
        <v>178500</v>
      </c>
      <c r="E50" s="139">
        <f t="shared" si="4"/>
        <v>178500</v>
      </c>
      <c r="F50" s="139">
        <v>0</v>
      </c>
      <c r="G50" s="139">
        <v>178500</v>
      </c>
      <c r="H50" s="139">
        <v>0</v>
      </c>
      <c r="I50" s="139">
        <v>0</v>
      </c>
      <c r="J50" s="139">
        <v>0</v>
      </c>
      <c r="K50" s="140">
        <v>0</v>
      </c>
      <c r="L50" s="139">
        <f t="shared" si="5"/>
        <v>615919</v>
      </c>
      <c r="M50" s="139">
        <f t="shared" si="6"/>
        <v>33055</v>
      </c>
      <c r="N50" s="139">
        <v>33055</v>
      </c>
      <c r="O50" s="139">
        <v>0</v>
      </c>
      <c r="P50" s="139"/>
      <c r="Q50" s="139">
        <v>0</v>
      </c>
      <c r="R50" s="139">
        <f t="shared" si="7"/>
        <v>306392</v>
      </c>
      <c r="S50" s="139">
        <v>0</v>
      </c>
      <c r="T50" s="139">
        <v>306392</v>
      </c>
      <c r="U50" s="139">
        <v>0</v>
      </c>
      <c r="V50" s="139">
        <v>0</v>
      </c>
      <c r="W50" s="139">
        <f t="shared" si="8"/>
        <v>276472</v>
      </c>
      <c r="X50" s="139">
        <v>0</v>
      </c>
      <c r="Y50" s="139">
        <v>276472</v>
      </c>
      <c r="Z50" s="139">
        <v>0</v>
      </c>
      <c r="AA50" s="139">
        <v>0</v>
      </c>
      <c r="AB50" s="140">
        <v>0</v>
      </c>
      <c r="AC50" s="139">
        <v>0</v>
      </c>
      <c r="AD50" s="139">
        <v>22316</v>
      </c>
      <c r="AE50" s="139">
        <f t="shared" si="9"/>
        <v>816735</v>
      </c>
      <c r="AF50" s="139">
        <f t="shared" si="10"/>
        <v>17</v>
      </c>
      <c r="AG50" s="139">
        <f t="shared" si="11"/>
        <v>17</v>
      </c>
      <c r="AH50" s="139">
        <v>0</v>
      </c>
      <c r="AI50" s="139">
        <v>17</v>
      </c>
      <c r="AJ50" s="139">
        <v>0</v>
      </c>
      <c r="AK50" s="139">
        <v>0</v>
      </c>
      <c r="AL50" s="139">
        <v>0</v>
      </c>
      <c r="AM50" s="140">
        <v>0</v>
      </c>
      <c r="AN50" s="139">
        <f t="shared" si="12"/>
        <v>186806</v>
      </c>
      <c r="AO50" s="139">
        <f t="shared" si="13"/>
        <v>17043</v>
      </c>
      <c r="AP50" s="139">
        <v>17043</v>
      </c>
      <c r="AQ50" s="139">
        <v>0</v>
      </c>
      <c r="AR50" s="139">
        <v>0</v>
      </c>
      <c r="AS50" s="139">
        <v>0</v>
      </c>
      <c r="AT50" s="139">
        <f t="shared" si="14"/>
        <v>55326</v>
      </c>
      <c r="AU50" s="139">
        <v>0</v>
      </c>
      <c r="AV50" s="139">
        <v>55326</v>
      </c>
      <c r="AW50" s="139">
        <v>0</v>
      </c>
      <c r="AX50" s="139">
        <v>0</v>
      </c>
      <c r="AY50" s="139">
        <f t="shared" si="15"/>
        <v>114437</v>
      </c>
      <c r="AZ50" s="139">
        <v>0</v>
      </c>
      <c r="BA50" s="139">
        <v>114437</v>
      </c>
      <c r="BB50" s="139">
        <v>0</v>
      </c>
      <c r="BC50" s="139">
        <v>0</v>
      </c>
      <c r="BD50" s="140">
        <v>0</v>
      </c>
      <c r="BE50" s="139">
        <v>0</v>
      </c>
      <c r="BF50" s="139">
        <v>8892</v>
      </c>
      <c r="BG50" s="139">
        <f t="shared" si="16"/>
        <v>195715</v>
      </c>
      <c r="BH50" s="139">
        <f t="shared" si="41"/>
        <v>178517</v>
      </c>
      <c r="BI50" s="139">
        <f t="shared" si="42"/>
        <v>178517</v>
      </c>
      <c r="BJ50" s="139">
        <f t="shared" si="43"/>
        <v>0</v>
      </c>
      <c r="BK50" s="139">
        <f t="shared" si="44"/>
        <v>178517</v>
      </c>
      <c r="BL50" s="139">
        <f t="shared" si="45"/>
        <v>0</v>
      </c>
      <c r="BM50" s="139">
        <f t="shared" si="46"/>
        <v>0</v>
      </c>
      <c r="BN50" s="139">
        <f t="shared" si="33"/>
        <v>0</v>
      </c>
      <c r="BO50" s="140">
        <v>0</v>
      </c>
      <c r="BP50" s="139">
        <f t="shared" si="34"/>
        <v>802725</v>
      </c>
      <c r="BQ50" s="139">
        <f t="shared" si="35"/>
        <v>50098</v>
      </c>
      <c r="BR50" s="139">
        <f t="shared" si="36"/>
        <v>50098</v>
      </c>
      <c r="BS50" s="139">
        <f t="shared" si="37"/>
        <v>0</v>
      </c>
      <c r="BT50" s="139">
        <f t="shared" si="38"/>
        <v>0</v>
      </c>
      <c r="BU50" s="139">
        <f t="shared" si="39"/>
        <v>0</v>
      </c>
      <c r="BV50" s="139">
        <f t="shared" si="40"/>
        <v>361718</v>
      </c>
      <c r="BW50" s="139">
        <f t="shared" si="19"/>
        <v>0</v>
      </c>
      <c r="BX50" s="139">
        <f t="shared" si="30"/>
        <v>361718</v>
      </c>
      <c r="BY50" s="139">
        <f t="shared" si="31"/>
        <v>0</v>
      </c>
      <c r="BZ50" s="139">
        <f t="shared" si="32"/>
        <v>0</v>
      </c>
      <c r="CA50" s="139">
        <f t="shared" si="21"/>
        <v>390909</v>
      </c>
      <c r="CB50" s="139">
        <f t="shared" si="22"/>
        <v>0</v>
      </c>
      <c r="CC50" s="139">
        <f t="shared" si="23"/>
        <v>390909</v>
      </c>
      <c r="CD50" s="139">
        <f t="shared" si="24"/>
        <v>0</v>
      </c>
      <c r="CE50" s="139">
        <f t="shared" si="25"/>
        <v>0</v>
      </c>
      <c r="CF50" s="140">
        <v>0</v>
      </c>
      <c r="CG50" s="139">
        <f t="shared" si="27"/>
        <v>0</v>
      </c>
      <c r="CH50" s="139">
        <f t="shared" si="28"/>
        <v>31208</v>
      </c>
      <c r="CI50" s="139">
        <f t="shared" si="29"/>
        <v>1012450</v>
      </c>
    </row>
    <row r="51" spans="1:87" s="123" customFormat="1" ht="12" customHeight="1">
      <c r="A51" s="124" t="s">
        <v>200</v>
      </c>
      <c r="B51" s="125" t="s">
        <v>287</v>
      </c>
      <c r="C51" s="124" t="s">
        <v>288</v>
      </c>
      <c r="D51" s="139">
        <f t="shared" si="3"/>
        <v>10443</v>
      </c>
      <c r="E51" s="139">
        <f t="shared" si="4"/>
        <v>10443</v>
      </c>
      <c r="F51" s="139">
        <v>0</v>
      </c>
      <c r="G51" s="139">
        <v>9216</v>
      </c>
      <c r="H51" s="139">
        <v>1227</v>
      </c>
      <c r="I51" s="139">
        <v>0</v>
      </c>
      <c r="J51" s="139">
        <v>0</v>
      </c>
      <c r="K51" s="140">
        <v>0</v>
      </c>
      <c r="L51" s="139">
        <f t="shared" si="5"/>
        <v>428791</v>
      </c>
      <c r="M51" s="139">
        <f t="shared" si="6"/>
        <v>17698</v>
      </c>
      <c r="N51" s="139">
        <v>17698</v>
      </c>
      <c r="O51" s="139">
        <v>0</v>
      </c>
      <c r="P51" s="139">
        <v>0</v>
      </c>
      <c r="Q51" s="139">
        <v>0</v>
      </c>
      <c r="R51" s="139">
        <f t="shared" si="7"/>
        <v>58146</v>
      </c>
      <c r="S51" s="139">
        <v>0</v>
      </c>
      <c r="T51" s="139">
        <v>47775</v>
      </c>
      <c r="U51" s="139">
        <v>10371</v>
      </c>
      <c r="V51" s="139">
        <v>0</v>
      </c>
      <c r="W51" s="139">
        <f t="shared" si="8"/>
        <v>352947</v>
      </c>
      <c r="X51" s="139">
        <v>0</v>
      </c>
      <c r="Y51" s="139">
        <v>343739</v>
      </c>
      <c r="Z51" s="139">
        <v>9208</v>
      </c>
      <c r="AA51" s="139">
        <v>0</v>
      </c>
      <c r="AB51" s="140">
        <v>0</v>
      </c>
      <c r="AC51" s="139">
        <v>0</v>
      </c>
      <c r="AD51" s="139">
        <v>0</v>
      </c>
      <c r="AE51" s="139">
        <f t="shared" si="9"/>
        <v>439234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0</v>
      </c>
      <c r="AN51" s="139">
        <f t="shared" si="12"/>
        <v>77056</v>
      </c>
      <c r="AO51" s="139">
        <f t="shared" si="13"/>
        <v>2323</v>
      </c>
      <c r="AP51" s="139">
        <v>2323</v>
      </c>
      <c r="AQ51" s="139">
        <v>0</v>
      </c>
      <c r="AR51" s="139">
        <v>0</v>
      </c>
      <c r="AS51" s="139">
        <v>0</v>
      </c>
      <c r="AT51" s="139">
        <f t="shared" si="14"/>
        <v>54130</v>
      </c>
      <c r="AU51" s="139">
        <v>0</v>
      </c>
      <c r="AV51" s="139">
        <v>54130</v>
      </c>
      <c r="AW51" s="139">
        <v>0</v>
      </c>
      <c r="AX51" s="139">
        <v>0</v>
      </c>
      <c r="AY51" s="139">
        <f t="shared" si="15"/>
        <v>20603</v>
      </c>
      <c r="AZ51" s="139">
        <v>0</v>
      </c>
      <c r="BA51" s="139">
        <v>20603</v>
      </c>
      <c r="BB51" s="139">
        <v>0</v>
      </c>
      <c r="BC51" s="139">
        <v>0</v>
      </c>
      <c r="BD51" s="140">
        <v>0</v>
      </c>
      <c r="BE51" s="139">
        <v>0</v>
      </c>
      <c r="BF51" s="139">
        <v>0</v>
      </c>
      <c r="BG51" s="139">
        <f t="shared" si="16"/>
        <v>77056</v>
      </c>
      <c r="BH51" s="139">
        <f t="shared" si="41"/>
        <v>10443</v>
      </c>
      <c r="BI51" s="139">
        <f t="shared" si="42"/>
        <v>10443</v>
      </c>
      <c r="BJ51" s="139">
        <f t="shared" si="43"/>
        <v>0</v>
      </c>
      <c r="BK51" s="139">
        <f t="shared" si="44"/>
        <v>9216</v>
      </c>
      <c r="BL51" s="139">
        <f t="shared" si="45"/>
        <v>1227</v>
      </c>
      <c r="BM51" s="139">
        <f t="shared" si="46"/>
        <v>0</v>
      </c>
      <c r="BN51" s="139">
        <f t="shared" si="33"/>
        <v>0</v>
      </c>
      <c r="BO51" s="140">
        <v>0</v>
      </c>
      <c r="BP51" s="139">
        <f t="shared" si="34"/>
        <v>505847</v>
      </c>
      <c r="BQ51" s="139">
        <f t="shared" si="35"/>
        <v>20021</v>
      </c>
      <c r="BR51" s="139">
        <f t="shared" si="36"/>
        <v>20021</v>
      </c>
      <c r="BS51" s="139">
        <f t="shared" si="37"/>
        <v>0</v>
      </c>
      <c r="BT51" s="139">
        <f t="shared" si="38"/>
        <v>0</v>
      </c>
      <c r="BU51" s="139">
        <f t="shared" si="39"/>
        <v>0</v>
      </c>
      <c r="BV51" s="139">
        <f t="shared" si="40"/>
        <v>112276</v>
      </c>
      <c r="BW51" s="139">
        <f t="shared" si="19"/>
        <v>0</v>
      </c>
      <c r="BX51" s="139">
        <f t="shared" si="30"/>
        <v>101905</v>
      </c>
      <c r="BY51" s="139">
        <f t="shared" si="31"/>
        <v>10371</v>
      </c>
      <c r="BZ51" s="139">
        <f t="shared" si="32"/>
        <v>0</v>
      </c>
      <c r="CA51" s="139">
        <f t="shared" si="21"/>
        <v>373550</v>
      </c>
      <c r="CB51" s="139">
        <f t="shared" si="22"/>
        <v>0</v>
      </c>
      <c r="CC51" s="139">
        <f t="shared" si="23"/>
        <v>364342</v>
      </c>
      <c r="CD51" s="139">
        <f t="shared" si="24"/>
        <v>9208</v>
      </c>
      <c r="CE51" s="139">
        <f t="shared" si="25"/>
        <v>0</v>
      </c>
      <c r="CF51" s="140">
        <v>0</v>
      </c>
      <c r="CG51" s="139">
        <f t="shared" si="27"/>
        <v>0</v>
      </c>
      <c r="CH51" s="139">
        <f t="shared" si="28"/>
        <v>0</v>
      </c>
      <c r="CI51" s="139">
        <f t="shared" si="29"/>
        <v>516290</v>
      </c>
    </row>
    <row r="52" spans="1:87" s="123" customFormat="1" ht="12" customHeight="1">
      <c r="A52" s="124" t="s">
        <v>200</v>
      </c>
      <c r="B52" s="125" t="s">
        <v>289</v>
      </c>
      <c r="C52" s="124" t="s">
        <v>290</v>
      </c>
      <c r="D52" s="139">
        <f t="shared" si="3"/>
        <v>127306</v>
      </c>
      <c r="E52" s="139">
        <f t="shared" si="4"/>
        <v>3636</v>
      </c>
      <c r="F52" s="139">
        <v>0</v>
      </c>
      <c r="G52" s="139">
        <v>1255</v>
      </c>
      <c r="H52" s="139">
        <v>2381</v>
      </c>
      <c r="I52" s="139">
        <v>0</v>
      </c>
      <c r="J52" s="139">
        <v>123670</v>
      </c>
      <c r="K52" s="140">
        <v>0</v>
      </c>
      <c r="L52" s="139">
        <f t="shared" si="5"/>
        <v>132358</v>
      </c>
      <c r="M52" s="139">
        <f t="shared" si="6"/>
        <v>132278</v>
      </c>
      <c r="N52" s="139">
        <v>132278</v>
      </c>
      <c r="O52" s="139">
        <v>0</v>
      </c>
      <c r="P52" s="139">
        <v>0</v>
      </c>
      <c r="Q52" s="139">
        <v>0</v>
      </c>
      <c r="R52" s="139">
        <f t="shared" si="7"/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f t="shared" si="8"/>
        <v>0</v>
      </c>
      <c r="X52" s="139">
        <v>0</v>
      </c>
      <c r="Y52" s="139">
        <v>0</v>
      </c>
      <c r="Z52" s="139">
        <v>0</v>
      </c>
      <c r="AA52" s="139">
        <v>0</v>
      </c>
      <c r="AB52" s="140">
        <v>0</v>
      </c>
      <c r="AC52" s="139">
        <v>80</v>
      </c>
      <c r="AD52" s="139">
        <v>66034</v>
      </c>
      <c r="AE52" s="139">
        <f t="shared" si="9"/>
        <v>325698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0</v>
      </c>
      <c r="AO52" s="139">
        <f t="shared" si="13"/>
        <v>0</v>
      </c>
      <c r="AP52" s="139">
        <v>0</v>
      </c>
      <c r="AQ52" s="139">
        <v>0</v>
      </c>
      <c r="AR52" s="139">
        <v>0</v>
      </c>
      <c r="AS52" s="139">
        <v>0</v>
      </c>
      <c r="AT52" s="139">
        <f t="shared" si="14"/>
        <v>0</v>
      </c>
      <c r="AU52" s="139">
        <v>0</v>
      </c>
      <c r="AV52" s="139">
        <v>0</v>
      </c>
      <c r="AW52" s="139">
        <v>0</v>
      </c>
      <c r="AX52" s="139">
        <v>0</v>
      </c>
      <c r="AY52" s="139">
        <f t="shared" si="15"/>
        <v>0</v>
      </c>
      <c r="AZ52" s="139">
        <v>0</v>
      </c>
      <c r="BA52" s="139">
        <v>0</v>
      </c>
      <c r="BB52" s="139">
        <v>0</v>
      </c>
      <c r="BC52" s="139">
        <v>0</v>
      </c>
      <c r="BD52" s="140">
        <v>0</v>
      </c>
      <c r="BE52" s="139">
        <v>0</v>
      </c>
      <c r="BF52" s="139">
        <v>0</v>
      </c>
      <c r="BG52" s="139">
        <f t="shared" si="16"/>
        <v>0</v>
      </c>
      <c r="BH52" s="139">
        <f t="shared" si="41"/>
        <v>127306</v>
      </c>
      <c r="BI52" s="139">
        <f t="shared" si="42"/>
        <v>3636</v>
      </c>
      <c r="BJ52" s="139">
        <f t="shared" si="43"/>
        <v>0</v>
      </c>
      <c r="BK52" s="139">
        <f t="shared" si="44"/>
        <v>1255</v>
      </c>
      <c r="BL52" s="139">
        <f t="shared" si="45"/>
        <v>2381</v>
      </c>
      <c r="BM52" s="139">
        <f t="shared" si="46"/>
        <v>0</v>
      </c>
      <c r="BN52" s="139">
        <f t="shared" si="33"/>
        <v>123670</v>
      </c>
      <c r="BO52" s="140">
        <v>0</v>
      </c>
      <c r="BP52" s="139">
        <f t="shared" si="34"/>
        <v>132358</v>
      </c>
      <c r="BQ52" s="139">
        <f t="shared" si="35"/>
        <v>132278</v>
      </c>
      <c r="BR52" s="139">
        <f t="shared" si="36"/>
        <v>132278</v>
      </c>
      <c r="BS52" s="139">
        <f t="shared" si="37"/>
        <v>0</v>
      </c>
      <c r="BT52" s="139">
        <f t="shared" si="38"/>
        <v>0</v>
      </c>
      <c r="BU52" s="139">
        <f t="shared" si="39"/>
        <v>0</v>
      </c>
      <c r="BV52" s="139">
        <f t="shared" si="40"/>
        <v>0</v>
      </c>
      <c r="BW52" s="139">
        <f t="shared" si="19"/>
        <v>0</v>
      </c>
      <c r="BX52" s="139">
        <f t="shared" si="30"/>
        <v>0</v>
      </c>
      <c r="BY52" s="139">
        <f t="shared" si="31"/>
        <v>0</v>
      </c>
      <c r="BZ52" s="139">
        <f t="shared" si="32"/>
        <v>0</v>
      </c>
      <c r="CA52" s="139">
        <f t="shared" si="21"/>
        <v>0</v>
      </c>
      <c r="CB52" s="139">
        <f t="shared" si="22"/>
        <v>0</v>
      </c>
      <c r="CC52" s="139">
        <f t="shared" si="23"/>
        <v>0</v>
      </c>
      <c r="CD52" s="139">
        <f t="shared" si="24"/>
        <v>0</v>
      </c>
      <c r="CE52" s="139">
        <f t="shared" si="25"/>
        <v>0</v>
      </c>
      <c r="CF52" s="140">
        <v>0</v>
      </c>
      <c r="CG52" s="139">
        <f t="shared" si="27"/>
        <v>80</v>
      </c>
      <c r="CH52" s="139">
        <f t="shared" si="28"/>
        <v>66034</v>
      </c>
      <c r="CI52" s="139">
        <f t="shared" si="29"/>
        <v>325698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295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5" t="s">
        <v>149</v>
      </c>
      <c r="B2" s="158" t="s">
        <v>150</v>
      </c>
      <c r="C2" s="152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6"/>
      <c r="B3" s="159"/>
      <c r="C3" s="161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6"/>
      <c r="B4" s="159"/>
      <c r="C4" s="153"/>
      <c r="D4" s="99" t="s">
        <v>0</v>
      </c>
      <c r="E4" s="50"/>
      <c r="F4" s="98"/>
      <c r="G4" s="99" t="s">
        <v>153</v>
      </c>
      <c r="H4" s="50"/>
      <c r="I4" s="98"/>
      <c r="J4" s="155" t="s">
        <v>33</v>
      </c>
      <c r="K4" s="152" t="s">
        <v>154</v>
      </c>
      <c r="L4" s="99" t="s">
        <v>0</v>
      </c>
      <c r="M4" s="50"/>
      <c r="N4" s="98"/>
      <c r="O4" s="99" t="s">
        <v>153</v>
      </c>
      <c r="P4" s="50"/>
      <c r="Q4" s="98"/>
      <c r="R4" s="155" t="s">
        <v>33</v>
      </c>
      <c r="S4" s="152" t="s">
        <v>154</v>
      </c>
      <c r="T4" s="99" t="s">
        <v>0</v>
      </c>
      <c r="U4" s="50"/>
      <c r="V4" s="98"/>
      <c r="W4" s="99" t="s">
        <v>153</v>
      </c>
      <c r="X4" s="50"/>
      <c r="Y4" s="98"/>
      <c r="Z4" s="155" t="s">
        <v>33</v>
      </c>
      <c r="AA4" s="152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5" t="s">
        <v>33</v>
      </c>
      <c r="AI4" s="152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5" t="s">
        <v>33</v>
      </c>
      <c r="AQ4" s="152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5" t="s">
        <v>33</v>
      </c>
      <c r="AY4" s="152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6"/>
      <c r="B5" s="159"/>
      <c r="C5" s="153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6"/>
      <c r="K5" s="153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6"/>
      <c r="S5" s="153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6"/>
      <c r="AA5" s="153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6"/>
      <c r="AI5" s="153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6"/>
      <c r="AQ5" s="153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6"/>
      <c r="AY5" s="153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7"/>
      <c r="B6" s="160"/>
      <c r="C6" s="154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7"/>
      <c r="K6" s="154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7"/>
      <c r="S6" s="154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7"/>
      <c r="AA6" s="154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7"/>
      <c r="AI6" s="154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7"/>
      <c r="AQ6" s="154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7"/>
      <c r="AY6" s="154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298</v>
      </c>
      <c r="B7" s="121">
        <v>33000</v>
      </c>
      <c r="C7" s="120" t="s">
        <v>157</v>
      </c>
      <c r="D7" s="122">
        <f aca="true" t="shared" si="0" ref="D7:I7">SUM(D8:D34)</f>
        <v>107840</v>
      </c>
      <c r="E7" s="122">
        <f t="shared" si="0"/>
        <v>3463145</v>
      </c>
      <c r="F7" s="122">
        <f t="shared" si="0"/>
        <v>3570985</v>
      </c>
      <c r="G7" s="122">
        <f t="shared" si="0"/>
        <v>11684</v>
      </c>
      <c r="H7" s="122">
        <f t="shared" si="0"/>
        <v>1720031</v>
      </c>
      <c r="I7" s="122">
        <f t="shared" si="0"/>
        <v>1731715</v>
      </c>
      <c r="J7" s="132">
        <f>COUNTIF(J8:J34,"&lt;&gt;")</f>
        <v>24</v>
      </c>
      <c r="K7" s="132">
        <f>COUNTIF(K8:K34,"&lt;&gt;")</f>
        <v>24</v>
      </c>
      <c r="L7" s="122">
        <f aca="true" t="shared" si="1" ref="L7:Q7">SUM(L8:L34)</f>
        <v>21009</v>
      </c>
      <c r="M7" s="122">
        <f t="shared" si="1"/>
        <v>1708387</v>
      </c>
      <c r="N7" s="122">
        <f t="shared" si="1"/>
        <v>1729396</v>
      </c>
      <c r="O7" s="122">
        <f t="shared" si="1"/>
        <v>5695</v>
      </c>
      <c r="P7" s="122">
        <f t="shared" si="1"/>
        <v>1198116</v>
      </c>
      <c r="Q7" s="122">
        <f t="shared" si="1"/>
        <v>1203811</v>
      </c>
      <c r="R7" s="132">
        <f>COUNTIF(R8:R34,"&lt;&gt;")</f>
        <v>17</v>
      </c>
      <c r="S7" s="132">
        <f>COUNTIF(S8:S34,"&lt;&gt;")</f>
        <v>17</v>
      </c>
      <c r="T7" s="122">
        <f aca="true" t="shared" si="2" ref="T7:Y7">SUM(T8:T34)</f>
        <v>8934</v>
      </c>
      <c r="U7" s="122">
        <f t="shared" si="2"/>
        <v>817641</v>
      </c>
      <c r="V7" s="122">
        <f t="shared" si="2"/>
        <v>826575</v>
      </c>
      <c r="W7" s="122">
        <f t="shared" si="2"/>
        <v>4090</v>
      </c>
      <c r="X7" s="122">
        <f t="shared" si="2"/>
        <v>422306</v>
      </c>
      <c r="Y7" s="122">
        <f t="shared" si="2"/>
        <v>426396</v>
      </c>
      <c r="Z7" s="132">
        <f>COUNTIF(Z8:Z34,"&lt;&gt;")</f>
        <v>8</v>
      </c>
      <c r="AA7" s="132">
        <f>COUNTIF(AA8:AA34,"&lt;&gt;")</f>
        <v>8</v>
      </c>
      <c r="AB7" s="122">
        <f aca="true" t="shared" si="3" ref="AB7:AG7">SUM(AB8:AB34)</f>
        <v>13627</v>
      </c>
      <c r="AC7" s="122">
        <f t="shared" si="3"/>
        <v>762815</v>
      </c>
      <c r="AD7" s="122">
        <f t="shared" si="3"/>
        <v>776442</v>
      </c>
      <c r="AE7" s="122">
        <f t="shared" si="3"/>
        <v>1899</v>
      </c>
      <c r="AF7" s="122">
        <f t="shared" si="3"/>
        <v>99609</v>
      </c>
      <c r="AG7" s="122">
        <f t="shared" si="3"/>
        <v>101508</v>
      </c>
      <c r="AH7" s="132">
        <f>COUNTIF(AH8:AH34,"&lt;&gt;")</f>
        <v>3</v>
      </c>
      <c r="AI7" s="132">
        <f>COUNTIF(AI8:AI34,"&lt;&gt;")</f>
        <v>3</v>
      </c>
      <c r="AJ7" s="122">
        <f aca="true" t="shared" si="4" ref="AJ7:AO7">SUM(AJ8:AJ34)</f>
        <v>46751</v>
      </c>
      <c r="AK7" s="122">
        <f t="shared" si="4"/>
        <v>174302</v>
      </c>
      <c r="AL7" s="122">
        <f t="shared" si="4"/>
        <v>221053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COUNTIF(AP8:AP34,"&lt;&gt;")</f>
        <v>1</v>
      </c>
      <c r="AQ7" s="132">
        <f>COUNTIF(AQ8:AQ34,"&lt;&gt;")</f>
        <v>1</v>
      </c>
      <c r="AR7" s="122">
        <f aca="true" t="shared" si="5" ref="AR7:AW7">SUM(AR8:AR34)</f>
        <v>17519</v>
      </c>
      <c r="AS7" s="122">
        <f t="shared" si="5"/>
        <v>0</v>
      </c>
      <c r="AT7" s="122">
        <f t="shared" si="5"/>
        <v>17519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COUNTIF(AX8:AX34,"&lt;&gt;")</f>
        <v>0</v>
      </c>
      <c r="AY7" s="132">
        <f>COUNTIF(AY8:AY34,"&lt;&gt;")</f>
        <v>0</v>
      </c>
      <c r="AZ7" s="122">
        <f aca="true" t="shared" si="6" ref="AZ7:BE7">SUM(AZ8:AZ34)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298</v>
      </c>
      <c r="B8" s="125" t="s">
        <v>299</v>
      </c>
      <c r="C8" s="124" t="s">
        <v>300</v>
      </c>
      <c r="D8" s="126">
        <f aca="true" t="shared" si="7" ref="D8:D34">SUM(L8,T8,AB8,AJ8,AR8,AZ8)</f>
        <v>0</v>
      </c>
      <c r="E8" s="126">
        <f aca="true" t="shared" si="8" ref="E8:E34">SUM(M8,U8,AC8,AK8,AS8,BA8)</f>
        <v>59950</v>
      </c>
      <c r="F8" s="126">
        <f aca="true" t="shared" si="9" ref="F8:F34">SUM(D8:E8)</f>
        <v>59950</v>
      </c>
      <c r="G8" s="126">
        <f aca="true" t="shared" si="10" ref="G8:G34">SUM(O8,W8,AE8,AM8,AU8,BC8)</f>
        <v>0</v>
      </c>
      <c r="H8" s="126">
        <f aca="true" t="shared" si="11" ref="H8:H34">SUM(P8,X8,AF8,AN8,AV8,BD8)</f>
        <v>310530</v>
      </c>
      <c r="I8" s="126">
        <f aca="true" t="shared" si="12" ref="I8:I34">SUM(G8:H8)</f>
        <v>310530</v>
      </c>
      <c r="J8" s="129" t="s">
        <v>301</v>
      </c>
      <c r="K8" s="130" t="s">
        <v>302</v>
      </c>
      <c r="L8" s="126">
        <v>0</v>
      </c>
      <c r="M8" s="126">
        <v>0</v>
      </c>
      <c r="N8" s="126">
        <f aca="true" t="shared" si="13" ref="N8:N34">SUM(L8,+M8)</f>
        <v>0</v>
      </c>
      <c r="O8" s="126">
        <v>0</v>
      </c>
      <c r="P8" s="126">
        <v>157696</v>
      </c>
      <c r="Q8" s="126">
        <f aca="true" t="shared" si="14" ref="Q8:Q34">SUM(O8,+P8)</f>
        <v>157696</v>
      </c>
      <c r="R8" s="129" t="s">
        <v>303</v>
      </c>
      <c r="S8" s="130" t="s">
        <v>304</v>
      </c>
      <c r="T8" s="126">
        <v>0</v>
      </c>
      <c r="U8" s="126">
        <v>0</v>
      </c>
      <c r="V8" s="126">
        <f aca="true" t="shared" si="15" ref="V8:V34">+SUM(T8,U8)</f>
        <v>0</v>
      </c>
      <c r="W8" s="126">
        <v>0</v>
      </c>
      <c r="X8" s="126">
        <v>122132</v>
      </c>
      <c r="Y8" s="126">
        <f aca="true" t="shared" si="16" ref="Y8:Y34">+SUM(W8,X8)</f>
        <v>122132</v>
      </c>
      <c r="Z8" s="129" t="s">
        <v>305</v>
      </c>
      <c r="AA8" s="130" t="s">
        <v>306</v>
      </c>
      <c r="AB8" s="126">
        <v>0</v>
      </c>
      <c r="AC8" s="126">
        <v>0</v>
      </c>
      <c r="AD8" s="126">
        <f aca="true" t="shared" si="17" ref="AD8:AD34">+SUM(AB8,AC8)</f>
        <v>0</v>
      </c>
      <c r="AE8" s="126">
        <v>0</v>
      </c>
      <c r="AF8" s="126">
        <v>30702</v>
      </c>
      <c r="AG8" s="126">
        <f aca="true" t="shared" si="18" ref="AG8:AG34">SUM(AE8,+AF8)</f>
        <v>30702</v>
      </c>
      <c r="AH8" s="129" t="s">
        <v>307</v>
      </c>
      <c r="AI8" s="130" t="s">
        <v>308</v>
      </c>
      <c r="AJ8" s="126">
        <v>0</v>
      </c>
      <c r="AK8" s="126">
        <v>59950</v>
      </c>
      <c r="AL8" s="126">
        <f aca="true" t="shared" si="19" ref="AL8:AL34">SUM(AJ8,+AK8)</f>
        <v>59950</v>
      </c>
      <c r="AM8" s="126">
        <v>0</v>
      </c>
      <c r="AN8" s="126">
        <v>0</v>
      </c>
      <c r="AO8" s="126">
        <f aca="true" t="shared" si="20" ref="AO8:AO34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34">SUM(AR8,+AS8)</f>
        <v>0</v>
      </c>
      <c r="AU8" s="126">
        <v>0</v>
      </c>
      <c r="AV8" s="126">
        <v>0</v>
      </c>
      <c r="AW8" s="126">
        <f aca="true" t="shared" si="22" ref="AW8:AW34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34">SUM(AZ8,BA8)</f>
        <v>0</v>
      </c>
      <c r="BC8" s="126">
        <v>0</v>
      </c>
      <c r="BD8" s="126">
        <v>0</v>
      </c>
      <c r="BE8" s="126">
        <f aca="true" t="shared" si="24" ref="BE8:BE34">SUM(BC8,+BD8)</f>
        <v>0</v>
      </c>
    </row>
    <row r="9" spans="1:57" s="123" customFormat="1" ht="12" customHeight="1">
      <c r="A9" s="124" t="s">
        <v>298</v>
      </c>
      <c r="B9" s="125" t="s">
        <v>309</v>
      </c>
      <c r="C9" s="124" t="s">
        <v>310</v>
      </c>
      <c r="D9" s="126">
        <f t="shared" si="7"/>
        <v>4933</v>
      </c>
      <c r="E9" s="126">
        <f t="shared" si="8"/>
        <v>654444</v>
      </c>
      <c r="F9" s="126">
        <f t="shared" si="9"/>
        <v>659377</v>
      </c>
      <c r="G9" s="126">
        <f t="shared" si="10"/>
        <v>0</v>
      </c>
      <c r="H9" s="126">
        <f t="shared" si="11"/>
        <v>165713</v>
      </c>
      <c r="I9" s="126">
        <f t="shared" si="12"/>
        <v>165713</v>
      </c>
      <c r="J9" s="129" t="s">
        <v>303</v>
      </c>
      <c r="K9" s="130" t="s">
        <v>304</v>
      </c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88833</v>
      </c>
      <c r="Q9" s="126">
        <f t="shared" si="14"/>
        <v>88833</v>
      </c>
      <c r="R9" s="129" t="s">
        <v>311</v>
      </c>
      <c r="S9" s="130" t="s">
        <v>312</v>
      </c>
      <c r="T9" s="126">
        <v>4933</v>
      </c>
      <c r="U9" s="126">
        <v>114005</v>
      </c>
      <c r="V9" s="126">
        <f t="shared" si="15"/>
        <v>118938</v>
      </c>
      <c r="W9" s="126">
        <v>0</v>
      </c>
      <c r="X9" s="126">
        <v>76880</v>
      </c>
      <c r="Y9" s="126">
        <f t="shared" si="16"/>
        <v>76880</v>
      </c>
      <c r="Z9" s="129" t="s">
        <v>313</v>
      </c>
      <c r="AA9" s="130" t="s">
        <v>314</v>
      </c>
      <c r="AB9" s="126">
        <v>0</v>
      </c>
      <c r="AC9" s="126">
        <v>540439</v>
      </c>
      <c r="AD9" s="126">
        <f t="shared" si="17"/>
        <v>540439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298</v>
      </c>
      <c r="B10" s="125" t="s">
        <v>315</v>
      </c>
      <c r="C10" s="124" t="s">
        <v>316</v>
      </c>
      <c r="D10" s="126">
        <f t="shared" si="7"/>
        <v>46751</v>
      </c>
      <c r="E10" s="126">
        <f t="shared" si="8"/>
        <v>184184</v>
      </c>
      <c r="F10" s="126">
        <f t="shared" si="9"/>
        <v>230935</v>
      </c>
      <c r="G10" s="126">
        <f t="shared" si="10"/>
        <v>0</v>
      </c>
      <c r="H10" s="126">
        <f t="shared" si="11"/>
        <v>310386</v>
      </c>
      <c r="I10" s="126">
        <f t="shared" si="12"/>
        <v>310386</v>
      </c>
      <c r="J10" s="129" t="s">
        <v>317</v>
      </c>
      <c r="K10" s="130" t="s">
        <v>318</v>
      </c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310386</v>
      </c>
      <c r="Q10" s="126">
        <f t="shared" si="14"/>
        <v>310386</v>
      </c>
      <c r="R10" s="129" t="s">
        <v>319</v>
      </c>
      <c r="S10" s="130" t="s">
        <v>320</v>
      </c>
      <c r="T10" s="126">
        <v>0</v>
      </c>
      <c r="U10" s="126">
        <v>51139</v>
      </c>
      <c r="V10" s="126">
        <f t="shared" si="15"/>
        <v>51139</v>
      </c>
      <c r="W10" s="126">
        <v>0</v>
      </c>
      <c r="X10" s="126">
        <v>0</v>
      </c>
      <c r="Y10" s="126">
        <f t="shared" si="16"/>
        <v>0</v>
      </c>
      <c r="Z10" s="129" t="s">
        <v>321</v>
      </c>
      <c r="AA10" s="130" t="s">
        <v>322</v>
      </c>
      <c r="AB10" s="126">
        <v>0</v>
      </c>
      <c r="AC10" s="126">
        <v>60189</v>
      </c>
      <c r="AD10" s="126">
        <f t="shared" si="17"/>
        <v>60189</v>
      </c>
      <c r="AE10" s="126">
        <v>0</v>
      </c>
      <c r="AF10" s="126">
        <v>0</v>
      </c>
      <c r="AG10" s="126">
        <f t="shared" si="18"/>
        <v>0</v>
      </c>
      <c r="AH10" s="129" t="s">
        <v>323</v>
      </c>
      <c r="AI10" s="130" t="s">
        <v>324</v>
      </c>
      <c r="AJ10" s="126">
        <v>46751</v>
      </c>
      <c r="AK10" s="126">
        <v>72856</v>
      </c>
      <c r="AL10" s="126">
        <f t="shared" si="19"/>
        <v>119607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298</v>
      </c>
      <c r="B11" s="125" t="s">
        <v>388</v>
      </c>
      <c r="C11" s="124" t="s">
        <v>325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298</v>
      </c>
      <c r="B12" s="125" t="s">
        <v>326</v>
      </c>
      <c r="C12" s="124" t="s">
        <v>327</v>
      </c>
      <c r="D12" s="139">
        <f t="shared" si="7"/>
        <v>4001</v>
      </c>
      <c r="E12" s="139">
        <f t="shared" si="8"/>
        <v>242214</v>
      </c>
      <c r="F12" s="139">
        <f t="shared" si="9"/>
        <v>246215</v>
      </c>
      <c r="G12" s="139">
        <f t="shared" si="10"/>
        <v>4090</v>
      </c>
      <c r="H12" s="139">
        <f t="shared" si="11"/>
        <v>104585</v>
      </c>
      <c r="I12" s="139">
        <f t="shared" si="12"/>
        <v>108675</v>
      </c>
      <c r="J12" s="125" t="s">
        <v>328</v>
      </c>
      <c r="K12" s="124" t="s">
        <v>329</v>
      </c>
      <c r="L12" s="139">
        <v>0</v>
      </c>
      <c r="M12" s="139">
        <v>168371</v>
      </c>
      <c r="N12" s="139">
        <f t="shared" si="13"/>
        <v>168371</v>
      </c>
      <c r="O12" s="139">
        <v>0</v>
      </c>
      <c r="P12" s="139">
        <v>0</v>
      </c>
      <c r="Q12" s="139">
        <f t="shared" si="14"/>
        <v>0</v>
      </c>
      <c r="R12" s="125" t="s">
        <v>330</v>
      </c>
      <c r="S12" s="124" t="s">
        <v>331</v>
      </c>
      <c r="T12" s="139">
        <v>4001</v>
      </c>
      <c r="U12" s="139">
        <v>73843</v>
      </c>
      <c r="V12" s="139">
        <f t="shared" si="15"/>
        <v>77844</v>
      </c>
      <c r="W12" s="139">
        <v>4090</v>
      </c>
      <c r="X12" s="139">
        <v>104585</v>
      </c>
      <c r="Y12" s="139">
        <f t="shared" si="16"/>
        <v>108675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298</v>
      </c>
      <c r="B13" s="125" t="s">
        <v>332</v>
      </c>
      <c r="C13" s="124" t="s">
        <v>333</v>
      </c>
      <c r="D13" s="139">
        <f t="shared" si="7"/>
        <v>1546</v>
      </c>
      <c r="E13" s="139">
        <f t="shared" si="8"/>
        <v>320273</v>
      </c>
      <c r="F13" s="139">
        <f t="shared" si="9"/>
        <v>321819</v>
      </c>
      <c r="G13" s="139">
        <f t="shared" si="10"/>
        <v>4545</v>
      </c>
      <c r="H13" s="139">
        <f t="shared" si="11"/>
        <v>138775</v>
      </c>
      <c r="I13" s="139">
        <f t="shared" si="12"/>
        <v>143320</v>
      </c>
      <c r="J13" s="125" t="s">
        <v>330</v>
      </c>
      <c r="K13" s="124" t="s">
        <v>331</v>
      </c>
      <c r="L13" s="139">
        <v>1546</v>
      </c>
      <c r="M13" s="139">
        <v>24164</v>
      </c>
      <c r="N13" s="139">
        <f t="shared" si="13"/>
        <v>25710</v>
      </c>
      <c r="O13" s="139">
        <v>4545</v>
      </c>
      <c r="P13" s="139">
        <v>138775</v>
      </c>
      <c r="Q13" s="139">
        <f t="shared" si="14"/>
        <v>143320</v>
      </c>
      <c r="R13" s="125" t="s">
        <v>334</v>
      </c>
      <c r="S13" s="124" t="s">
        <v>335</v>
      </c>
      <c r="T13" s="139">
        <v>0</v>
      </c>
      <c r="U13" s="139">
        <v>296109</v>
      </c>
      <c r="V13" s="139">
        <f t="shared" si="15"/>
        <v>296109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298</v>
      </c>
      <c r="B14" s="125" t="s">
        <v>336</v>
      </c>
      <c r="C14" s="124" t="s">
        <v>337</v>
      </c>
      <c r="D14" s="139">
        <f t="shared" si="7"/>
        <v>12862</v>
      </c>
      <c r="E14" s="139">
        <f t="shared" si="8"/>
        <v>379824</v>
      </c>
      <c r="F14" s="139">
        <f t="shared" si="9"/>
        <v>392686</v>
      </c>
      <c r="G14" s="139">
        <f t="shared" si="10"/>
        <v>0</v>
      </c>
      <c r="H14" s="139">
        <f t="shared" si="11"/>
        <v>118716</v>
      </c>
      <c r="I14" s="139">
        <f t="shared" si="12"/>
        <v>118716</v>
      </c>
      <c r="J14" s="125" t="s">
        <v>311</v>
      </c>
      <c r="K14" s="124" t="s">
        <v>312</v>
      </c>
      <c r="L14" s="139">
        <v>12862</v>
      </c>
      <c r="M14" s="139">
        <v>379824</v>
      </c>
      <c r="N14" s="139">
        <f t="shared" si="13"/>
        <v>392686</v>
      </c>
      <c r="O14" s="139">
        <v>0</v>
      </c>
      <c r="P14" s="139">
        <v>118716</v>
      </c>
      <c r="Q14" s="139">
        <f t="shared" si="14"/>
        <v>118716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298</v>
      </c>
      <c r="B15" s="125" t="s">
        <v>338</v>
      </c>
      <c r="C15" s="124" t="s">
        <v>339</v>
      </c>
      <c r="D15" s="139">
        <f t="shared" si="7"/>
        <v>0</v>
      </c>
      <c r="E15" s="139">
        <f t="shared" si="8"/>
        <v>290344</v>
      </c>
      <c r="F15" s="139">
        <f t="shared" si="9"/>
        <v>290344</v>
      </c>
      <c r="G15" s="139">
        <f t="shared" si="10"/>
        <v>0</v>
      </c>
      <c r="H15" s="139">
        <f t="shared" si="11"/>
        <v>60255</v>
      </c>
      <c r="I15" s="139">
        <f t="shared" si="12"/>
        <v>60255</v>
      </c>
      <c r="J15" s="125" t="s">
        <v>340</v>
      </c>
      <c r="K15" s="124" t="s">
        <v>341</v>
      </c>
      <c r="L15" s="139">
        <v>0</v>
      </c>
      <c r="M15" s="139">
        <v>290344</v>
      </c>
      <c r="N15" s="139">
        <f t="shared" si="13"/>
        <v>290344</v>
      </c>
      <c r="O15" s="139">
        <v>0</v>
      </c>
      <c r="P15" s="139">
        <v>60255</v>
      </c>
      <c r="Q15" s="139">
        <f t="shared" si="14"/>
        <v>60255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298</v>
      </c>
      <c r="B16" s="125" t="s">
        <v>389</v>
      </c>
      <c r="C16" s="124" t="s">
        <v>342</v>
      </c>
      <c r="D16" s="139">
        <f t="shared" si="7"/>
        <v>0</v>
      </c>
      <c r="E16" s="139">
        <f t="shared" si="8"/>
        <v>0</v>
      </c>
      <c r="F16" s="139">
        <f t="shared" si="9"/>
        <v>0</v>
      </c>
      <c r="G16" s="139">
        <f t="shared" si="10"/>
        <v>0</v>
      </c>
      <c r="H16" s="139">
        <f t="shared" si="11"/>
        <v>0</v>
      </c>
      <c r="I16" s="139">
        <f t="shared" si="12"/>
        <v>0</v>
      </c>
      <c r="J16" s="125"/>
      <c r="K16" s="124"/>
      <c r="L16" s="139">
        <v>0</v>
      </c>
      <c r="M16" s="139">
        <v>0</v>
      </c>
      <c r="N16" s="139">
        <f t="shared" si="13"/>
        <v>0</v>
      </c>
      <c r="O16" s="139">
        <v>0</v>
      </c>
      <c r="P16" s="139">
        <v>0</v>
      </c>
      <c r="Q16" s="139">
        <f t="shared" si="14"/>
        <v>0</v>
      </c>
      <c r="R16" s="125"/>
      <c r="S16" s="124"/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298</v>
      </c>
      <c r="B17" s="125" t="s">
        <v>343</v>
      </c>
      <c r="C17" s="124" t="s">
        <v>344</v>
      </c>
      <c r="D17" s="139">
        <f t="shared" si="7"/>
        <v>0</v>
      </c>
      <c r="E17" s="139">
        <f t="shared" si="8"/>
        <v>47532</v>
      </c>
      <c r="F17" s="139">
        <f t="shared" si="9"/>
        <v>47532</v>
      </c>
      <c r="G17" s="139">
        <f t="shared" si="10"/>
        <v>0</v>
      </c>
      <c r="H17" s="139">
        <f t="shared" si="11"/>
        <v>6320</v>
      </c>
      <c r="I17" s="139">
        <f t="shared" si="12"/>
        <v>6320</v>
      </c>
      <c r="J17" s="125" t="s">
        <v>345</v>
      </c>
      <c r="K17" s="124" t="s">
        <v>346</v>
      </c>
      <c r="L17" s="139">
        <v>0</v>
      </c>
      <c r="M17" s="139">
        <v>47532</v>
      </c>
      <c r="N17" s="139">
        <f t="shared" si="13"/>
        <v>47532</v>
      </c>
      <c r="O17" s="139">
        <v>0</v>
      </c>
      <c r="P17" s="139">
        <v>0</v>
      </c>
      <c r="Q17" s="139">
        <f t="shared" si="14"/>
        <v>0</v>
      </c>
      <c r="R17" s="125" t="s">
        <v>347</v>
      </c>
      <c r="S17" s="124" t="s">
        <v>348</v>
      </c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6320</v>
      </c>
      <c r="Y17" s="139">
        <f t="shared" si="16"/>
        <v>6320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298</v>
      </c>
      <c r="B18" s="125" t="s">
        <v>349</v>
      </c>
      <c r="C18" s="124" t="s">
        <v>350</v>
      </c>
      <c r="D18" s="139">
        <f t="shared" si="7"/>
        <v>0</v>
      </c>
      <c r="E18" s="139">
        <f t="shared" si="8"/>
        <v>0</v>
      </c>
      <c r="F18" s="139">
        <f t="shared" si="9"/>
        <v>0</v>
      </c>
      <c r="G18" s="139">
        <f t="shared" si="10"/>
        <v>0</v>
      </c>
      <c r="H18" s="139">
        <f t="shared" si="11"/>
        <v>79086</v>
      </c>
      <c r="I18" s="139">
        <f t="shared" si="12"/>
        <v>79086</v>
      </c>
      <c r="J18" s="125" t="s">
        <v>301</v>
      </c>
      <c r="K18" s="124" t="s">
        <v>302</v>
      </c>
      <c r="L18" s="139">
        <v>0</v>
      </c>
      <c r="M18" s="139">
        <v>0</v>
      </c>
      <c r="N18" s="139">
        <f t="shared" si="13"/>
        <v>0</v>
      </c>
      <c r="O18" s="139">
        <v>0</v>
      </c>
      <c r="P18" s="139">
        <v>79086</v>
      </c>
      <c r="Q18" s="139">
        <f t="shared" si="14"/>
        <v>79086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298</v>
      </c>
      <c r="B19" s="125" t="s">
        <v>351</v>
      </c>
      <c r="C19" s="124" t="s">
        <v>352</v>
      </c>
      <c r="D19" s="139">
        <f t="shared" si="7"/>
        <v>0</v>
      </c>
      <c r="E19" s="139">
        <f t="shared" si="8"/>
        <v>94456</v>
      </c>
      <c r="F19" s="139">
        <f t="shared" si="9"/>
        <v>94456</v>
      </c>
      <c r="G19" s="139">
        <f t="shared" si="10"/>
        <v>0</v>
      </c>
      <c r="H19" s="139">
        <f t="shared" si="11"/>
        <v>115239</v>
      </c>
      <c r="I19" s="139">
        <f t="shared" si="12"/>
        <v>115239</v>
      </c>
      <c r="J19" s="125" t="s">
        <v>347</v>
      </c>
      <c r="K19" s="124" t="s">
        <v>348</v>
      </c>
      <c r="L19" s="139">
        <v>0</v>
      </c>
      <c r="M19" s="139">
        <v>0</v>
      </c>
      <c r="N19" s="139">
        <f t="shared" si="13"/>
        <v>0</v>
      </c>
      <c r="O19" s="139">
        <v>0</v>
      </c>
      <c r="P19" s="139">
        <v>115239</v>
      </c>
      <c r="Q19" s="139">
        <f t="shared" si="14"/>
        <v>115239</v>
      </c>
      <c r="R19" s="125" t="s">
        <v>345</v>
      </c>
      <c r="S19" s="124" t="s">
        <v>346</v>
      </c>
      <c r="T19" s="139">
        <v>0</v>
      </c>
      <c r="U19" s="139">
        <v>94456</v>
      </c>
      <c r="V19" s="139">
        <f t="shared" si="15"/>
        <v>94456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298</v>
      </c>
      <c r="B20" s="125" t="s">
        <v>353</v>
      </c>
      <c r="C20" s="124" t="s">
        <v>354</v>
      </c>
      <c r="D20" s="139">
        <f t="shared" si="7"/>
        <v>0</v>
      </c>
      <c r="E20" s="139">
        <f t="shared" si="8"/>
        <v>268655</v>
      </c>
      <c r="F20" s="139">
        <f t="shared" si="9"/>
        <v>268655</v>
      </c>
      <c r="G20" s="139">
        <f t="shared" si="10"/>
        <v>0</v>
      </c>
      <c r="H20" s="139">
        <f t="shared" si="11"/>
        <v>0</v>
      </c>
      <c r="I20" s="139">
        <f t="shared" si="12"/>
        <v>0</v>
      </c>
      <c r="J20" s="125" t="s">
        <v>355</v>
      </c>
      <c r="K20" s="124" t="s">
        <v>356</v>
      </c>
      <c r="L20" s="139">
        <v>0</v>
      </c>
      <c r="M20" s="139">
        <v>268655</v>
      </c>
      <c r="N20" s="139">
        <f t="shared" si="13"/>
        <v>268655</v>
      </c>
      <c r="O20" s="139">
        <v>0</v>
      </c>
      <c r="P20" s="139">
        <v>0</v>
      </c>
      <c r="Q20" s="139">
        <f t="shared" si="14"/>
        <v>0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298</v>
      </c>
      <c r="B21" s="125" t="s">
        <v>357</v>
      </c>
      <c r="C21" s="124" t="s">
        <v>358</v>
      </c>
      <c r="D21" s="139">
        <f t="shared" si="7"/>
        <v>0</v>
      </c>
      <c r="E21" s="139">
        <f t="shared" si="8"/>
        <v>0</v>
      </c>
      <c r="F21" s="139">
        <f t="shared" si="9"/>
        <v>0</v>
      </c>
      <c r="G21" s="139">
        <f t="shared" si="10"/>
        <v>0</v>
      </c>
      <c r="H21" s="139">
        <f t="shared" si="11"/>
        <v>49876</v>
      </c>
      <c r="I21" s="139">
        <f t="shared" si="12"/>
        <v>49876</v>
      </c>
      <c r="J21" s="125" t="s">
        <v>359</v>
      </c>
      <c r="K21" s="124" t="s">
        <v>360</v>
      </c>
      <c r="L21" s="139">
        <v>0</v>
      </c>
      <c r="M21" s="139">
        <v>0</v>
      </c>
      <c r="N21" s="139">
        <f t="shared" si="13"/>
        <v>0</v>
      </c>
      <c r="O21" s="139">
        <v>0</v>
      </c>
      <c r="P21" s="139">
        <v>49876</v>
      </c>
      <c r="Q21" s="139">
        <f t="shared" si="14"/>
        <v>49876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298</v>
      </c>
      <c r="B22" s="125" t="s">
        <v>361</v>
      </c>
      <c r="C22" s="124" t="s">
        <v>362</v>
      </c>
      <c r="D22" s="139">
        <f t="shared" si="7"/>
        <v>1911</v>
      </c>
      <c r="E22" s="139">
        <f t="shared" si="8"/>
        <v>201350</v>
      </c>
      <c r="F22" s="139">
        <f t="shared" si="9"/>
        <v>203261</v>
      </c>
      <c r="G22" s="139">
        <f t="shared" si="10"/>
        <v>1899</v>
      </c>
      <c r="H22" s="139">
        <f t="shared" si="11"/>
        <v>52258</v>
      </c>
      <c r="I22" s="139">
        <f t="shared" si="12"/>
        <v>54157</v>
      </c>
      <c r="J22" s="125" t="s">
        <v>313</v>
      </c>
      <c r="K22" s="124" t="s">
        <v>314</v>
      </c>
      <c r="L22" s="139">
        <v>0</v>
      </c>
      <c r="M22" s="139">
        <v>70089</v>
      </c>
      <c r="N22" s="139">
        <f t="shared" si="13"/>
        <v>70089</v>
      </c>
      <c r="O22" s="139">
        <v>0</v>
      </c>
      <c r="P22" s="139">
        <v>0</v>
      </c>
      <c r="Q22" s="139">
        <f t="shared" si="14"/>
        <v>0</v>
      </c>
      <c r="R22" s="125" t="s">
        <v>328</v>
      </c>
      <c r="S22" s="124" t="s">
        <v>329</v>
      </c>
      <c r="T22" s="139">
        <v>0</v>
      </c>
      <c r="U22" s="139">
        <v>94933</v>
      </c>
      <c r="V22" s="139">
        <f t="shared" si="15"/>
        <v>94933</v>
      </c>
      <c r="W22" s="139">
        <v>0</v>
      </c>
      <c r="X22" s="139">
        <v>0</v>
      </c>
      <c r="Y22" s="139">
        <f t="shared" si="16"/>
        <v>0</v>
      </c>
      <c r="Z22" s="125" t="s">
        <v>330</v>
      </c>
      <c r="AA22" s="124" t="s">
        <v>331</v>
      </c>
      <c r="AB22" s="139">
        <v>1911</v>
      </c>
      <c r="AC22" s="139">
        <v>36328</v>
      </c>
      <c r="AD22" s="139">
        <f t="shared" si="17"/>
        <v>38239</v>
      </c>
      <c r="AE22" s="139">
        <v>1899</v>
      </c>
      <c r="AF22" s="139">
        <v>52258</v>
      </c>
      <c r="AG22" s="139">
        <f t="shared" si="18"/>
        <v>54157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298</v>
      </c>
      <c r="B23" s="125" t="s">
        <v>363</v>
      </c>
      <c r="C23" s="124" t="s">
        <v>364</v>
      </c>
      <c r="D23" s="139">
        <f t="shared" si="7"/>
        <v>0</v>
      </c>
      <c r="E23" s="139">
        <f t="shared" si="8"/>
        <v>112972</v>
      </c>
      <c r="F23" s="139">
        <f t="shared" si="9"/>
        <v>112972</v>
      </c>
      <c r="G23" s="139">
        <f t="shared" si="10"/>
        <v>0</v>
      </c>
      <c r="H23" s="139">
        <f t="shared" si="11"/>
        <v>14132</v>
      </c>
      <c r="I23" s="139">
        <f t="shared" si="12"/>
        <v>14132</v>
      </c>
      <c r="J23" s="125" t="s">
        <v>345</v>
      </c>
      <c r="K23" s="124" t="s">
        <v>346</v>
      </c>
      <c r="L23" s="139">
        <v>0</v>
      </c>
      <c r="M23" s="139">
        <v>112972</v>
      </c>
      <c r="N23" s="139">
        <f t="shared" si="13"/>
        <v>112972</v>
      </c>
      <c r="O23" s="139">
        <v>0</v>
      </c>
      <c r="P23" s="139">
        <v>0</v>
      </c>
      <c r="Q23" s="139">
        <f t="shared" si="14"/>
        <v>0</v>
      </c>
      <c r="R23" s="125" t="s">
        <v>347</v>
      </c>
      <c r="S23" s="124" t="s">
        <v>348</v>
      </c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14132</v>
      </c>
      <c r="Y23" s="139">
        <f t="shared" si="16"/>
        <v>14132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298</v>
      </c>
      <c r="B24" s="125" t="s">
        <v>365</v>
      </c>
      <c r="C24" s="124" t="s">
        <v>366</v>
      </c>
      <c r="D24" s="139">
        <f t="shared" si="7"/>
        <v>0</v>
      </c>
      <c r="E24" s="139">
        <f t="shared" si="8"/>
        <v>0</v>
      </c>
      <c r="F24" s="139">
        <f t="shared" si="9"/>
        <v>0</v>
      </c>
      <c r="G24" s="139">
        <f t="shared" si="10"/>
        <v>0</v>
      </c>
      <c r="H24" s="139">
        <f t="shared" si="11"/>
        <v>4812</v>
      </c>
      <c r="I24" s="139">
        <f t="shared" si="12"/>
        <v>4812</v>
      </c>
      <c r="J24" s="125" t="s">
        <v>303</v>
      </c>
      <c r="K24" s="124" t="s">
        <v>304</v>
      </c>
      <c r="L24" s="139">
        <v>0</v>
      </c>
      <c r="M24" s="139">
        <v>0</v>
      </c>
      <c r="N24" s="139">
        <f t="shared" si="13"/>
        <v>0</v>
      </c>
      <c r="O24" s="139">
        <v>0</v>
      </c>
      <c r="P24" s="139">
        <v>4812</v>
      </c>
      <c r="Q24" s="139">
        <f t="shared" si="14"/>
        <v>4812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298</v>
      </c>
      <c r="B25" s="125" t="s">
        <v>367</v>
      </c>
      <c r="C25" s="124" t="s">
        <v>368</v>
      </c>
      <c r="D25" s="139">
        <f t="shared" si="7"/>
        <v>656</v>
      </c>
      <c r="E25" s="139">
        <f t="shared" si="8"/>
        <v>56949</v>
      </c>
      <c r="F25" s="139">
        <f t="shared" si="9"/>
        <v>57605</v>
      </c>
      <c r="G25" s="139">
        <f t="shared" si="10"/>
        <v>1150</v>
      </c>
      <c r="H25" s="139">
        <f t="shared" si="11"/>
        <v>31544</v>
      </c>
      <c r="I25" s="139">
        <f t="shared" si="12"/>
        <v>32694</v>
      </c>
      <c r="J25" s="125" t="s">
        <v>330</v>
      </c>
      <c r="K25" s="124" t="s">
        <v>331</v>
      </c>
      <c r="L25" s="139">
        <v>656</v>
      </c>
      <c r="M25" s="139">
        <v>13411</v>
      </c>
      <c r="N25" s="139">
        <f t="shared" si="13"/>
        <v>14067</v>
      </c>
      <c r="O25" s="139">
        <v>1150</v>
      </c>
      <c r="P25" s="139">
        <v>31544</v>
      </c>
      <c r="Q25" s="139">
        <f t="shared" si="14"/>
        <v>32694</v>
      </c>
      <c r="R25" s="125" t="s">
        <v>328</v>
      </c>
      <c r="S25" s="124" t="s">
        <v>329</v>
      </c>
      <c r="T25" s="139">
        <v>0</v>
      </c>
      <c r="U25" s="139">
        <v>43538</v>
      </c>
      <c r="V25" s="139">
        <f t="shared" si="15"/>
        <v>43538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298</v>
      </c>
      <c r="B26" s="125" t="s">
        <v>369</v>
      </c>
      <c r="C26" s="124" t="s">
        <v>370</v>
      </c>
      <c r="D26" s="139">
        <f t="shared" si="7"/>
        <v>0</v>
      </c>
      <c r="E26" s="139">
        <f t="shared" si="8"/>
        <v>101546</v>
      </c>
      <c r="F26" s="139">
        <f t="shared" si="9"/>
        <v>101546</v>
      </c>
      <c r="G26" s="139">
        <f t="shared" si="10"/>
        <v>0</v>
      </c>
      <c r="H26" s="139">
        <f t="shared" si="11"/>
        <v>26</v>
      </c>
      <c r="I26" s="139">
        <f t="shared" si="12"/>
        <v>26</v>
      </c>
      <c r="J26" s="125" t="s">
        <v>334</v>
      </c>
      <c r="K26" s="124" t="s">
        <v>335</v>
      </c>
      <c r="L26" s="139">
        <v>0</v>
      </c>
      <c r="M26" s="139">
        <v>85117</v>
      </c>
      <c r="N26" s="139">
        <f t="shared" si="13"/>
        <v>85117</v>
      </c>
      <c r="O26" s="139">
        <v>0</v>
      </c>
      <c r="P26" s="139">
        <v>0</v>
      </c>
      <c r="Q26" s="139">
        <f t="shared" si="14"/>
        <v>0</v>
      </c>
      <c r="R26" s="125" t="s">
        <v>330</v>
      </c>
      <c r="S26" s="124" t="s">
        <v>331</v>
      </c>
      <c r="T26" s="139">
        <v>0</v>
      </c>
      <c r="U26" s="139">
        <v>16429</v>
      </c>
      <c r="V26" s="139">
        <f t="shared" si="15"/>
        <v>16429</v>
      </c>
      <c r="W26" s="139">
        <v>0</v>
      </c>
      <c r="X26" s="139">
        <v>26</v>
      </c>
      <c r="Y26" s="139">
        <f t="shared" si="16"/>
        <v>26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298</v>
      </c>
      <c r="B27" s="125" t="s">
        <v>390</v>
      </c>
      <c r="C27" s="124" t="s">
        <v>371</v>
      </c>
      <c r="D27" s="139">
        <f t="shared" si="7"/>
        <v>0</v>
      </c>
      <c r="E27" s="139">
        <f t="shared" si="8"/>
        <v>0</v>
      </c>
      <c r="F27" s="139">
        <f t="shared" si="9"/>
        <v>0</v>
      </c>
      <c r="G27" s="139">
        <f t="shared" si="10"/>
        <v>0</v>
      </c>
      <c r="H27" s="139">
        <f t="shared" si="11"/>
        <v>0</v>
      </c>
      <c r="I27" s="139">
        <f t="shared" si="12"/>
        <v>0</v>
      </c>
      <c r="J27" s="125"/>
      <c r="K27" s="124"/>
      <c r="L27" s="139">
        <v>0</v>
      </c>
      <c r="M27" s="139">
        <v>0</v>
      </c>
      <c r="N27" s="139">
        <f t="shared" si="13"/>
        <v>0</v>
      </c>
      <c r="O27" s="139">
        <v>0</v>
      </c>
      <c r="P27" s="139">
        <v>0</v>
      </c>
      <c r="Q27" s="139">
        <f t="shared" si="14"/>
        <v>0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298</v>
      </c>
      <c r="B28" s="125" t="s">
        <v>372</v>
      </c>
      <c r="C28" s="124" t="s">
        <v>373</v>
      </c>
      <c r="D28" s="139">
        <f t="shared" si="7"/>
        <v>5945</v>
      </c>
      <c r="E28" s="139">
        <f t="shared" si="8"/>
        <v>127486</v>
      </c>
      <c r="F28" s="139">
        <f t="shared" si="9"/>
        <v>133431</v>
      </c>
      <c r="G28" s="139">
        <f t="shared" si="10"/>
        <v>0</v>
      </c>
      <c r="H28" s="139">
        <f t="shared" si="11"/>
        <v>33334</v>
      </c>
      <c r="I28" s="139">
        <f t="shared" si="12"/>
        <v>33334</v>
      </c>
      <c r="J28" s="125" t="s">
        <v>323</v>
      </c>
      <c r="K28" s="124" t="s">
        <v>324</v>
      </c>
      <c r="L28" s="139">
        <v>5945</v>
      </c>
      <c r="M28" s="139">
        <v>9264</v>
      </c>
      <c r="N28" s="139">
        <f t="shared" si="13"/>
        <v>15209</v>
      </c>
      <c r="O28" s="139">
        <v>0</v>
      </c>
      <c r="P28" s="139">
        <v>0</v>
      </c>
      <c r="Q28" s="139">
        <f t="shared" si="14"/>
        <v>0</v>
      </c>
      <c r="R28" s="125" t="s">
        <v>317</v>
      </c>
      <c r="S28" s="124" t="s">
        <v>318</v>
      </c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33334</v>
      </c>
      <c r="Y28" s="139">
        <f t="shared" si="16"/>
        <v>33334</v>
      </c>
      <c r="Z28" s="125" t="s">
        <v>321</v>
      </c>
      <c r="AA28" s="124" t="s">
        <v>322</v>
      </c>
      <c r="AB28" s="139">
        <v>0</v>
      </c>
      <c r="AC28" s="139">
        <v>118222</v>
      </c>
      <c r="AD28" s="139">
        <f t="shared" si="17"/>
        <v>118222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298</v>
      </c>
      <c r="B29" s="125" t="s">
        <v>374</v>
      </c>
      <c r="C29" s="124" t="s">
        <v>375</v>
      </c>
      <c r="D29" s="139">
        <f t="shared" si="7"/>
        <v>4901</v>
      </c>
      <c r="E29" s="139">
        <f t="shared" si="8"/>
        <v>66825</v>
      </c>
      <c r="F29" s="139">
        <f t="shared" si="9"/>
        <v>71726</v>
      </c>
      <c r="G29" s="139">
        <f t="shared" si="10"/>
        <v>0</v>
      </c>
      <c r="H29" s="139">
        <f t="shared" si="11"/>
        <v>13881</v>
      </c>
      <c r="I29" s="139">
        <f t="shared" si="12"/>
        <v>13881</v>
      </c>
      <c r="J29" s="125" t="s">
        <v>319</v>
      </c>
      <c r="K29" s="124" t="s">
        <v>320</v>
      </c>
      <c r="L29" s="139">
        <v>0</v>
      </c>
      <c r="M29" s="139">
        <v>59188</v>
      </c>
      <c r="N29" s="139">
        <f t="shared" si="13"/>
        <v>59188</v>
      </c>
      <c r="O29" s="139">
        <v>0</v>
      </c>
      <c r="P29" s="139">
        <v>0</v>
      </c>
      <c r="Q29" s="139">
        <f t="shared" si="14"/>
        <v>0</v>
      </c>
      <c r="R29" s="125" t="s">
        <v>359</v>
      </c>
      <c r="S29" s="124" t="s">
        <v>360</v>
      </c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13881</v>
      </c>
      <c r="Y29" s="139">
        <f t="shared" si="16"/>
        <v>13881</v>
      </c>
      <c r="Z29" s="125" t="s">
        <v>323</v>
      </c>
      <c r="AA29" s="124" t="s">
        <v>324</v>
      </c>
      <c r="AB29" s="139">
        <v>4901</v>
      </c>
      <c r="AC29" s="139">
        <v>7637</v>
      </c>
      <c r="AD29" s="139">
        <f t="shared" si="17"/>
        <v>12538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298</v>
      </c>
      <c r="B30" s="125" t="s">
        <v>376</v>
      </c>
      <c r="C30" s="124" t="s">
        <v>377</v>
      </c>
      <c r="D30" s="139">
        <f t="shared" si="7"/>
        <v>6815</v>
      </c>
      <c r="E30" s="139">
        <f t="shared" si="8"/>
        <v>45980</v>
      </c>
      <c r="F30" s="139">
        <f t="shared" si="9"/>
        <v>52795</v>
      </c>
      <c r="G30" s="139">
        <f t="shared" si="10"/>
        <v>0</v>
      </c>
      <c r="H30" s="139">
        <f t="shared" si="11"/>
        <v>27146</v>
      </c>
      <c r="I30" s="139">
        <f t="shared" si="12"/>
        <v>27146</v>
      </c>
      <c r="J30" s="125" t="s">
        <v>319</v>
      </c>
      <c r="K30" s="124" t="s">
        <v>320</v>
      </c>
      <c r="L30" s="139">
        <v>0</v>
      </c>
      <c r="M30" s="139">
        <v>45980</v>
      </c>
      <c r="N30" s="139">
        <f t="shared" si="13"/>
        <v>45980</v>
      </c>
      <c r="O30" s="139">
        <v>0</v>
      </c>
      <c r="P30" s="139">
        <v>0</v>
      </c>
      <c r="Q30" s="139">
        <f t="shared" si="14"/>
        <v>0</v>
      </c>
      <c r="R30" s="125" t="s">
        <v>359</v>
      </c>
      <c r="S30" s="124" t="s">
        <v>360</v>
      </c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27146</v>
      </c>
      <c r="Y30" s="139">
        <f t="shared" si="16"/>
        <v>27146</v>
      </c>
      <c r="Z30" s="125" t="s">
        <v>323</v>
      </c>
      <c r="AA30" s="124" t="s">
        <v>324</v>
      </c>
      <c r="AB30" s="139">
        <v>6815</v>
      </c>
      <c r="AC30" s="139">
        <v>0</v>
      </c>
      <c r="AD30" s="139">
        <f t="shared" si="17"/>
        <v>6815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298</v>
      </c>
      <c r="B31" s="125" t="s">
        <v>378</v>
      </c>
      <c r="C31" s="124" t="s">
        <v>379</v>
      </c>
      <c r="D31" s="139">
        <f t="shared" si="7"/>
        <v>0</v>
      </c>
      <c r="E31" s="139">
        <f t="shared" si="8"/>
        <v>0</v>
      </c>
      <c r="F31" s="139">
        <f t="shared" si="9"/>
        <v>0</v>
      </c>
      <c r="G31" s="139">
        <f t="shared" si="10"/>
        <v>0</v>
      </c>
      <c r="H31" s="139">
        <f t="shared" si="11"/>
        <v>406</v>
      </c>
      <c r="I31" s="139">
        <f t="shared" si="12"/>
        <v>406</v>
      </c>
      <c r="J31" s="125" t="s">
        <v>359</v>
      </c>
      <c r="K31" s="124" t="s">
        <v>360</v>
      </c>
      <c r="L31" s="139">
        <v>0</v>
      </c>
      <c r="M31" s="139">
        <v>0</v>
      </c>
      <c r="N31" s="139">
        <f t="shared" si="13"/>
        <v>0</v>
      </c>
      <c r="O31" s="139">
        <v>0</v>
      </c>
      <c r="P31" s="139">
        <v>406</v>
      </c>
      <c r="Q31" s="139">
        <f t="shared" si="14"/>
        <v>406</v>
      </c>
      <c r="R31" s="125"/>
      <c r="S31" s="124"/>
      <c r="T31" s="139">
        <v>0</v>
      </c>
      <c r="U31" s="139">
        <v>0</v>
      </c>
      <c r="V31" s="139">
        <f t="shared" si="15"/>
        <v>0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298</v>
      </c>
      <c r="B32" s="125" t="s">
        <v>380</v>
      </c>
      <c r="C32" s="124" t="s">
        <v>381</v>
      </c>
      <c r="D32" s="139">
        <f t="shared" si="7"/>
        <v>0</v>
      </c>
      <c r="E32" s="139">
        <f t="shared" si="8"/>
        <v>45191</v>
      </c>
      <c r="F32" s="139">
        <f t="shared" si="9"/>
        <v>45191</v>
      </c>
      <c r="G32" s="139">
        <f t="shared" si="10"/>
        <v>0</v>
      </c>
      <c r="H32" s="139">
        <f t="shared" si="11"/>
        <v>11261</v>
      </c>
      <c r="I32" s="139">
        <f t="shared" si="12"/>
        <v>11261</v>
      </c>
      <c r="J32" s="125" t="s">
        <v>307</v>
      </c>
      <c r="K32" s="124" t="s">
        <v>308</v>
      </c>
      <c r="L32" s="139">
        <v>0</v>
      </c>
      <c r="M32" s="139">
        <v>45191</v>
      </c>
      <c r="N32" s="139">
        <f t="shared" si="13"/>
        <v>45191</v>
      </c>
      <c r="O32" s="139">
        <v>0</v>
      </c>
      <c r="P32" s="139">
        <v>0</v>
      </c>
      <c r="Q32" s="139">
        <f t="shared" si="14"/>
        <v>0</v>
      </c>
      <c r="R32" s="125" t="s">
        <v>305</v>
      </c>
      <c r="S32" s="124" t="s">
        <v>306</v>
      </c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11261</v>
      </c>
      <c r="Y32" s="139">
        <f t="shared" si="16"/>
        <v>11261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298</v>
      </c>
      <c r="B33" s="125" t="s">
        <v>382</v>
      </c>
      <c r="C33" s="124" t="s">
        <v>383</v>
      </c>
      <c r="D33" s="139">
        <f t="shared" si="7"/>
        <v>17519</v>
      </c>
      <c r="E33" s="139">
        <f t="shared" si="8"/>
        <v>74685</v>
      </c>
      <c r="F33" s="139">
        <f t="shared" si="9"/>
        <v>92204</v>
      </c>
      <c r="G33" s="139">
        <f t="shared" si="10"/>
        <v>0</v>
      </c>
      <c r="H33" s="139">
        <f t="shared" si="11"/>
        <v>42340</v>
      </c>
      <c r="I33" s="139">
        <f t="shared" si="12"/>
        <v>42340</v>
      </c>
      <c r="J33" s="125" t="s">
        <v>359</v>
      </c>
      <c r="K33" s="124" t="s">
        <v>360</v>
      </c>
      <c r="L33" s="139">
        <v>0</v>
      </c>
      <c r="M33" s="139">
        <v>0</v>
      </c>
      <c r="N33" s="139">
        <f t="shared" si="13"/>
        <v>0</v>
      </c>
      <c r="O33" s="139">
        <v>0</v>
      </c>
      <c r="P33" s="139">
        <v>25691</v>
      </c>
      <c r="Q33" s="139">
        <f t="shared" si="14"/>
        <v>25691</v>
      </c>
      <c r="R33" s="125" t="s">
        <v>355</v>
      </c>
      <c r="S33" s="124" t="s">
        <v>384</v>
      </c>
      <c r="T33" s="139">
        <v>0</v>
      </c>
      <c r="U33" s="139">
        <v>33189</v>
      </c>
      <c r="V33" s="139">
        <f t="shared" si="15"/>
        <v>33189</v>
      </c>
      <c r="W33" s="139">
        <v>0</v>
      </c>
      <c r="X33" s="139">
        <v>0</v>
      </c>
      <c r="Y33" s="139">
        <f t="shared" si="16"/>
        <v>0</v>
      </c>
      <c r="Z33" s="125" t="s">
        <v>317</v>
      </c>
      <c r="AA33" s="124" t="s">
        <v>318</v>
      </c>
      <c r="AB33" s="139">
        <v>0</v>
      </c>
      <c r="AC33" s="139"/>
      <c r="AD33" s="139">
        <f t="shared" si="17"/>
        <v>0</v>
      </c>
      <c r="AE33" s="139">
        <v>0</v>
      </c>
      <c r="AF33" s="139">
        <v>16649</v>
      </c>
      <c r="AG33" s="139">
        <f t="shared" si="18"/>
        <v>16649</v>
      </c>
      <c r="AH33" s="125" t="s">
        <v>321</v>
      </c>
      <c r="AI33" s="124" t="s">
        <v>322</v>
      </c>
      <c r="AJ33" s="139">
        <v>0</v>
      </c>
      <c r="AK33" s="139">
        <v>41496</v>
      </c>
      <c r="AL33" s="139">
        <f t="shared" si="19"/>
        <v>41496</v>
      </c>
      <c r="AM33" s="139">
        <v>0</v>
      </c>
      <c r="AN33" s="139">
        <v>0</v>
      </c>
      <c r="AO33" s="139">
        <f t="shared" si="20"/>
        <v>0</v>
      </c>
      <c r="AP33" s="125" t="s">
        <v>323</v>
      </c>
      <c r="AQ33" s="124" t="s">
        <v>324</v>
      </c>
      <c r="AR33" s="139">
        <v>17519</v>
      </c>
      <c r="AS33" s="139">
        <v>0</v>
      </c>
      <c r="AT33" s="139">
        <f t="shared" si="21"/>
        <v>17519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298</v>
      </c>
      <c r="B34" s="125" t="s">
        <v>385</v>
      </c>
      <c r="C34" s="124" t="s">
        <v>386</v>
      </c>
      <c r="D34" s="139">
        <f t="shared" si="7"/>
        <v>0</v>
      </c>
      <c r="E34" s="139">
        <f t="shared" si="8"/>
        <v>88285</v>
      </c>
      <c r="F34" s="139">
        <f t="shared" si="9"/>
        <v>88285</v>
      </c>
      <c r="G34" s="139">
        <f t="shared" si="10"/>
        <v>0</v>
      </c>
      <c r="H34" s="139">
        <f t="shared" si="11"/>
        <v>29410</v>
      </c>
      <c r="I34" s="139">
        <f t="shared" si="12"/>
        <v>29410</v>
      </c>
      <c r="J34" s="125" t="s">
        <v>340</v>
      </c>
      <c r="K34" s="124" t="s">
        <v>341</v>
      </c>
      <c r="L34" s="139">
        <v>0</v>
      </c>
      <c r="M34" s="139">
        <v>88285</v>
      </c>
      <c r="N34" s="139">
        <f t="shared" si="13"/>
        <v>88285</v>
      </c>
      <c r="O34" s="139">
        <v>0</v>
      </c>
      <c r="P34" s="139">
        <v>16801</v>
      </c>
      <c r="Q34" s="139">
        <f t="shared" si="14"/>
        <v>16801</v>
      </c>
      <c r="R34" s="125" t="s">
        <v>305</v>
      </c>
      <c r="S34" s="124" t="s">
        <v>306</v>
      </c>
      <c r="T34" s="139">
        <v>0</v>
      </c>
      <c r="U34" s="139">
        <v>0</v>
      </c>
      <c r="V34" s="139">
        <f t="shared" si="15"/>
        <v>0</v>
      </c>
      <c r="W34" s="139">
        <v>0</v>
      </c>
      <c r="X34" s="139">
        <v>12609</v>
      </c>
      <c r="Y34" s="139">
        <f t="shared" si="16"/>
        <v>12609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296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5" t="s">
        <v>160</v>
      </c>
      <c r="B2" s="158" t="s">
        <v>161</v>
      </c>
      <c r="C2" s="152" t="s">
        <v>162</v>
      </c>
      <c r="D2" s="164" t="s">
        <v>163</v>
      </c>
      <c r="E2" s="165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6"/>
      <c r="B3" s="159"/>
      <c r="C3" s="161"/>
      <c r="D3" s="166"/>
      <c r="E3" s="167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6"/>
      <c r="B4" s="159"/>
      <c r="C4" s="153"/>
      <c r="D4" s="155" t="s">
        <v>194</v>
      </c>
      <c r="E4" s="155" t="s">
        <v>195</v>
      </c>
      <c r="F4" s="155" t="s">
        <v>196</v>
      </c>
      <c r="G4" s="155" t="s">
        <v>197</v>
      </c>
      <c r="H4" s="155" t="s">
        <v>194</v>
      </c>
      <c r="I4" s="155" t="s">
        <v>195</v>
      </c>
      <c r="J4" s="155" t="s">
        <v>196</v>
      </c>
      <c r="K4" s="155" t="s">
        <v>197</v>
      </c>
      <c r="L4" s="155" t="s">
        <v>194</v>
      </c>
      <c r="M4" s="155" t="s">
        <v>195</v>
      </c>
      <c r="N4" s="155" t="s">
        <v>196</v>
      </c>
      <c r="O4" s="155" t="s">
        <v>197</v>
      </c>
      <c r="P4" s="155" t="s">
        <v>194</v>
      </c>
      <c r="Q4" s="155" t="s">
        <v>195</v>
      </c>
      <c r="R4" s="155" t="s">
        <v>196</v>
      </c>
      <c r="S4" s="155" t="s">
        <v>197</v>
      </c>
      <c r="T4" s="155" t="s">
        <v>194</v>
      </c>
      <c r="U4" s="155" t="s">
        <v>195</v>
      </c>
      <c r="V4" s="155" t="s">
        <v>196</v>
      </c>
      <c r="W4" s="155" t="s">
        <v>197</v>
      </c>
      <c r="X4" s="155" t="s">
        <v>194</v>
      </c>
      <c r="Y4" s="155" t="s">
        <v>195</v>
      </c>
      <c r="Z4" s="155" t="s">
        <v>196</v>
      </c>
      <c r="AA4" s="155" t="s">
        <v>197</v>
      </c>
      <c r="AB4" s="155" t="s">
        <v>194</v>
      </c>
      <c r="AC4" s="155" t="s">
        <v>195</v>
      </c>
      <c r="AD4" s="155" t="s">
        <v>196</v>
      </c>
      <c r="AE4" s="155" t="s">
        <v>197</v>
      </c>
      <c r="AF4" s="155" t="s">
        <v>194</v>
      </c>
      <c r="AG4" s="155" t="s">
        <v>195</v>
      </c>
      <c r="AH4" s="155" t="s">
        <v>196</v>
      </c>
      <c r="AI4" s="155" t="s">
        <v>197</v>
      </c>
      <c r="AJ4" s="155" t="s">
        <v>194</v>
      </c>
      <c r="AK4" s="155" t="s">
        <v>195</v>
      </c>
      <c r="AL4" s="155" t="s">
        <v>196</v>
      </c>
      <c r="AM4" s="155" t="s">
        <v>197</v>
      </c>
      <c r="AN4" s="155" t="s">
        <v>194</v>
      </c>
      <c r="AO4" s="155" t="s">
        <v>195</v>
      </c>
      <c r="AP4" s="155" t="s">
        <v>196</v>
      </c>
      <c r="AQ4" s="155" t="s">
        <v>197</v>
      </c>
      <c r="AR4" s="155" t="s">
        <v>194</v>
      </c>
      <c r="AS4" s="155" t="s">
        <v>195</v>
      </c>
      <c r="AT4" s="155" t="s">
        <v>196</v>
      </c>
      <c r="AU4" s="155" t="s">
        <v>197</v>
      </c>
      <c r="AV4" s="155" t="s">
        <v>194</v>
      </c>
      <c r="AW4" s="155" t="s">
        <v>195</v>
      </c>
      <c r="AX4" s="155" t="s">
        <v>196</v>
      </c>
      <c r="AY4" s="155" t="s">
        <v>197</v>
      </c>
      <c r="AZ4" s="155" t="s">
        <v>194</v>
      </c>
      <c r="BA4" s="155" t="s">
        <v>195</v>
      </c>
      <c r="BB4" s="155" t="s">
        <v>196</v>
      </c>
      <c r="BC4" s="155" t="s">
        <v>197</v>
      </c>
      <c r="BD4" s="155" t="s">
        <v>194</v>
      </c>
      <c r="BE4" s="155" t="s">
        <v>195</v>
      </c>
      <c r="BF4" s="155" t="s">
        <v>196</v>
      </c>
      <c r="BG4" s="155" t="s">
        <v>197</v>
      </c>
      <c r="BH4" s="155" t="s">
        <v>194</v>
      </c>
      <c r="BI4" s="155" t="s">
        <v>195</v>
      </c>
      <c r="BJ4" s="155" t="s">
        <v>196</v>
      </c>
      <c r="BK4" s="155" t="s">
        <v>197</v>
      </c>
      <c r="BL4" s="155" t="s">
        <v>194</v>
      </c>
      <c r="BM4" s="155" t="s">
        <v>195</v>
      </c>
      <c r="BN4" s="155" t="s">
        <v>196</v>
      </c>
      <c r="BO4" s="155" t="s">
        <v>197</v>
      </c>
      <c r="BP4" s="155" t="s">
        <v>194</v>
      </c>
      <c r="BQ4" s="155" t="s">
        <v>195</v>
      </c>
      <c r="BR4" s="155" t="s">
        <v>196</v>
      </c>
      <c r="BS4" s="155" t="s">
        <v>197</v>
      </c>
      <c r="BT4" s="155" t="s">
        <v>194</v>
      </c>
      <c r="BU4" s="155" t="s">
        <v>195</v>
      </c>
      <c r="BV4" s="155" t="s">
        <v>196</v>
      </c>
      <c r="BW4" s="155" t="s">
        <v>197</v>
      </c>
      <c r="BX4" s="155" t="s">
        <v>194</v>
      </c>
      <c r="BY4" s="155" t="s">
        <v>195</v>
      </c>
      <c r="BZ4" s="155" t="s">
        <v>196</v>
      </c>
      <c r="CA4" s="155" t="s">
        <v>197</v>
      </c>
      <c r="CB4" s="155" t="s">
        <v>194</v>
      </c>
      <c r="CC4" s="155" t="s">
        <v>195</v>
      </c>
      <c r="CD4" s="155" t="s">
        <v>196</v>
      </c>
      <c r="CE4" s="155" t="s">
        <v>197</v>
      </c>
      <c r="CF4" s="155" t="s">
        <v>194</v>
      </c>
      <c r="CG4" s="155" t="s">
        <v>195</v>
      </c>
      <c r="CH4" s="155" t="s">
        <v>196</v>
      </c>
      <c r="CI4" s="155" t="s">
        <v>197</v>
      </c>
      <c r="CJ4" s="155" t="s">
        <v>194</v>
      </c>
      <c r="CK4" s="155" t="s">
        <v>195</v>
      </c>
      <c r="CL4" s="155" t="s">
        <v>196</v>
      </c>
      <c r="CM4" s="155" t="s">
        <v>197</v>
      </c>
      <c r="CN4" s="155" t="s">
        <v>194</v>
      </c>
      <c r="CO4" s="155" t="s">
        <v>195</v>
      </c>
      <c r="CP4" s="155" t="s">
        <v>196</v>
      </c>
      <c r="CQ4" s="155" t="s">
        <v>197</v>
      </c>
      <c r="CR4" s="155" t="s">
        <v>194</v>
      </c>
      <c r="CS4" s="155" t="s">
        <v>195</v>
      </c>
      <c r="CT4" s="155" t="s">
        <v>196</v>
      </c>
      <c r="CU4" s="155" t="s">
        <v>197</v>
      </c>
      <c r="CV4" s="155" t="s">
        <v>194</v>
      </c>
      <c r="CW4" s="155" t="s">
        <v>195</v>
      </c>
      <c r="CX4" s="155" t="s">
        <v>196</v>
      </c>
      <c r="CY4" s="155" t="s">
        <v>197</v>
      </c>
      <c r="CZ4" s="155" t="s">
        <v>194</v>
      </c>
      <c r="DA4" s="155" t="s">
        <v>195</v>
      </c>
      <c r="DB4" s="155" t="s">
        <v>196</v>
      </c>
      <c r="DC4" s="155" t="s">
        <v>197</v>
      </c>
      <c r="DD4" s="155" t="s">
        <v>194</v>
      </c>
      <c r="DE4" s="155" t="s">
        <v>195</v>
      </c>
      <c r="DF4" s="155" t="s">
        <v>196</v>
      </c>
      <c r="DG4" s="155" t="s">
        <v>197</v>
      </c>
      <c r="DH4" s="155" t="s">
        <v>194</v>
      </c>
      <c r="DI4" s="155" t="s">
        <v>195</v>
      </c>
      <c r="DJ4" s="155" t="s">
        <v>196</v>
      </c>
      <c r="DK4" s="155" t="s">
        <v>197</v>
      </c>
      <c r="DL4" s="155" t="s">
        <v>194</v>
      </c>
      <c r="DM4" s="155" t="s">
        <v>195</v>
      </c>
      <c r="DN4" s="155" t="s">
        <v>196</v>
      </c>
      <c r="DO4" s="155" t="s">
        <v>197</v>
      </c>
      <c r="DP4" s="155" t="s">
        <v>194</v>
      </c>
      <c r="DQ4" s="155" t="s">
        <v>195</v>
      </c>
      <c r="DR4" s="155" t="s">
        <v>196</v>
      </c>
      <c r="DS4" s="155" t="s">
        <v>197</v>
      </c>
      <c r="DT4" s="155" t="s">
        <v>194</v>
      </c>
      <c r="DU4" s="155" t="s">
        <v>195</v>
      </c>
    </row>
    <row r="5" spans="1:125" s="44" customFormat="1" ht="13.5">
      <c r="A5" s="156"/>
      <c r="B5" s="159"/>
      <c r="C5" s="153"/>
      <c r="D5" s="156"/>
      <c r="E5" s="156"/>
      <c r="F5" s="162"/>
      <c r="G5" s="156"/>
      <c r="H5" s="156"/>
      <c r="I5" s="156"/>
      <c r="J5" s="162"/>
      <c r="K5" s="156"/>
      <c r="L5" s="156"/>
      <c r="M5" s="156"/>
      <c r="N5" s="162"/>
      <c r="O5" s="156"/>
      <c r="P5" s="156"/>
      <c r="Q5" s="156"/>
      <c r="R5" s="162"/>
      <c r="S5" s="156"/>
      <c r="T5" s="156"/>
      <c r="U5" s="156"/>
      <c r="V5" s="162"/>
      <c r="W5" s="156"/>
      <c r="X5" s="156"/>
      <c r="Y5" s="156"/>
      <c r="Z5" s="162"/>
      <c r="AA5" s="156"/>
      <c r="AB5" s="156"/>
      <c r="AC5" s="156"/>
      <c r="AD5" s="162"/>
      <c r="AE5" s="156"/>
      <c r="AF5" s="156"/>
      <c r="AG5" s="156"/>
      <c r="AH5" s="162"/>
      <c r="AI5" s="156"/>
      <c r="AJ5" s="156"/>
      <c r="AK5" s="156"/>
      <c r="AL5" s="162"/>
      <c r="AM5" s="156"/>
      <c r="AN5" s="156"/>
      <c r="AO5" s="156"/>
      <c r="AP5" s="162"/>
      <c r="AQ5" s="156"/>
      <c r="AR5" s="156"/>
      <c r="AS5" s="156"/>
      <c r="AT5" s="162"/>
      <c r="AU5" s="156"/>
      <c r="AV5" s="156"/>
      <c r="AW5" s="156"/>
      <c r="AX5" s="162"/>
      <c r="AY5" s="156"/>
      <c r="AZ5" s="156"/>
      <c r="BA5" s="156"/>
      <c r="BB5" s="162"/>
      <c r="BC5" s="156"/>
      <c r="BD5" s="156"/>
      <c r="BE5" s="156"/>
      <c r="BF5" s="162"/>
      <c r="BG5" s="156"/>
      <c r="BH5" s="156"/>
      <c r="BI5" s="156"/>
      <c r="BJ5" s="162"/>
      <c r="BK5" s="156"/>
      <c r="BL5" s="156"/>
      <c r="BM5" s="156"/>
      <c r="BN5" s="162"/>
      <c r="BO5" s="156"/>
      <c r="BP5" s="156"/>
      <c r="BQ5" s="156"/>
      <c r="BR5" s="162"/>
      <c r="BS5" s="156"/>
      <c r="BT5" s="156"/>
      <c r="BU5" s="156"/>
      <c r="BV5" s="162"/>
      <c r="BW5" s="156"/>
      <c r="BX5" s="156"/>
      <c r="BY5" s="156"/>
      <c r="BZ5" s="162"/>
      <c r="CA5" s="156"/>
      <c r="CB5" s="156"/>
      <c r="CC5" s="156"/>
      <c r="CD5" s="162"/>
      <c r="CE5" s="156"/>
      <c r="CF5" s="156"/>
      <c r="CG5" s="156"/>
      <c r="CH5" s="162"/>
      <c r="CI5" s="156"/>
      <c r="CJ5" s="156"/>
      <c r="CK5" s="156"/>
      <c r="CL5" s="162"/>
      <c r="CM5" s="156"/>
      <c r="CN5" s="156"/>
      <c r="CO5" s="156"/>
      <c r="CP5" s="162"/>
      <c r="CQ5" s="156"/>
      <c r="CR5" s="156"/>
      <c r="CS5" s="156"/>
      <c r="CT5" s="162"/>
      <c r="CU5" s="156"/>
      <c r="CV5" s="156"/>
      <c r="CW5" s="156"/>
      <c r="CX5" s="162"/>
      <c r="CY5" s="156"/>
      <c r="CZ5" s="156"/>
      <c r="DA5" s="156"/>
      <c r="DB5" s="162"/>
      <c r="DC5" s="156"/>
      <c r="DD5" s="156"/>
      <c r="DE5" s="156"/>
      <c r="DF5" s="162"/>
      <c r="DG5" s="156"/>
      <c r="DH5" s="156"/>
      <c r="DI5" s="156"/>
      <c r="DJ5" s="162"/>
      <c r="DK5" s="156"/>
      <c r="DL5" s="156"/>
      <c r="DM5" s="156"/>
      <c r="DN5" s="162"/>
      <c r="DO5" s="156"/>
      <c r="DP5" s="156"/>
      <c r="DQ5" s="156"/>
      <c r="DR5" s="162"/>
      <c r="DS5" s="156"/>
      <c r="DT5" s="156"/>
      <c r="DU5" s="156"/>
    </row>
    <row r="6" spans="1:125" s="45" customFormat="1" ht="13.5">
      <c r="A6" s="157"/>
      <c r="B6" s="160"/>
      <c r="C6" s="154"/>
      <c r="D6" s="118" t="s">
        <v>198</v>
      </c>
      <c r="E6" s="118" t="s">
        <v>198</v>
      </c>
      <c r="F6" s="163"/>
      <c r="G6" s="157"/>
      <c r="H6" s="118" t="s">
        <v>198</v>
      </c>
      <c r="I6" s="118" t="s">
        <v>198</v>
      </c>
      <c r="J6" s="163"/>
      <c r="K6" s="157"/>
      <c r="L6" s="118" t="s">
        <v>198</v>
      </c>
      <c r="M6" s="118" t="s">
        <v>198</v>
      </c>
      <c r="N6" s="163"/>
      <c r="O6" s="157"/>
      <c r="P6" s="118" t="s">
        <v>198</v>
      </c>
      <c r="Q6" s="118" t="s">
        <v>198</v>
      </c>
      <c r="R6" s="163"/>
      <c r="S6" s="157"/>
      <c r="T6" s="118" t="s">
        <v>198</v>
      </c>
      <c r="U6" s="118" t="s">
        <v>198</v>
      </c>
      <c r="V6" s="163"/>
      <c r="W6" s="157"/>
      <c r="X6" s="118" t="s">
        <v>198</v>
      </c>
      <c r="Y6" s="118" t="s">
        <v>198</v>
      </c>
      <c r="Z6" s="163"/>
      <c r="AA6" s="157"/>
      <c r="AB6" s="118" t="s">
        <v>198</v>
      </c>
      <c r="AC6" s="118" t="s">
        <v>198</v>
      </c>
      <c r="AD6" s="163"/>
      <c r="AE6" s="157"/>
      <c r="AF6" s="118" t="s">
        <v>198</v>
      </c>
      <c r="AG6" s="118" t="s">
        <v>198</v>
      </c>
      <c r="AH6" s="163"/>
      <c r="AI6" s="157"/>
      <c r="AJ6" s="118" t="s">
        <v>198</v>
      </c>
      <c r="AK6" s="118" t="s">
        <v>198</v>
      </c>
      <c r="AL6" s="163"/>
      <c r="AM6" s="157"/>
      <c r="AN6" s="118" t="s">
        <v>198</v>
      </c>
      <c r="AO6" s="118" t="s">
        <v>198</v>
      </c>
      <c r="AP6" s="163"/>
      <c r="AQ6" s="157"/>
      <c r="AR6" s="118" t="s">
        <v>198</v>
      </c>
      <c r="AS6" s="118" t="s">
        <v>198</v>
      </c>
      <c r="AT6" s="163"/>
      <c r="AU6" s="157"/>
      <c r="AV6" s="118" t="s">
        <v>198</v>
      </c>
      <c r="AW6" s="118" t="s">
        <v>198</v>
      </c>
      <c r="AX6" s="163"/>
      <c r="AY6" s="157"/>
      <c r="AZ6" s="118" t="s">
        <v>198</v>
      </c>
      <c r="BA6" s="118" t="s">
        <v>198</v>
      </c>
      <c r="BB6" s="163"/>
      <c r="BC6" s="157"/>
      <c r="BD6" s="118" t="s">
        <v>198</v>
      </c>
      <c r="BE6" s="118" t="s">
        <v>198</v>
      </c>
      <c r="BF6" s="163"/>
      <c r="BG6" s="157"/>
      <c r="BH6" s="118" t="s">
        <v>198</v>
      </c>
      <c r="BI6" s="118" t="s">
        <v>198</v>
      </c>
      <c r="BJ6" s="163"/>
      <c r="BK6" s="157"/>
      <c r="BL6" s="118" t="s">
        <v>198</v>
      </c>
      <c r="BM6" s="118" t="s">
        <v>198</v>
      </c>
      <c r="BN6" s="163"/>
      <c r="BO6" s="157"/>
      <c r="BP6" s="118" t="s">
        <v>198</v>
      </c>
      <c r="BQ6" s="118" t="s">
        <v>198</v>
      </c>
      <c r="BR6" s="163"/>
      <c r="BS6" s="157"/>
      <c r="BT6" s="118" t="s">
        <v>198</v>
      </c>
      <c r="BU6" s="118" t="s">
        <v>198</v>
      </c>
      <c r="BV6" s="163"/>
      <c r="BW6" s="157"/>
      <c r="BX6" s="118" t="s">
        <v>198</v>
      </c>
      <c r="BY6" s="118" t="s">
        <v>198</v>
      </c>
      <c r="BZ6" s="163"/>
      <c r="CA6" s="157"/>
      <c r="CB6" s="118" t="s">
        <v>198</v>
      </c>
      <c r="CC6" s="118" t="s">
        <v>198</v>
      </c>
      <c r="CD6" s="163"/>
      <c r="CE6" s="157"/>
      <c r="CF6" s="118" t="s">
        <v>198</v>
      </c>
      <c r="CG6" s="118" t="s">
        <v>198</v>
      </c>
      <c r="CH6" s="163"/>
      <c r="CI6" s="157"/>
      <c r="CJ6" s="118" t="s">
        <v>198</v>
      </c>
      <c r="CK6" s="118" t="s">
        <v>198</v>
      </c>
      <c r="CL6" s="163"/>
      <c r="CM6" s="157"/>
      <c r="CN6" s="118" t="s">
        <v>198</v>
      </c>
      <c r="CO6" s="118" t="s">
        <v>198</v>
      </c>
      <c r="CP6" s="163"/>
      <c r="CQ6" s="157"/>
      <c r="CR6" s="118" t="s">
        <v>198</v>
      </c>
      <c r="CS6" s="118" t="s">
        <v>198</v>
      </c>
      <c r="CT6" s="163"/>
      <c r="CU6" s="157"/>
      <c r="CV6" s="118" t="s">
        <v>198</v>
      </c>
      <c r="CW6" s="118" t="s">
        <v>198</v>
      </c>
      <c r="CX6" s="163"/>
      <c r="CY6" s="157"/>
      <c r="CZ6" s="118" t="s">
        <v>198</v>
      </c>
      <c r="DA6" s="118" t="s">
        <v>198</v>
      </c>
      <c r="DB6" s="163"/>
      <c r="DC6" s="157"/>
      <c r="DD6" s="118" t="s">
        <v>198</v>
      </c>
      <c r="DE6" s="118" t="s">
        <v>198</v>
      </c>
      <c r="DF6" s="163"/>
      <c r="DG6" s="157"/>
      <c r="DH6" s="118" t="s">
        <v>198</v>
      </c>
      <c r="DI6" s="118" t="s">
        <v>198</v>
      </c>
      <c r="DJ6" s="163"/>
      <c r="DK6" s="157"/>
      <c r="DL6" s="118" t="s">
        <v>198</v>
      </c>
      <c r="DM6" s="118" t="s">
        <v>198</v>
      </c>
      <c r="DN6" s="163"/>
      <c r="DO6" s="157"/>
      <c r="DP6" s="118" t="s">
        <v>198</v>
      </c>
      <c r="DQ6" s="118" t="s">
        <v>198</v>
      </c>
      <c r="DR6" s="163"/>
      <c r="DS6" s="157"/>
      <c r="DT6" s="118" t="s">
        <v>198</v>
      </c>
      <c r="DU6" s="118" t="s">
        <v>198</v>
      </c>
    </row>
    <row r="7" spans="1:125" s="128" customFormat="1" ht="12" customHeight="1">
      <c r="A7" s="120" t="s">
        <v>298</v>
      </c>
      <c r="B7" s="121">
        <v>33000</v>
      </c>
      <c r="C7" s="120" t="s">
        <v>157</v>
      </c>
      <c r="D7" s="122">
        <f>SUM(D8:D25)</f>
        <v>3570985</v>
      </c>
      <c r="E7" s="122">
        <f>SUM(E8:E25)</f>
        <v>1731715</v>
      </c>
      <c r="F7" s="132">
        <f>COUNTIF(F8:F25,"&lt;&gt;")</f>
        <v>18</v>
      </c>
      <c r="G7" s="132">
        <f>COUNTIF(G8:G25,"&lt;&gt;")</f>
        <v>18</v>
      </c>
      <c r="H7" s="122">
        <f>SUM(H8:H25)</f>
        <v>2372865</v>
      </c>
      <c r="I7" s="122">
        <f>SUM(I8:I25)</f>
        <v>964758</v>
      </c>
      <c r="J7" s="132">
        <f>COUNTIF(J8:J25,"&lt;&gt;")</f>
        <v>18</v>
      </c>
      <c r="K7" s="132">
        <f>COUNTIF(K8:K25,"&lt;&gt;")</f>
        <v>18</v>
      </c>
      <c r="L7" s="122">
        <f>SUM(L8:L25)</f>
        <v>848527</v>
      </c>
      <c r="M7" s="122">
        <f>SUM(M8:M25)</f>
        <v>578635</v>
      </c>
      <c r="N7" s="132">
        <f>COUNTIF(N8:N25,"&lt;&gt;")</f>
        <v>11</v>
      </c>
      <c r="O7" s="132">
        <f>COUNTIF(O8:O25,"&lt;&gt;")</f>
        <v>11</v>
      </c>
      <c r="P7" s="122">
        <f>SUM(P8:P25)</f>
        <v>294763</v>
      </c>
      <c r="Q7" s="122">
        <f>SUM(Q8:Q25)</f>
        <v>129505</v>
      </c>
      <c r="R7" s="132">
        <f>COUNTIF(R8:R25,"&lt;&gt;")</f>
        <v>3</v>
      </c>
      <c r="S7" s="132">
        <f>COUNTIF(S8:S25,"&lt;&gt;")</f>
        <v>3</v>
      </c>
      <c r="T7" s="122">
        <f>SUM(T8:T25)</f>
        <v>20882</v>
      </c>
      <c r="U7" s="122">
        <f>SUM(U8:U25)</f>
        <v>33100</v>
      </c>
      <c r="V7" s="132">
        <f>COUNTIF(V8:V25,"&lt;&gt;")</f>
        <v>3</v>
      </c>
      <c r="W7" s="132">
        <f>COUNTIF(W8:W25,"&lt;&gt;")</f>
        <v>3</v>
      </c>
      <c r="X7" s="122">
        <f>SUM(X8:X25)</f>
        <v>33948</v>
      </c>
      <c r="Y7" s="122">
        <f>SUM(Y8:Y25)</f>
        <v>25717</v>
      </c>
      <c r="Z7" s="132">
        <f>COUNTIF(Z8:Z25,"&lt;&gt;")</f>
        <v>0</v>
      </c>
      <c r="AA7" s="132">
        <f>COUNTIF(AA8:AA25,"&lt;&gt;")</f>
        <v>0</v>
      </c>
      <c r="AB7" s="122">
        <f>SUM(AB8:AB25)</f>
        <v>0</v>
      </c>
      <c r="AC7" s="122">
        <f>SUM(AC8:AC25)</f>
        <v>0</v>
      </c>
      <c r="AD7" s="132">
        <f>COUNTIF(AD8:AD25,"&lt;&gt;")</f>
        <v>0</v>
      </c>
      <c r="AE7" s="132">
        <f>COUNTIF(AE8:AE25,"&lt;&gt;")</f>
        <v>0</v>
      </c>
      <c r="AF7" s="122">
        <f>SUM(AF8:AF25)</f>
        <v>0</v>
      </c>
      <c r="AG7" s="122">
        <f>SUM(AG8:AG25)</f>
        <v>0</v>
      </c>
      <c r="AH7" s="132">
        <f>COUNTIF(AH8:AH25,"&lt;&gt;")</f>
        <v>0</v>
      </c>
      <c r="AI7" s="132">
        <f>COUNTIF(AI8:AI25,"&lt;&gt;")</f>
        <v>0</v>
      </c>
      <c r="AJ7" s="122">
        <f>SUM(AJ8:AJ25)</f>
        <v>0</v>
      </c>
      <c r="AK7" s="122">
        <f>SUM(AK8:AK25)</f>
        <v>0</v>
      </c>
      <c r="AL7" s="132">
        <f>COUNTIF(AL8:AL25,"&lt;&gt;")</f>
        <v>0</v>
      </c>
      <c r="AM7" s="132">
        <f>COUNTIF(AM8:AM25,"&lt;&gt;")</f>
        <v>0</v>
      </c>
      <c r="AN7" s="122">
        <f>SUM(AN8:AN25)</f>
        <v>0</v>
      </c>
      <c r="AO7" s="122">
        <f>SUM(AO8:AO25)</f>
        <v>0</v>
      </c>
      <c r="AP7" s="132">
        <f>COUNTIF(AP8:AP25,"&lt;&gt;")</f>
        <v>0</v>
      </c>
      <c r="AQ7" s="132">
        <f>COUNTIF(AQ8:AQ25,"&lt;&gt;")</f>
        <v>0</v>
      </c>
      <c r="AR7" s="122">
        <f>SUM(AR8:AR25)</f>
        <v>0</v>
      </c>
      <c r="AS7" s="122">
        <f>SUM(AS8:AS25)</f>
        <v>0</v>
      </c>
      <c r="AT7" s="132">
        <f>COUNTIF(AT8:AT25,"&lt;&gt;")</f>
        <v>0</v>
      </c>
      <c r="AU7" s="132">
        <f>COUNTIF(AU8:AU25,"&lt;&gt;")</f>
        <v>0</v>
      </c>
      <c r="AV7" s="122">
        <f>SUM(AV8:AV25)</f>
        <v>0</v>
      </c>
      <c r="AW7" s="122">
        <f>SUM(AW8:AW25)</f>
        <v>0</v>
      </c>
      <c r="AX7" s="132">
        <f>COUNTIF(AX8:AX25,"&lt;&gt;")</f>
        <v>0</v>
      </c>
      <c r="AY7" s="132">
        <f>COUNTIF(AY8:AY25,"&lt;&gt;")</f>
        <v>0</v>
      </c>
      <c r="AZ7" s="122">
        <f>SUM(AZ8:AZ25)</f>
        <v>0</v>
      </c>
      <c r="BA7" s="122">
        <f>SUM(BA8:BA25)</f>
        <v>0</v>
      </c>
      <c r="BB7" s="132">
        <f>COUNTIF(BB8:BB25,"&lt;&gt;")</f>
        <v>0</v>
      </c>
      <c r="BC7" s="132">
        <f>COUNTIF(BC8:BC25,"&lt;&gt;")</f>
        <v>0</v>
      </c>
      <c r="BD7" s="122">
        <f>SUM(BD8:BD25)</f>
        <v>0</v>
      </c>
      <c r="BE7" s="122">
        <f>SUM(BE8:BE25)</f>
        <v>0</v>
      </c>
      <c r="BF7" s="132">
        <f>COUNTIF(BF8:BF25,"&lt;&gt;")</f>
        <v>0</v>
      </c>
      <c r="BG7" s="132">
        <f>COUNTIF(BG8:BG25,"&lt;&gt;")</f>
        <v>0</v>
      </c>
      <c r="BH7" s="122">
        <f>SUM(BH8:BH25)</f>
        <v>0</v>
      </c>
      <c r="BI7" s="122">
        <f>SUM(BI8:BI25)</f>
        <v>0</v>
      </c>
      <c r="BJ7" s="132">
        <f>COUNTIF(BJ8:BJ25,"&lt;&gt;")</f>
        <v>0</v>
      </c>
      <c r="BK7" s="132">
        <f>COUNTIF(BK8:BK25,"&lt;&gt;")</f>
        <v>0</v>
      </c>
      <c r="BL7" s="122">
        <f>SUM(BL8:BL25)</f>
        <v>0</v>
      </c>
      <c r="BM7" s="122">
        <f>SUM(BM8:BM25)</f>
        <v>0</v>
      </c>
      <c r="BN7" s="132">
        <f>COUNTIF(BN8:BN25,"&lt;&gt;")</f>
        <v>0</v>
      </c>
      <c r="BO7" s="132">
        <f>COUNTIF(BO8:BO25,"&lt;&gt;")</f>
        <v>0</v>
      </c>
      <c r="BP7" s="122">
        <f>SUM(BP8:BP25)</f>
        <v>0</v>
      </c>
      <c r="BQ7" s="122">
        <f>SUM(BQ8:BQ25)</f>
        <v>0</v>
      </c>
      <c r="BR7" s="132">
        <f>COUNTIF(BR8:BR25,"&lt;&gt;")</f>
        <v>0</v>
      </c>
      <c r="BS7" s="132">
        <f>COUNTIF(BS8:BS25,"&lt;&gt;")</f>
        <v>0</v>
      </c>
      <c r="BT7" s="122">
        <f>SUM(BT8:BT25)</f>
        <v>0</v>
      </c>
      <c r="BU7" s="122">
        <f>SUM(BU8:BU25)</f>
        <v>0</v>
      </c>
      <c r="BV7" s="132">
        <f>COUNTIF(BV8:BV25,"&lt;&gt;")</f>
        <v>0</v>
      </c>
      <c r="BW7" s="132">
        <f>COUNTIF(BW8:BW25,"&lt;&gt;")</f>
        <v>0</v>
      </c>
      <c r="BX7" s="122">
        <f>SUM(BX8:BX25)</f>
        <v>0</v>
      </c>
      <c r="BY7" s="122">
        <f>SUM(BY8:BY25)</f>
        <v>0</v>
      </c>
      <c r="BZ7" s="132">
        <f>COUNTIF(BZ8:BZ25,"&lt;&gt;")</f>
        <v>0</v>
      </c>
      <c r="CA7" s="132">
        <f>COUNTIF(CA8:CA25,"&lt;&gt;")</f>
        <v>0</v>
      </c>
      <c r="CB7" s="122">
        <f>SUM(CB8:CB25)</f>
        <v>0</v>
      </c>
      <c r="CC7" s="122">
        <f>SUM(CC8:CC25)</f>
        <v>0</v>
      </c>
      <c r="CD7" s="132">
        <f>COUNTIF(CD8:CD25,"&lt;&gt;")</f>
        <v>0</v>
      </c>
      <c r="CE7" s="132">
        <f>COUNTIF(CE8:CE25,"&lt;&gt;")</f>
        <v>0</v>
      </c>
      <c r="CF7" s="122">
        <f>SUM(CF8:CF25)</f>
        <v>0</v>
      </c>
      <c r="CG7" s="122">
        <f>SUM(CG8:CG25)</f>
        <v>0</v>
      </c>
      <c r="CH7" s="132">
        <f>COUNTIF(CH8:CH25,"&lt;&gt;")</f>
        <v>0</v>
      </c>
      <c r="CI7" s="132">
        <f>COUNTIF(CI8:CI25,"&lt;&gt;")</f>
        <v>0</v>
      </c>
      <c r="CJ7" s="122">
        <f>SUM(CJ8:CJ25)</f>
        <v>0</v>
      </c>
      <c r="CK7" s="122">
        <f>SUM(CK8:CK25)</f>
        <v>0</v>
      </c>
      <c r="CL7" s="132">
        <f>COUNTIF(CL8:CL25,"&lt;&gt;")</f>
        <v>0</v>
      </c>
      <c r="CM7" s="132">
        <f>COUNTIF(CM8:CM25,"&lt;&gt;")</f>
        <v>0</v>
      </c>
      <c r="CN7" s="122">
        <f>SUM(CN8:CN25)</f>
        <v>0</v>
      </c>
      <c r="CO7" s="122">
        <f>SUM(CO8:CO25)</f>
        <v>0</v>
      </c>
      <c r="CP7" s="132">
        <f>COUNTIF(CP8:CP25,"&lt;&gt;")</f>
        <v>0</v>
      </c>
      <c r="CQ7" s="132">
        <f>COUNTIF(CQ8:CQ25,"&lt;&gt;")</f>
        <v>0</v>
      </c>
      <c r="CR7" s="122">
        <f>SUM(CR8:CR25)</f>
        <v>0</v>
      </c>
      <c r="CS7" s="122">
        <f>SUM(CS8:CS25)</f>
        <v>0</v>
      </c>
      <c r="CT7" s="132">
        <f>COUNTIF(CT8:CT25,"&lt;&gt;")</f>
        <v>0</v>
      </c>
      <c r="CU7" s="132">
        <f>COUNTIF(CU8:CU25,"&lt;&gt;")</f>
        <v>0</v>
      </c>
      <c r="CV7" s="122">
        <f>SUM(CV8:CV25)</f>
        <v>0</v>
      </c>
      <c r="CW7" s="122">
        <f>SUM(CW8:CW25)</f>
        <v>0</v>
      </c>
      <c r="CX7" s="132">
        <f>COUNTIF(CX8:CX25,"&lt;&gt;")</f>
        <v>0</v>
      </c>
      <c r="CY7" s="132">
        <f>COUNTIF(CY8:CY25,"&lt;&gt;")</f>
        <v>0</v>
      </c>
      <c r="CZ7" s="122">
        <f>SUM(CZ8:CZ25)</f>
        <v>0</v>
      </c>
      <c r="DA7" s="122">
        <f>SUM(DA8:DA25)</f>
        <v>0</v>
      </c>
      <c r="DB7" s="132">
        <f>COUNTIF(DB8:DB25,"&lt;&gt;")</f>
        <v>0</v>
      </c>
      <c r="DC7" s="132">
        <f>COUNTIF(DC8:DC25,"&lt;&gt;")</f>
        <v>0</v>
      </c>
      <c r="DD7" s="122">
        <f>SUM(DD8:DD25)</f>
        <v>0</v>
      </c>
      <c r="DE7" s="122">
        <f>SUM(DE8:DE25)</f>
        <v>0</v>
      </c>
      <c r="DF7" s="132">
        <f>COUNTIF(DF8:DF25,"&lt;&gt;")</f>
        <v>0</v>
      </c>
      <c r="DG7" s="132">
        <f>COUNTIF(DG8:DG25,"&lt;&gt;")</f>
        <v>0</v>
      </c>
      <c r="DH7" s="122">
        <f>SUM(DH8:DH25)</f>
        <v>0</v>
      </c>
      <c r="DI7" s="122">
        <f>SUM(DI8:DI25)</f>
        <v>0</v>
      </c>
      <c r="DJ7" s="132">
        <f>COUNTIF(DJ8:DJ25,"&lt;&gt;")</f>
        <v>0</v>
      </c>
      <c r="DK7" s="132">
        <f>COUNTIF(DK8:DK25,"&lt;&gt;")</f>
        <v>0</v>
      </c>
      <c r="DL7" s="122">
        <f>SUM(DL8:DL25)</f>
        <v>0</v>
      </c>
      <c r="DM7" s="122">
        <f>SUM(DM8:DM25)</f>
        <v>0</v>
      </c>
      <c r="DN7" s="132">
        <f>COUNTIF(DN8:DN25,"&lt;&gt;")</f>
        <v>0</v>
      </c>
      <c r="DO7" s="132">
        <f>COUNTIF(DO8:DO25,"&lt;&gt;")</f>
        <v>0</v>
      </c>
      <c r="DP7" s="122">
        <f>SUM(DP8:DP25)</f>
        <v>0</v>
      </c>
      <c r="DQ7" s="122">
        <f>SUM(DQ8:DQ25)</f>
        <v>0</v>
      </c>
      <c r="DR7" s="132">
        <f>COUNTIF(DR8:DR25,"&lt;&gt;")</f>
        <v>0</v>
      </c>
      <c r="DS7" s="132">
        <f>COUNTIF(DS8:DS25,"&lt;&gt;")</f>
        <v>0</v>
      </c>
      <c r="DT7" s="122">
        <f>SUM(DT8:DT25)</f>
        <v>0</v>
      </c>
      <c r="DU7" s="122">
        <f>SUM(DU8:DU25)</f>
        <v>0</v>
      </c>
    </row>
    <row r="8" spans="1:125" s="123" customFormat="1" ht="12" customHeight="1">
      <c r="A8" s="124" t="s">
        <v>298</v>
      </c>
      <c r="B8" s="125" t="s">
        <v>301</v>
      </c>
      <c r="C8" s="124" t="s">
        <v>302</v>
      </c>
      <c r="D8" s="126">
        <f aca="true" t="shared" si="0" ref="D8:D25">SUM(H8,L8,P8,T8,X8,AB8,AF8,AJ8,AN8,AR8,AV8,AZ8,BD8,BH8,BL8,BP8,BT8,BX8,CB8,CF8,CJ8,CN8,CR8,CV8,CZ8,DD8,DH8,DL8,DP8,DT8)</f>
        <v>0</v>
      </c>
      <c r="E8" s="126">
        <f aca="true" t="shared" si="1" ref="E8:E25">SUM(I8,M8,Q8,U8,Y8,AC8,AG8,AK8,AO8,AS8,AW8,BA8,BE8,BI8,BM8,BQ8,BU8,BY8,CC8,CG8,CK8,CO8,CS8,CW8,DA8,DE8,DI8,DM8,DQ8,DU8)</f>
        <v>236782</v>
      </c>
      <c r="F8" s="131" t="s">
        <v>299</v>
      </c>
      <c r="G8" s="130" t="s">
        <v>300</v>
      </c>
      <c r="H8" s="126">
        <v>0</v>
      </c>
      <c r="I8" s="126">
        <v>157696</v>
      </c>
      <c r="J8" s="131" t="s">
        <v>349</v>
      </c>
      <c r="K8" s="130" t="s">
        <v>350</v>
      </c>
      <c r="L8" s="126">
        <v>0</v>
      </c>
      <c r="M8" s="126">
        <v>79086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298</v>
      </c>
      <c r="B9" s="125" t="s">
        <v>303</v>
      </c>
      <c r="C9" s="124" t="s">
        <v>304</v>
      </c>
      <c r="D9" s="126">
        <f t="shared" si="0"/>
        <v>0</v>
      </c>
      <c r="E9" s="126">
        <f t="shared" si="1"/>
        <v>215777</v>
      </c>
      <c r="F9" s="131" t="s">
        <v>299</v>
      </c>
      <c r="G9" s="130" t="s">
        <v>300</v>
      </c>
      <c r="H9" s="126">
        <v>0</v>
      </c>
      <c r="I9" s="126">
        <v>122132</v>
      </c>
      <c r="J9" s="131" t="s">
        <v>309</v>
      </c>
      <c r="K9" s="130" t="s">
        <v>310</v>
      </c>
      <c r="L9" s="126">
        <v>0</v>
      </c>
      <c r="M9" s="126">
        <v>88833</v>
      </c>
      <c r="N9" s="131" t="s">
        <v>365</v>
      </c>
      <c r="O9" s="130" t="s">
        <v>366</v>
      </c>
      <c r="P9" s="126">
        <v>0</v>
      </c>
      <c r="Q9" s="126">
        <v>4812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298</v>
      </c>
      <c r="B10" s="125" t="s">
        <v>359</v>
      </c>
      <c r="C10" s="124" t="s">
        <v>360</v>
      </c>
      <c r="D10" s="126">
        <f t="shared" si="0"/>
        <v>0</v>
      </c>
      <c r="E10" s="126">
        <f t="shared" si="1"/>
        <v>117000</v>
      </c>
      <c r="F10" s="131" t="s">
        <v>357</v>
      </c>
      <c r="G10" s="130" t="s">
        <v>358</v>
      </c>
      <c r="H10" s="126">
        <v>0</v>
      </c>
      <c r="I10" s="126">
        <v>49876</v>
      </c>
      <c r="J10" s="131" t="s">
        <v>374</v>
      </c>
      <c r="K10" s="130" t="s">
        <v>375</v>
      </c>
      <c r="L10" s="126">
        <v>0</v>
      </c>
      <c r="M10" s="126">
        <v>13881</v>
      </c>
      <c r="N10" s="131" t="s">
        <v>376</v>
      </c>
      <c r="O10" s="130" t="s">
        <v>377</v>
      </c>
      <c r="P10" s="126">
        <v>0</v>
      </c>
      <c r="Q10" s="126">
        <v>27146</v>
      </c>
      <c r="R10" s="131" t="s">
        <v>378</v>
      </c>
      <c r="S10" s="130" t="s">
        <v>379</v>
      </c>
      <c r="T10" s="126">
        <v>0</v>
      </c>
      <c r="U10" s="126">
        <v>406</v>
      </c>
      <c r="V10" s="131" t="s">
        <v>382</v>
      </c>
      <c r="W10" s="130" t="s">
        <v>383</v>
      </c>
      <c r="X10" s="126">
        <v>0</v>
      </c>
      <c r="Y10" s="126">
        <v>25691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298</v>
      </c>
      <c r="B11" s="125" t="s">
        <v>330</v>
      </c>
      <c r="C11" s="124" t="s">
        <v>331</v>
      </c>
      <c r="D11" s="126">
        <f t="shared" si="0"/>
        <v>172289</v>
      </c>
      <c r="E11" s="126">
        <f t="shared" si="1"/>
        <v>338872</v>
      </c>
      <c r="F11" s="131" t="s">
        <v>326</v>
      </c>
      <c r="G11" s="130" t="s">
        <v>327</v>
      </c>
      <c r="H11" s="126">
        <v>77844</v>
      </c>
      <c r="I11" s="126">
        <v>108675</v>
      </c>
      <c r="J11" s="131" t="s">
        <v>332</v>
      </c>
      <c r="K11" s="130" t="s">
        <v>333</v>
      </c>
      <c r="L11" s="126">
        <v>25710</v>
      </c>
      <c r="M11" s="126">
        <v>143320</v>
      </c>
      <c r="N11" s="131" t="s">
        <v>361</v>
      </c>
      <c r="O11" s="130" t="s">
        <v>362</v>
      </c>
      <c r="P11" s="126">
        <v>38239</v>
      </c>
      <c r="Q11" s="126">
        <v>54157</v>
      </c>
      <c r="R11" s="131" t="s">
        <v>367</v>
      </c>
      <c r="S11" s="130" t="s">
        <v>368</v>
      </c>
      <c r="T11" s="126">
        <v>14067</v>
      </c>
      <c r="U11" s="126">
        <v>32694</v>
      </c>
      <c r="V11" s="131" t="s">
        <v>369</v>
      </c>
      <c r="W11" s="130" t="s">
        <v>370</v>
      </c>
      <c r="X11" s="126">
        <v>16429</v>
      </c>
      <c r="Y11" s="126">
        <v>26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298</v>
      </c>
      <c r="B12" s="125" t="s">
        <v>305</v>
      </c>
      <c r="C12" s="124" t="s">
        <v>306</v>
      </c>
      <c r="D12" s="139">
        <f t="shared" si="0"/>
        <v>0</v>
      </c>
      <c r="E12" s="139">
        <f t="shared" si="1"/>
        <v>54572</v>
      </c>
      <c r="F12" s="125" t="s">
        <v>299</v>
      </c>
      <c r="G12" s="124" t="s">
        <v>300</v>
      </c>
      <c r="H12" s="139">
        <v>0</v>
      </c>
      <c r="I12" s="139">
        <v>30702</v>
      </c>
      <c r="J12" s="125" t="s">
        <v>380</v>
      </c>
      <c r="K12" s="124" t="s">
        <v>381</v>
      </c>
      <c r="L12" s="139">
        <v>0</v>
      </c>
      <c r="M12" s="139">
        <v>11261</v>
      </c>
      <c r="N12" s="125" t="s">
        <v>385</v>
      </c>
      <c r="O12" s="124" t="s">
        <v>386</v>
      </c>
      <c r="P12" s="139">
        <v>0</v>
      </c>
      <c r="Q12" s="139">
        <v>12609</v>
      </c>
      <c r="R12" s="125"/>
      <c r="S12" s="124"/>
      <c r="T12" s="139">
        <v>0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298</v>
      </c>
      <c r="B13" s="125" t="s">
        <v>347</v>
      </c>
      <c r="C13" s="124" t="s">
        <v>387</v>
      </c>
      <c r="D13" s="139">
        <f t="shared" si="0"/>
        <v>0</v>
      </c>
      <c r="E13" s="139">
        <f t="shared" si="1"/>
        <v>135691</v>
      </c>
      <c r="F13" s="125" t="s">
        <v>343</v>
      </c>
      <c r="G13" s="124" t="s">
        <v>344</v>
      </c>
      <c r="H13" s="139">
        <v>0</v>
      </c>
      <c r="I13" s="139">
        <v>6320</v>
      </c>
      <c r="J13" s="125" t="s">
        <v>351</v>
      </c>
      <c r="K13" s="124" t="s">
        <v>352</v>
      </c>
      <c r="L13" s="139">
        <v>0</v>
      </c>
      <c r="M13" s="139">
        <v>115239</v>
      </c>
      <c r="N13" s="125" t="s">
        <v>363</v>
      </c>
      <c r="O13" s="124" t="s">
        <v>364</v>
      </c>
      <c r="P13" s="139">
        <v>0</v>
      </c>
      <c r="Q13" s="139">
        <v>14132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298</v>
      </c>
      <c r="B14" s="125" t="s">
        <v>328</v>
      </c>
      <c r="C14" s="124" t="s">
        <v>329</v>
      </c>
      <c r="D14" s="139">
        <f t="shared" si="0"/>
        <v>306842</v>
      </c>
      <c r="E14" s="139">
        <f t="shared" si="1"/>
        <v>0</v>
      </c>
      <c r="F14" s="125" t="s">
        <v>326</v>
      </c>
      <c r="G14" s="124" t="s">
        <v>327</v>
      </c>
      <c r="H14" s="139">
        <v>168371</v>
      </c>
      <c r="I14" s="139">
        <v>0</v>
      </c>
      <c r="J14" s="125" t="s">
        <v>361</v>
      </c>
      <c r="K14" s="124" t="s">
        <v>362</v>
      </c>
      <c r="L14" s="139">
        <v>94933</v>
      </c>
      <c r="M14" s="139">
        <v>0</v>
      </c>
      <c r="N14" s="125" t="s">
        <v>367</v>
      </c>
      <c r="O14" s="124" t="s">
        <v>368</v>
      </c>
      <c r="P14" s="139">
        <v>43538</v>
      </c>
      <c r="Q14" s="139">
        <v>0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298</v>
      </c>
      <c r="B15" s="125" t="s">
        <v>345</v>
      </c>
      <c r="C15" s="124" t="s">
        <v>346</v>
      </c>
      <c r="D15" s="139">
        <f t="shared" si="0"/>
        <v>254960</v>
      </c>
      <c r="E15" s="139">
        <f t="shared" si="1"/>
        <v>0</v>
      </c>
      <c r="F15" s="125" t="s">
        <v>343</v>
      </c>
      <c r="G15" s="124" t="s">
        <v>344</v>
      </c>
      <c r="H15" s="139">
        <v>47532</v>
      </c>
      <c r="I15" s="139">
        <v>0</v>
      </c>
      <c r="J15" s="125" t="s">
        <v>351</v>
      </c>
      <c r="K15" s="124" t="s">
        <v>352</v>
      </c>
      <c r="L15" s="139">
        <v>94456</v>
      </c>
      <c r="M15" s="139">
        <v>0</v>
      </c>
      <c r="N15" s="125" t="s">
        <v>363</v>
      </c>
      <c r="O15" s="124" t="s">
        <v>364</v>
      </c>
      <c r="P15" s="139">
        <v>112972</v>
      </c>
      <c r="Q15" s="139">
        <v>0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298</v>
      </c>
      <c r="B16" s="125" t="s">
        <v>313</v>
      </c>
      <c r="C16" s="124" t="s">
        <v>314</v>
      </c>
      <c r="D16" s="139">
        <f t="shared" si="0"/>
        <v>610528</v>
      </c>
      <c r="E16" s="139">
        <f t="shared" si="1"/>
        <v>0</v>
      </c>
      <c r="F16" s="125" t="s">
        <v>309</v>
      </c>
      <c r="G16" s="124" t="s">
        <v>310</v>
      </c>
      <c r="H16" s="139">
        <v>540439</v>
      </c>
      <c r="I16" s="139">
        <v>0</v>
      </c>
      <c r="J16" s="125" t="s">
        <v>361</v>
      </c>
      <c r="K16" s="124" t="s">
        <v>362</v>
      </c>
      <c r="L16" s="139">
        <v>70089</v>
      </c>
      <c r="M16" s="139">
        <v>0</v>
      </c>
      <c r="N16" s="125"/>
      <c r="O16" s="124"/>
      <c r="P16" s="139">
        <v>0</v>
      </c>
      <c r="Q16" s="139">
        <v>0</v>
      </c>
      <c r="R16" s="125"/>
      <c r="S16" s="124"/>
      <c r="T16" s="139">
        <v>0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298</v>
      </c>
      <c r="B17" s="125" t="s">
        <v>307</v>
      </c>
      <c r="C17" s="124" t="s">
        <v>308</v>
      </c>
      <c r="D17" s="139">
        <f t="shared" si="0"/>
        <v>105141</v>
      </c>
      <c r="E17" s="139">
        <f t="shared" si="1"/>
        <v>0</v>
      </c>
      <c r="F17" s="125" t="s">
        <v>299</v>
      </c>
      <c r="G17" s="124" t="s">
        <v>300</v>
      </c>
      <c r="H17" s="139">
        <v>59950</v>
      </c>
      <c r="I17" s="139">
        <v>0</v>
      </c>
      <c r="J17" s="125" t="s">
        <v>380</v>
      </c>
      <c r="K17" s="124" t="s">
        <v>381</v>
      </c>
      <c r="L17" s="139">
        <v>45191</v>
      </c>
      <c r="M17" s="139">
        <v>0</v>
      </c>
      <c r="N17" s="125"/>
      <c r="O17" s="124"/>
      <c r="P17" s="139">
        <v>0</v>
      </c>
      <c r="Q17" s="139">
        <v>0</v>
      </c>
      <c r="R17" s="125"/>
      <c r="S17" s="124"/>
      <c r="T17" s="139">
        <v>0</v>
      </c>
      <c r="U17" s="139">
        <v>0</v>
      </c>
      <c r="V17" s="125"/>
      <c r="W17" s="124"/>
      <c r="X17" s="139">
        <v>0</v>
      </c>
      <c r="Y17" s="139">
        <v>0</v>
      </c>
      <c r="Z17" s="125"/>
      <c r="AA17" s="124"/>
      <c r="AB17" s="139">
        <v>0</v>
      </c>
      <c r="AC17" s="139">
        <v>0</v>
      </c>
      <c r="AD17" s="125"/>
      <c r="AE17" s="124"/>
      <c r="AF17" s="139">
        <v>0</v>
      </c>
      <c r="AG17" s="139">
        <v>0</v>
      </c>
      <c r="AH17" s="125"/>
      <c r="AI17" s="124"/>
      <c r="AJ17" s="139">
        <v>0</v>
      </c>
      <c r="AK17" s="139">
        <v>0</v>
      </c>
      <c r="AL17" s="125"/>
      <c r="AM17" s="124"/>
      <c r="AN17" s="139">
        <v>0</v>
      </c>
      <c r="AO17" s="139">
        <v>0</v>
      </c>
      <c r="AP17" s="125"/>
      <c r="AQ17" s="124"/>
      <c r="AR17" s="139">
        <v>0</v>
      </c>
      <c r="AS17" s="139">
        <v>0</v>
      </c>
      <c r="AT17" s="125"/>
      <c r="AU17" s="124"/>
      <c r="AV17" s="139">
        <v>0</v>
      </c>
      <c r="AW17" s="139">
        <v>0</v>
      </c>
      <c r="AX17" s="125"/>
      <c r="AY17" s="124"/>
      <c r="AZ17" s="139">
        <v>0</v>
      </c>
      <c r="BA17" s="139">
        <v>0</v>
      </c>
      <c r="BB17" s="125"/>
      <c r="BC17" s="124"/>
      <c r="BD17" s="139">
        <v>0</v>
      </c>
      <c r="BE17" s="139">
        <v>0</v>
      </c>
      <c r="BF17" s="125"/>
      <c r="BG17" s="124"/>
      <c r="BH17" s="139">
        <v>0</v>
      </c>
      <c r="BI17" s="139">
        <v>0</v>
      </c>
      <c r="BJ17" s="125"/>
      <c r="BK17" s="124"/>
      <c r="BL17" s="139">
        <v>0</v>
      </c>
      <c r="BM17" s="139">
        <v>0</v>
      </c>
      <c r="BN17" s="125"/>
      <c r="BO17" s="124"/>
      <c r="BP17" s="139">
        <v>0</v>
      </c>
      <c r="BQ17" s="139">
        <v>0</v>
      </c>
      <c r="BR17" s="125"/>
      <c r="BS17" s="124"/>
      <c r="BT17" s="139">
        <v>0</v>
      </c>
      <c r="BU17" s="139">
        <v>0</v>
      </c>
      <c r="BV17" s="125"/>
      <c r="BW17" s="124"/>
      <c r="BX17" s="139">
        <v>0</v>
      </c>
      <c r="BY17" s="139">
        <v>0</v>
      </c>
      <c r="BZ17" s="125"/>
      <c r="CA17" s="124"/>
      <c r="CB17" s="139">
        <v>0</v>
      </c>
      <c r="CC17" s="139">
        <v>0</v>
      </c>
      <c r="CD17" s="125"/>
      <c r="CE17" s="124"/>
      <c r="CF17" s="139">
        <v>0</v>
      </c>
      <c r="CG17" s="139">
        <v>0</v>
      </c>
      <c r="CH17" s="125"/>
      <c r="CI17" s="124"/>
      <c r="CJ17" s="139">
        <v>0</v>
      </c>
      <c r="CK17" s="139">
        <v>0</v>
      </c>
      <c r="CL17" s="125"/>
      <c r="CM17" s="124"/>
      <c r="CN17" s="139">
        <v>0</v>
      </c>
      <c r="CO17" s="139">
        <v>0</v>
      </c>
      <c r="CP17" s="125"/>
      <c r="CQ17" s="124"/>
      <c r="CR17" s="139">
        <v>0</v>
      </c>
      <c r="CS17" s="139">
        <v>0</v>
      </c>
      <c r="CT17" s="125"/>
      <c r="CU17" s="124"/>
      <c r="CV17" s="139">
        <v>0</v>
      </c>
      <c r="CW17" s="139">
        <v>0</v>
      </c>
      <c r="CX17" s="125"/>
      <c r="CY17" s="124"/>
      <c r="CZ17" s="139">
        <v>0</v>
      </c>
      <c r="DA17" s="139">
        <v>0</v>
      </c>
      <c r="DB17" s="125"/>
      <c r="DC17" s="124"/>
      <c r="DD17" s="139">
        <v>0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298</v>
      </c>
      <c r="B18" s="125" t="s">
        <v>355</v>
      </c>
      <c r="C18" s="124" t="s">
        <v>356</v>
      </c>
      <c r="D18" s="139">
        <f t="shared" si="0"/>
        <v>301844</v>
      </c>
      <c r="E18" s="139">
        <f t="shared" si="1"/>
        <v>0</v>
      </c>
      <c r="F18" s="125" t="s">
        <v>353</v>
      </c>
      <c r="G18" s="124" t="s">
        <v>354</v>
      </c>
      <c r="H18" s="139">
        <v>268655</v>
      </c>
      <c r="I18" s="139">
        <v>0</v>
      </c>
      <c r="J18" s="125" t="s">
        <v>382</v>
      </c>
      <c r="K18" s="124" t="s">
        <v>383</v>
      </c>
      <c r="L18" s="139">
        <v>33189</v>
      </c>
      <c r="M18" s="139">
        <v>0</v>
      </c>
      <c r="N18" s="125"/>
      <c r="O18" s="124"/>
      <c r="P18" s="139">
        <v>0</v>
      </c>
      <c r="Q18" s="139">
        <v>0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298</v>
      </c>
      <c r="B19" s="125" t="s">
        <v>334</v>
      </c>
      <c r="C19" s="124" t="s">
        <v>335</v>
      </c>
      <c r="D19" s="139">
        <f t="shared" si="0"/>
        <v>381226</v>
      </c>
      <c r="E19" s="139">
        <f t="shared" si="1"/>
        <v>0</v>
      </c>
      <c r="F19" s="125" t="s">
        <v>332</v>
      </c>
      <c r="G19" s="124" t="s">
        <v>333</v>
      </c>
      <c r="H19" s="139">
        <v>296109</v>
      </c>
      <c r="I19" s="139">
        <v>0</v>
      </c>
      <c r="J19" s="125" t="s">
        <v>369</v>
      </c>
      <c r="K19" s="124" t="s">
        <v>370</v>
      </c>
      <c r="L19" s="139">
        <v>85117</v>
      </c>
      <c r="M19" s="139">
        <v>0</v>
      </c>
      <c r="N19" s="125"/>
      <c r="O19" s="124"/>
      <c r="P19" s="139">
        <v>0</v>
      </c>
      <c r="Q19" s="139">
        <v>0</v>
      </c>
      <c r="R19" s="125"/>
      <c r="S19" s="124"/>
      <c r="T19" s="139">
        <v>0</v>
      </c>
      <c r="U19" s="139">
        <v>0</v>
      </c>
      <c r="V19" s="125"/>
      <c r="W19" s="124"/>
      <c r="X19" s="139">
        <v>0</v>
      </c>
      <c r="Y19" s="139">
        <v>0</v>
      </c>
      <c r="Z19" s="125"/>
      <c r="AA19" s="124"/>
      <c r="AB19" s="139">
        <v>0</v>
      </c>
      <c r="AC19" s="139">
        <v>0</v>
      </c>
      <c r="AD19" s="125"/>
      <c r="AE19" s="124"/>
      <c r="AF19" s="139">
        <v>0</v>
      </c>
      <c r="AG19" s="139">
        <v>0</v>
      </c>
      <c r="AH19" s="125"/>
      <c r="AI19" s="124"/>
      <c r="AJ19" s="139">
        <v>0</v>
      </c>
      <c r="AK19" s="139">
        <v>0</v>
      </c>
      <c r="AL19" s="125"/>
      <c r="AM19" s="124"/>
      <c r="AN19" s="139">
        <v>0</v>
      </c>
      <c r="AO19" s="139">
        <v>0</v>
      </c>
      <c r="AP19" s="125"/>
      <c r="AQ19" s="124"/>
      <c r="AR19" s="139">
        <v>0</v>
      </c>
      <c r="AS19" s="139">
        <v>0</v>
      </c>
      <c r="AT19" s="125"/>
      <c r="AU19" s="124"/>
      <c r="AV19" s="139">
        <v>0</v>
      </c>
      <c r="AW19" s="139">
        <v>0</v>
      </c>
      <c r="AX19" s="125"/>
      <c r="AY19" s="124"/>
      <c r="AZ19" s="139">
        <v>0</v>
      </c>
      <c r="BA19" s="139">
        <v>0</v>
      </c>
      <c r="BB19" s="125"/>
      <c r="BC19" s="124"/>
      <c r="BD19" s="139">
        <v>0</v>
      </c>
      <c r="BE19" s="139">
        <v>0</v>
      </c>
      <c r="BF19" s="125"/>
      <c r="BG19" s="124"/>
      <c r="BH19" s="139">
        <v>0</v>
      </c>
      <c r="BI19" s="139">
        <v>0</v>
      </c>
      <c r="BJ19" s="125"/>
      <c r="BK19" s="124"/>
      <c r="BL19" s="139">
        <v>0</v>
      </c>
      <c r="BM19" s="139">
        <v>0</v>
      </c>
      <c r="BN19" s="125"/>
      <c r="BO19" s="124"/>
      <c r="BP19" s="139">
        <v>0</v>
      </c>
      <c r="BQ19" s="139">
        <v>0</v>
      </c>
      <c r="BR19" s="125"/>
      <c r="BS19" s="124"/>
      <c r="BT19" s="139">
        <v>0</v>
      </c>
      <c r="BU19" s="139">
        <v>0</v>
      </c>
      <c r="BV19" s="125"/>
      <c r="BW19" s="124"/>
      <c r="BX19" s="139">
        <v>0</v>
      </c>
      <c r="BY19" s="139">
        <v>0</v>
      </c>
      <c r="BZ19" s="125"/>
      <c r="CA19" s="124"/>
      <c r="CB19" s="139">
        <v>0</v>
      </c>
      <c r="CC19" s="139">
        <v>0</v>
      </c>
      <c r="CD19" s="125"/>
      <c r="CE19" s="124"/>
      <c r="CF19" s="139">
        <v>0</v>
      </c>
      <c r="CG19" s="139">
        <v>0</v>
      </c>
      <c r="CH19" s="125"/>
      <c r="CI19" s="124"/>
      <c r="CJ19" s="139">
        <v>0</v>
      </c>
      <c r="CK19" s="139">
        <v>0</v>
      </c>
      <c r="CL19" s="125"/>
      <c r="CM19" s="124"/>
      <c r="CN19" s="139">
        <v>0</v>
      </c>
      <c r="CO19" s="139">
        <v>0</v>
      </c>
      <c r="CP19" s="125"/>
      <c r="CQ19" s="124"/>
      <c r="CR19" s="139">
        <v>0</v>
      </c>
      <c r="CS19" s="139">
        <v>0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  <row r="20" spans="1:125" s="123" customFormat="1" ht="12" customHeight="1">
      <c r="A20" s="124" t="s">
        <v>298</v>
      </c>
      <c r="B20" s="125" t="s">
        <v>317</v>
      </c>
      <c r="C20" s="124" t="s">
        <v>318</v>
      </c>
      <c r="D20" s="139">
        <f t="shared" si="0"/>
        <v>0</v>
      </c>
      <c r="E20" s="139">
        <f t="shared" si="1"/>
        <v>360369</v>
      </c>
      <c r="F20" s="125" t="s">
        <v>315</v>
      </c>
      <c r="G20" s="124" t="s">
        <v>316</v>
      </c>
      <c r="H20" s="139">
        <v>0</v>
      </c>
      <c r="I20" s="139">
        <v>310386</v>
      </c>
      <c r="J20" s="125" t="s">
        <v>372</v>
      </c>
      <c r="K20" s="124" t="s">
        <v>373</v>
      </c>
      <c r="L20" s="139">
        <v>0</v>
      </c>
      <c r="M20" s="139">
        <v>33334</v>
      </c>
      <c r="N20" s="125" t="s">
        <v>382</v>
      </c>
      <c r="O20" s="124" t="s">
        <v>383</v>
      </c>
      <c r="P20" s="139">
        <v>0</v>
      </c>
      <c r="Q20" s="139">
        <v>16649</v>
      </c>
      <c r="R20" s="125"/>
      <c r="S20" s="124"/>
      <c r="T20" s="139">
        <v>0</v>
      </c>
      <c r="U20" s="139">
        <v>0</v>
      </c>
      <c r="V20" s="125"/>
      <c r="W20" s="124"/>
      <c r="X20" s="139">
        <v>0</v>
      </c>
      <c r="Y20" s="139">
        <v>0</v>
      </c>
      <c r="Z20" s="125"/>
      <c r="AA20" s="124"/>
      <c r="AB20" s="139">
        <v>0</v>
      </c>
      <c r="AC20" s="139">
        <v>0</v>
      </c>
      <c r="AD20" s="125"/>
      <c r="AE20" s="124"/>
      <c r="AF20" s="139">
        <v>0</v>
      </c>
      <c r="AG20" s="139">
        <v>0</v>
      </c>
      <c r="AH20" s="125"/>
      <c r="AI20" s="124"/>
      <c r="AJ20" s="139">
        <v>0</v>
      </c>
      <c r="AK20" s="139">
        <v>0</v>
      </c>
      <c r="AL20" s="125"/>
      <c r="AM20" s="124"/>
      <c r="AN20" s="139">
        <v>0</v>
      </c>
      <c r="AO20" s="139">
        <v>0</v>
      </c>
      <c r="AP20" s="125"/>
      <c r="AQ20" s="124"/>
      <c r="AR20" s="139">
        <v>0</v>
      </c>
      <c r="AS20" s="139">
        <v>0</v>
      </c>
      <c r="AT20" s="125"/>
      <c r="AU20" s="124"/>
      <c r="AV20" s="139">
        <v>0</v>
      </c>
      <c r="AW20" s="139">
        <v>0</v>
      </c>
      <c r="AX20" s="125"/>
      <c r="AY20" s="124"/>
      <c r="AZ20" s="139">
        <v>0</v>
      </c>
      <c r="BA20" s="139">
        <v>0</v>
      </c>
      <c r="BB20" s="125"/>
      <c r="BC20" s="124"/>
      <c r="BD20" s="139">
        <v>0</v>
      </c>
      <c r="BE20" s="139">
        <v>0</v>
      </c>
      <c r="BF20" s="125"/>
      <c r="BG20" s="124"/>
      <c r="BH20" s="139">
        <v>0</v>
      </c>
      <c r="BI20" s="139">
        <v>0</v>
      </c>
      <c r="BJ20" s="125"/>
      <c r="BK20" s="124"/>
      <c r="BL20" s="139">
        <v>0</v>
      </c>
      <c r="BM20" s="139">
        <v>0</v>
      </c>
      <c r="BN20" s="125"/>
      <c r="BO20" s="124"/>
      <c r="BP20" s="139">
        <v>0</v>
      </c>
      <c r="BQ20" s="139">
        <v>0</v>
      </c>
      <c r="BR20" s="125"/>
      <c r="BS20" s="124"/>
      <c r="BT20" s="139">
        <v>0</v>
      </c>
      <c r="BU20" s="139">
        <v>0</v>
      </c>
      <c r="BV20" s="125"/>
      <c r="BW20" s="124"/>
      <c r="BX20" s="139">
        <v>0</v>
      </c>
      <c r="BY20" s="139">
        <v>0</v>
      </c>
      <c r="BZ20" s="125"/>
      <c r="CA20" s="124"/>
      <c r="CB20" s="139">
        <v>0</v>
      </c>
      <c r="CC20" s="139">
        <v>0</v>
      </c>
      <c r="CD20" s="125"/>
      <c r="CE20" s="124"/>
      <c r="CF20" s="139">
        <v>0</v>
      </c>
      <c r="CG20" s="139">
        <v>0</v>
      </c>
      <c r="CH20" s="125"/>
      <c r="CI20" s="124"/>
      <c r="CJ20" s="139">
        <v>0</v>
      </c>
      <c r="CK20" s="139">
        <v>0</v>
      </c>
      <c r="CL20" s="125"/>
      <c r="CM20" s="124"/>
      <c r="CN20" s="139">
        <v>0</v>
      </c>
      <c r="CO20" s="139">
        <v>0</v>
      </c>
      <c r="CP20" s="125"/>
      <c r="CQ20" s="124"/>
      <c r="CR20" s="139">
        <v>0</v>
      </c>
      <c r="CS20" s="139">
        <v>0</v>
      </c>
      <c r="CT20" s="125"/>
      <c r="CU20" s="124"/>
      <c r="CV20" s="139">
        <v>0</v>
      </c>
      <c r="CW20" s="139">
        <v>0</v>
      </c>
      <c r="CX20" s="125"/>
      <c r="CY20" s="124"/>
      <c r="CZ20" s="139">
        <v>0</v>
      </c>
      <c r="DA20" s="139">
        <v>0</v>
      </c>
      <c r="DB20" s="125"/>
      <c r="DC20" s="124"/>
      <c r="DD20" s="139">
        <v>0</v>
      </c>
      <c r="DE20" s="139">
        <v>0</v>
      </c>
      <c r="DF20" s="125"/>
      <c r="DG20" s="124"/>
      <c r="DH20" s="139">
        <v>0</v>
      </c>
      <c r="DI20" s="139">
        <v>0</v>
      </c>
      <c r="DJ20" s="125"/>
      <c r="DK20" s="124"/>
      <c r="DL20" s="139">
        <v>0</v>
      </c>
      <c r="DM20" s="139">
        <v>0</v>
      </c>
      <c r="DN20" s="125"/>
      <c r="DO20" s="124"/>
      <c r="DP20" s="139">
        <v>0</v>
      </c>
      <c r="DQ20" s="139">
        <v>0</v>
      </c>
      <c r="DR20" s="125"/>
      <c r="DS20" s="124"/>
      <c r="DT20" s="139">
        <v>0</v>
      </c>
      <c r="DU20" s="139">
        <v>0</v>
      </c>
    </row>
    <row r="21" spans="1:125" s="123" customFormat="1" ht="12" customHeight="1">
      <c r="A21" s="124" t="s">
        <v>298</v>
      </c>
      <c r="B21" s="125" t="s">
        <v>319</v>
      </c>
      <c r="C21" s="124" t="s">
        <v>320</v>
      </c>
      <c r="D21" s="139">
        <f t="shared" si="0"/>
        <v>156307</v>
      </c>
      <c r="E21" s="139">
        <f t="shared" si="1"/>
        <v>0</v>
      </c>
      <c r="F21" s="125" t="s">
        <v>315</v>
      </c>
      <c r="G21" s="124" t="s">
        <v>316</v>
      </c>
      <c r="H21" s="139">
        <v>51139</v>
      </c>
      <c r="I21" s="139">
        <v>0</v>
      </c>
      <c r="J21" s="125" t="s">
        <v>374</v>
      </c>
      <c r="K21" s="124" t="s">
        <v>375</v>
      </c>
      <c r="L21" s="139">
        <v>59188</v>
      </c>
      <c r="M21" s="139">
        <v>0</v>
      </c>
      <c r="N21" s="125" t="s">
        <v>376</v>
      </c>
      <c r="O21" s="124" t="s">
        <v>377</v>
      </c>
      <c r="P21" s="139">
        <v>45980</v>
      </c>
      <c r="Q21" s="139">
        <v>0</v>
      </c>
      <c r="R21" s="125"/>
      <c r="S21" s="124"/>
      <c r="T21" s="139">
        <v>0</v>
      </c>
      <c r="U21" s="139">
        <v>0</v>
      </c>
      <c r="V21" s="125"/>
      <c r="W21" s="124"/>
      <c r="X21" s="139">
        <v>0</v>
      </c>
      <c r="Y21" s="139">
        <v>0</v>
      </c>
      <c r="Z21" s="125"/>
      <c r="AA21" s="124"/>
      <c r="AB21" s="139">
        <v>0</v>
      </c>
      <c r="AC21" s="139">
        <v>0</v>
      </c>
      <c r="AD21" s="125"/>
      <c r="AE21" s="124"/>
      <c r="AF21" s="139">
        <v>0</v>
      </c>
      <c r="AG21" s="139">
        <v>0</v>
      </c>
      <c r="AH21" s="125"/>
      <c r="AI21" s="124"/>
      <c r="AJ21" s="139">
        <v>0</v>
      </c>
      <c r="AK21" s="139">
        <v>0</v>
      </c>
      <c r="AL21" s="125"/>
      <c r="AM21" s="124"/>
      <c r="AN21" s="139">
        <v>0</v>
      </c>
      <c r="AO21" s="139">
        <v>0</v>
      </c>
      <c r="AP21" s="125"/>
      <c r="AQ21" s="124"/>
      <c r="AR21" s="139">
        <v>0</v>
      </c>
      <c r="AS21" s="139">
        <v>0</v>
      </c>
      <c r="AT21" s="125"/>
      <c r="AU21" s="124"/>
      <c r="AV21" s="139">
        <v>0</v>
      </c>
      <c r="AW21" s="139">
        <v>0</v>
      </c>
      <c r="AX21" s="125"/>
      <c r="AY21" s="124"/>
      <c r="AZ21" s="139">
        <v>0</v>
      </c>
      <c r="BA21" s="139">
        <v>0</v>
      </c>
      <c r="BB21" s="125"/>
      <c r="BC21" s="124"/>
      <c r="BD21" s="139">
        <v>0</v>
      </c>
      <c r="BE21" s="139">
        <v>0</v>
      </c>
      <c r="BF21" s="125"/>
      <c r="BG21" s="124"/>
      <c r="BH21" s="139">
        <v>0</v>
      </c>
      <c r="BI21" s="139">
        <v>0</v>
      </c>
      <c r="BJ21" s="125"/>
      <c r="BK21" s="124"/>
      <c r="BL21" s="139">
        <v>0</v>
      </c>
      <c r="BM21" s="139">
        <v>0</v>
      </c>
      <c r="BN21" s="125"/>
      <c r="BO21" s="124"/>
      <c r="BP21" s="139">
        <v>0</v>
      </c>
      <c r="BQ21" s="139">
        <v>0</v>
      </c>
      <c r="BR21" s="125"/>
      <c r="BS21" s="124"/>
      <c r="BT21" s="139">
        <v>0</v>
      </c>
      <c r="BU21" s="139">
        <v>0</v>
      </c>
      <c r="BV21" s="125"/>
      <c r="BW21" s="124"/>
      <c r="BX21" s="139">
        <v>0</v>
      </c>
      <c r="BY21" s="139">
        <v>0</v>
      </c>
      <c r="BZ21" s="125"/>
      <c r="CA21" s="124"/>
      <c r="CB21" s="139">
        <v>0</v>
      </c>
      <c r="CC21" s="139">
        <v>0</v>
      </c>
      <c r="CD21" s="125"/>
      <c r="CE21" s="124"/>
      <c r="CF21" s="139">
        <v>0</v>
      </c>
      <c r="CG21" s="139">
        <v>0</v>
      </c>
      <c r="CH21" s="125"/>
      <c r="CI21" s="124"/>
      <c r="CJ21" s="139">
        <v>0</v>
      </c>
      <c r="CK21" s="139">
        <v>0</v>
      </c>
      <c r="CL21" s="125"/>
      <c r="CM21" s="124"/>
      <c r="CN21" s="139">
        <v>0</v>
      </c>
      <c r="CO21" s="139">
        <v>0</v>
      </c>
      <c r="CP21" s="125"/>
      <c r="CQ21" s="124"/>
      <c r="CR21" s="139">
        <v>0</v>
      </c>
      <c r="CS21" s="139">
        <v>0</v>
      </c>
      <c r="CT21" s="125"/>
      <c r="CU21" s="124"/>
      <c r="CV21" s="139">
        <v>0</v>
      </c>
      <c r="CW21" s="139">
        <v>0</v>
      </c>
      <c r="CX21" s="125"/>
      <c r="CY21" s="124"/>
      <c r="CZ21" s="139">
        <v>0</v>
      </c>
      <c r="DA21" s="139">
        <v>0</v>
      </c>
      <c r="DB21" s="125"/>
      <c r="DC21" s="124"/>
      <c r="DD21" s="139">
        <v>0</v>
      </c>
      <c r="DE21" s="139">
        <v>0</v>
      </c>
      <c r="DF21" s="125"/>
      <c r="DG21" s="124"/>
      <c r="DH21" s="139">
        <v>0</v>
      </c>
      <c r="DI21" s="139">
        <v>0</v>
      </c>
      <c r="DJ21" s="125"/>
      <c r="DK21" s="124"/>
      <c r="DL21" s="139">
        <v>0</v>
      </c>
      <c r="DM21" s="139">
        <v>0</v>
      </c>
      <c r="DN21" s="125"/>
      <c r="DO21" s="124"/>
      <c r="DP21" s="139">
        <v>0</v>
      </c>
      <c r="DQ21" s="139">
        <v>0</v>
      </c>
      <c r="DR21" s="125"/>
      <c r="DS21" s="124"/>
      <c r="DT21" s="139">
        <v>0</v>
      </c>
      <c r="DU21" s="139">
        <v>0</v>
      </c>
    </row>
    <row r="22" spans="1:125" s="123" customFormat="1" ht="12" customHeight="1">
      <c r="A22" s="124" t="s">
        <v>298</v>
      </c>
      <c r="B22" s="125" t="s">
        <v>321</v>
      </c>
      <c r="C22" s="124" t="s">
        <v>322</v>
      </c>
      <c r="D22" s="139">
        <f t="shared" si="0"/>
        <v>219907</v>
      </c>
      <c r="E22" s="139">
        <f t="shared" si="1"/>
        <v>0</v>
      </c>
      <c r="F22" s="125" t="s">
        <v>315</v>
      </c>
      <c r="G22" s="124" t="s">
        <v>316</v>
      </c>
      <c r="H22" s="139">
        <v>60189</v>
      </c>
      <c r="I22" s="139">
        <v>0</v>
      </c>
      <c r="J22" s="125" t="s">
        <v>372</v>
      </c>
      <c r="K22" s="124" t="s">
        <v>373</v>
      </c>
      <c r="L22" s="139">
        <v>118222</v>
      </c>
      <c r="M22" s="139">
        <v>0</v>
      </c>
      <c r="N22" s="125" t="s">
        <v>382</v>
      </c>
      <c r="O22" s="124" t="s">
        <v>383</v>
      </c>
      <c r="P22" s="139">
        <v>41496</v>
      </c>
      <c r="Q22" s="139">
        <v>0</v>
      </c>
      <c r="R22" s="125"/>
      <c r="S22" s="124"/>
      <c r="T22" s="139">
        <v>0</v>
      </c>
      <c r="U22" s="139">
        <v>0</v>
      </c>
      <c r="V22" s="125"/>
      <c r="W22" s="124"/>
      <c r="X22" s="139">
        <v>0</v>
      </c>
      <c r="Y22" s="139">
        <v>0</v>
      </c>
      <c r="Z22" s="125"/>
      <c r="AA22" s="124"/>
      <c r="AB22" s="139">
        <v>0</v>
      </c>
      <c r="AC22" s="139">
        <v>0</v>
      </c>
      <c r="AD22" s="125"/>
      <c r="AE22" s="124"/>
      <c r="AF22" s="139">
        <v>0</v>
      </c>
      <c r="AG22" s="139">
        <v>0</v>
      </c>
      <c r="AH22" s="125"/>
      <c r="AI22" s="124"/>
      <c r="AJ22" s="139">
        <v>0</v>
      </c>
      <c r="AK22" s="139">
        <v>0</v>
      </c>
      <c r="AL22" s="125"/>
      <c r="AM22" s="124"/>
      <c r="AN22" s="139">
        <v>0</v>
      </c>
      <c r="AO22" s="139">
        <v>0</v>
      </c>
      <c r="AP22" s="125"/>
      <c r="AQ22" s="124"/>
      <c r="AR22" s="139">
        <v>0</v>
      </c>
      <c r="AS22" s="139">
        <v>0</v>
      </c>
      <c r="AT22" s="125"/>
      <c r="AU22" s="124"/>
      <c r="AV22" s="139">
        <v>0</v>
      </c>
      <c r="AW22" s="139">
        <v>0</v>
      </c>
      <c r="AX22" s="125"/>
      <c r="AY22" s="124"/>
      <c r="AZ22" s="139">
        <v>0</v>
      </c>
      <c r="BA22" s="139">
        <v>0</v>
      </c>
      <c r="BB22" s="125"/>
      <c r="BC22" s="124"/>
      <c r="BD22" s="139">
        <v>0</v>
      </c>
      <c r="BE22" s="139">
        <v>0</v>
      </c>
      <c r="BF22" s="125"/>
      <c r="BG22" s="124"/>
      <c r="BH22" s="139">
        <v>0</v>
      </c>
      <c r="BI22" s="139">
        <v>0</v>
      </c>
      <c r="BJ22" s="125"/>
      <c r="BK22" s="124"/>
      <c r="BL22" s="139">
        <v>0</v>
      </c>
      <c r="BM22" s="139">
        <v>0</v>
      </c>
      <c r="BN22" s="125"/>
      <c r="BO22" s="124"/>
      <c r="BP22" s="139">
        <v>0</v>
      </c>
      <c r="BQ22" s="139">
        <v>0</v>
      </c>
      <c r="BR22" s="125"/>
      <c r="BS22" s="124"/>
      <c r="BT22" s="139">
        <v>0</v>
      </c>
      <c r="BU22" s="139">
        <v>0</v>
      </c>
      <c r="BV22" s="125"/>
      <c r="BW22" s="124"/>
      <c r="BX22" s="139">
        <v>0</v>
      </c>
      <c r="BY22" s="139">
        <v>0</v>
      </c>
      <c r="BZ22" s="125"/>
      <c r="CA22" s="124"/>
      <c r="CB22" s="139">
        <v>0</v>
      </c>
      <c r="CC22" s="139">
        <v>0</v>
      </c>
      <c r="CD22" s="125"/>
      <c r="CE22" s="124"/>
      <c r="CF22" s="139">
        <v>0</v>
      </c>
      <c r="CG22" s="139">
        <v>0</v>
      </c>
      <c r="CH22" s="125"/>
      <c r="CI22" s="124"/>
      <c r="CJ22" s="139">
        <v>0</v>
      </c>
      <c r="CK22" s="139">
        <v>0</v>
      </c>
      <c r="CL22" s="125"/>
      <c r="CM22" s="124"/>
      <c r="CN22" s="139">
        <v>0</v>
      </c>
      <c r="CO22" s="139">
        <v>0</v>
      </c>
      <c r="CP22" s="125"/>
      <c r="CQ22" s="124"/>
      <c r="CR22" s="139">
        <v>0</v>
      </c>
      <c r="CS22" s="139">
        <v>0</v>
      </c>
      <c r="CT22" s="125"/>
      <c r="CU22" s="124"/>
      <c r="CV22" s="139">
        <v>0</v>
      </c>
      <c r="CW22" s="139">
        <v>0</v>
      </c>
      <c r="CX22" s="125"/>
      <c r="CY22" s="124"/>
      <c r="CZ22" s="139">
        <v>0</v>
      </c>
      <c r="DA22" s="139">
        <v>0</v>
      </c>
      <c r="DB22" s="125"/>
      <c r="DC22" s="124"/>
      <c r="DD22" s="139">
        <v>0</v>
      </c>
      <c r="DE22" s="139">
        <v>0</v>
      </c>
      <c r="DF22" s="125"/>
      <c r="DG22" s="124"/>
      <c r="DH22" s="139">
        <v>0</v>
      </c>
      <c r="DI22" s="139">
        <v>0</v>
      </c>
      <c r="DJ22" s="125"/>
      <c r="DK22" s="124"/>
      <c r="DL22" s="139">
        <v>0</v>
      </c>
      <c r="DM22" s="139">
        <v>0</v>
      </c>
      <c r="DN22" s="125"/>
      <c r="DO22" s="124"/>
      <c r="DP22" s="139">
        <v>0</v>
      </c>
      <c r="DQ22" s="139">
        <v>0</v>
      </c>
      <c r="DR22" s="125"/>
      <c r="DS22" s="124"/>
      <c r="DT22" s="139">
        <v>0</v>
      </c>
      <c r="DU22" s="139">
        <v>0</v>
      </c>
    </row>
    <row r="23" spans="1:125" s="123" customFormat="1" ht="12" customHeight="1">
      <c r="A23" s="124" t="s">
        <v>298</v>
      </c>
      <c r="B23" s="125" t="s">
        <v>311</v>
      </c>
      <c r="C23" s="124" t="s">
        <v>312</v>
      </c>
      <c r="D23" s="139">
        <f t="shared" si="0"/>
        <v>511624</v>
      </c>
      <c r="E23" s="139">
        <f t="shared" si="1"/>
        <v>195596</v>
      </c>
      <c r="F23" s="125" t="s">
        <v>336</v>
      </c>
      <c r="G23" s="124" t="s">
        <v>337</v>
      </c>
      <c r="H23" s="139">
        <v>392686</v>
      </c>
      <c r="I23" s="139">
        <v>118716</v>
      </c>
      <c r="J23" s="125" t="s">
        <v>309</v>
      </c>
      <c r="K23" s="124" t="s">
        <v>310</v>
      </c>
      <c r="L23" s="139">
        <v>118938</v>
      </c>
      <c r="M23" s="139">
        <v>76880</v>
      </c>
      <c r="N23" s="125"/>
      <c r="O23" s="124"/>
      <c r="P23" s="139">
        <v>0</v>
      </c>
      <c r="Q23" s="139">
        <v>0</v>
      </c>
      <c r="R23" s="125"/>
      <c r="S23" s="124"/>
      <c r="T23" s="139">
        <v>0</v>
      </c>
      <c r="U23" s="139">
        <v>0</v>
      </c>
      <c r="V23" s="125"/>
      <c r="W23" s="124"/>
      <c r="X23" s="139">
        <v>0</v>
      </c>
      <c r="Y23" s="139">
        <v>0</v>
      </c>
      <c r="Z23" s="125"/>
      <c r="AA23" s="124"/>
      <c r="AB23" s="139">
        <v>0</v>
      </c>
      <c r="AC23" s="139">
        <v>0</v>
      </c>
      <c r="AD23" s="125"/>
      <c r="AE23" s="124"/>
      <c r="AF23" s="139">
        <v>0</v>
      </c>
      <c r="AG23" s="139">
        <v>0</v>
      </c>
      <c r="AH23" s="125"/>
      <c r="AI23" s="124"/>
      <c r="AJ23" s="139">
        <v>0</v>
      </c>
      <c r="AK23" s="139">
        <v>0</v>
      </c>
      <c r="AL23" s="125"/>
      <c r="AM23" s="124"/>
      <c r="AN23" s="139">
        <v>0</v>
      </c>
      <c r="AO23" s="139">
        <v>0</v>
      </c>
      <c r="AP23" s="125"/>
      <c r="AQ23" s="124"/>
      <c r="AR23" s="139">
        <v>0</v>
      </c>
      <c r="AS23" s="139">
        <v>0</v>
      </c>
      <c r="AT23" s="125"/>
      <c r="AU23" s="124"/>
      <c r="AV23" s="139">
        <v>0</v>
      </c>
      <c r="AW23" s="139">
        <v>0</v>
      </c>
      <c r="AX23" s="125"/>
      <c r="AY23" s="124"/>
      <c r="AZ23" s="139">
        <v>0</v>
      </c>
      <c r="BA23" s="139">
        <v>0</v>
      </c>
      <c r="BB23" s="125"/>
      <c r="BC23" s="124"/>
      <c r="BD23" s="139">
        <v>0</v>
      </c>
      <c r="BE23" s="139">
        <v>0</v>
      </c>
      <c r="BF23" s="125"/>
      <c r="BG23" s="124"/>
      <c r="BH23" s="139">
        <v>0</v>
      </c>
      <c r="BI23" s="139">
        <v>0</v>
      </c>
      <c r="BJ23" s="125"/>
      <c r="BK23" s="124"/>
      <c r="BL23" s="139">
        <v>0</v>
      </c>
      <c r="BM23" s="139">
        <v>0</v>
      </c>
      <c r="BN23" s="125"/>
      <c r="BO23" s="124"/>
      <c r="BP23" s="139">
        <v>0</v>
      </c>
      <c r="BQ23" s="139">
        <v>0</v>
      </c>
      <c r="BR23" s="125"/>
      <c r="BS23" s="124"/>
      <c r="BT23" s="139">
        <v>0</v>
      </c>
      <c r="BU23" s="139">
        <v>0</v>
      </c>
      <c r="BV23" s="125"/>
      <c r="BW23" s="124"/>
      <c r="BX23" s="139">
        <v>0</v>
      </c>
      <c r="BY23" s="139">
        <v>0</v>
      </c>
      <c r="BZ23" s="125"/>
      <c r="CA23" s="124"/>
      <c r="CB23" s="139">
        <v>0</v>
      </c>
      <c r="CC23" s="139">
        <v>0</v>
      </c>
      <c r="CD23" s="125"/>
      <c r="CE23" s="124"/>
      <c r="CF23" s="139">
        <v>0</v>
      </c>
      <c r="CG23" s="139">
        <v>0</v>
      </c>
      <c r="CH23" s="125"/>
      <c r="CI23" s="124"/>
      <c r="CJ23" s="139">
        <v>0</v>
      </c>
      <c r="CK23" s="139">
        <v>0</v>
      </c>
      <c r="CL23" s="125"/>
      <c r="CM23" s="124"/>
      <c r="CN23" s="139">
        <v>0</v>
      </c>
      <c r="CO23" s="139">
        <v>0</v>
      </c>
      <c r="CP23" s="125"/>
      <c r="CQ23" s="124"/>
      <c r="CR23" s="139">
        <v>0</v>
      </c>
      <c r="CS23" s="139">
        <v>0</v>
      </c>
      <c r="CT23" s="125"/>
      <c r="CU23" s="124"/>
      <c r="CV23" s="139">
        <v>0</v>
      </c>
      <c r="CW23" s="139">
        <v>0</v>
      </c>
      <c r="CX23" s="125"/>
      <c r="CY23" s="124"/>
      <c r="CZ23" s="139">
        <v>0</v>
      </c>
      <c r="DA23" s="139">
        <v>0</v>
      </c>
      <c r="DB23" s="125"/>
      <c r="DC23" s="124"/>
      <c r="DD23" s="139">
        <v>0</v>
      </c>
      <c r="DE23" s="139">
        <v>0</v>
      </c>
      <c r="DF23" s="125"/>
      <c r="DG23" s="124"/>
      <c r="DH23" s="139">
        <v>0</v>
      </c>
      <c r="DI23" s="139">
        <v>0</v>
      </c>
      <c r="DJ23" s="125"/>
      <c r="DK23" s="124"/>
      <c r="DL23" s="139">
        <v>0</v>
      </c>
      <c r="DM23" s="139">
        <v>0</v>
      </c>
      <c r="DN23" s="125"/>
      <c r="DO23" s="124"/>
      <c r="DP23" s="139">
        <v>0</v>
      </c>
      <c r="DQ23" s="139">
        <v>0</v>
      </c>
      <c r="DR23" s="125"/>
      <c r="DS23" s="124"/>
      <c r="DT23" s="139">
        <v>0</v>
      </c>
      <c r="DU23" s="139">
        <v>0</v>
      </c>
    </row>
    <row r="24" spans="1:125" s="123" customFormat="1" ht="12" customHeight="1">
      <c r="A24" s="124" t="s">
        <v>298</v>
      </c>
      <c r="B24" s="125" t="s">
        <v>340</v>
      </c>
      <c r="C24" s="124" t="s">
        <v>341</v>
      </c>
      <c r="D24" s="139">
        <f t="shared" si="0"/>
        <v>378629</v>
      </c>
      <c r="E24" s="139">
        <f t="shared" si="1"/>
        <v>77056</v>
      </c>
      <c r="F24" s="125" t="s">
        <v>338</v>
      </c>
      <c r="G24" s="124" t="s">
        <v>339</v>
      </c>
      <c r="H24" s="139">
        <v>290344</v>
      </c>
      <c r="I24" s="139">
        <v>60255</v>
      </c>
      <c r="J24" s="125" t="s">
        <v>385</v>
      </c>
      <c r="K24" s="124" t="s">
        <v>386</v>
      </c>
      <c r="L24" s="139">
        <v>88285</v>
      </c>
      <c r="M24" s="139">
        <v>16801</v>
      </c>
      <c r="N24" s="125"/>
      <c r="O24" s="124"/>
      <c r="P24" s="139">
        <v>0</v>
      </c>
      <c r="Q24" s="139">
        <v>0</v>
      </c>
      <c r="R24" s="125"/>
      <c r="S24" s="124"/>
      <c r="T24" s="139">
        <v>0</v>
      </c>
      <c r="U24" s="139">
        <v>0</v>
      </c>
      <c r="V24" s="125"/>
      <c r="W24" s="124"/>
      <c r="X24" s="139">
        <v>0</v>
      </c>
      <c r="Y24" s="139">
        <v>0</v>
      </c>
      <c r="Z24" s="125"/>
      <c r="AA24" s="124"/>
      <c r="AB24" s="139">
        <v>0</v>
      </c>
      <c r="AC24" s="139">
        <v>0</v>
      </c>
      <c r="AD24" s="125"/>
      <c r="AE24" s="124"/>
      <c r="AF24" s="139">
        <v>0</v>
      </c>
      <c r="AG24" s="139">
        <v>0</v>
      </c>
      <c r="AH24" s="125"/>
      <c r="AI24" s="124"/>
      <c r="AJ24" s="139">
        <v>0</v>
      </c>
      <c r="AK24" s="139">
        <v>0</v>
      </c>
      <c r="AL24" s="125"/>
      <c r="AM24" s="124"/>
      <c r="AN24" s="139">
        <v>0</v>
      </c>
      <c r="AO24" s="139">
        <v>0</v>
      </c>
      <c r="AP24" s="125"/>
      <c r="AQ24" s="124"/>
      <c r="AR24" s="139">
        <v>0</v>
      </c>
      <c r="AS24" s="139">
        <v>0</v>
      </c>
      <c r="AT24" s="125"/>
      <c r="AU24" s="124"/>
      <c r="AV24" s="139">
        <v>0</v>
      </c>
      <c r="AW24" s="139">
        <v>0</v>
      </c>
      <c r="AX24" s="125"/>
      <c r="AY24" s="124"/>
      <c r="AZ24" s="139">
        <v>0</v>
      </c>
      <c r="BA24" s="139">
        <v>0</v>
      </c>
      <c r="BB24" s="125"/>
      <c r="BC24" s="124"/>
      <c r="BD24" s="139">
        <v>0</v>
      </c>
      <c r="BE24" s="139">
        <v>0</v>
      </c>
      <c r="BF24" s="125"/>
      <c r="BG24" s="124"/>
      <c r="BH24" s="139">
        <v>0</v>
      </c>
      <c r="BI24" s="139">
        <v>0</v>
      </c>
      <c r="BJ24" s="125"/>
      <c r="BK24" s="124"/>
      <c r="BL24" s="139">
        <v>0</v>
      </c>
      <c r="BM24" s="139">
        <v>0</v>
      </c>
      <c r="BN24" s="125"/>
      <c r="BO24" s="124"/>
      <c r="BP24" s="139">
        <v>0</v>
      </c>
      <c r="BQ24" s="139">
        <v>0</v>
      </c>
      <c r="BR24" s="125"/>
      <c r="BS24" s="124"/>
      <c r="BT24" s="139">
        <v>0</v>
      </c>
      <c r="BU24" s="139">
        <v>0</v>
      </c>
      <c r="BV24" s="125"/>
      <c r="BW24" s="124"/>
      <c r="BX24" s="139">
        <v>0</v>
      </c>
      <c r="BY24" s="139">
        <v>0</v>
      </c>
      <c r="BZ24" s="125"/>
      <c r="CA24" s="124"/>
      <c r="CB24" s="139">
        <v>0</v>
      </c>
      <c r="CC24" s="139">
        <v>0</v>
      </c>
      <c r="CD24" s="125"/>
      <c r="CE24" s="124"/>
      <c r="CF24" s="139">
        <v>0</v>
      </c>
      <c r="CG24" s="139">
        <v>0</v>
      </c>
      <c r="CH24" s="125"/>
      <c r="CI24" s="124"/>
      <c r="CJ24" s="139">
        <v>0</v>
      </c>
      <c r="CK24" s="139">
        <v>0</v>
      </c>
      <c r="CL24" s="125"/>
      <c r="CM24" s="124"/>
      <c r="CN24" s="139">
        <v>0</v>
      </c>
      <c r="CO24" s="139">
        <v>0</v>
      </c>
      <c r="CP24" s="125"/>
      <c r="CQ24" s="124"/>
      <c r="CR24" s="139">
        <v>0</v>
      </c>
      <c r="CS24" s="139">
        <v>0</v>
      </c>
      <c r="CT24" s="125"/>
      <c r="CU24" s="124"/>
      <c r="CV24" s="139">
        <v>0</v>
      </c>
      <c r="CW24" s="139">
        <v>0</v>
      </c>
      <c r="CX24" s="125"/>
      <c r="CY24" s="124"/>
      <c r="CZ24" s="139">
        <v>0</v>
      </c>
      <c r="DA24" s="139">
        <v>0</v>
      </c>
      <c r="DB24" s="125"/>
      <c r="DC24" s="124"/>
      <c r="DD24" s="139">
        <v>0</v>
      </c>
      <c r="DE24" s="139">
        <v>0</v>
      </c>
      <c r="DF24" s="125"/>
      <c r="DG24" s="124"/>
      <c r="DH24" s="139">
        <v>0</v>
      </c>
      <c r="DI24" s="139">
        <v>0</v>
      </c>
      <c r="DJ24" s="125"/>
      <c r="DK24" s="124"/>
      <c r="DL24" s="139">
        <v>0</v>
      </c>
      <c r="DM24" s="139">
        <v>0</v>
      </c>
      <c r="DN24" s="125"/>
      <c r="DO24" s="124"/>
      <c r="DP24" s="139">
        <v>0</v>
      </c>
      <c r="DQ24" s="139">
        <v>0</v>
      </c>
      <c r="DR24" s="125"/>
      <c r="DS24" s="124"/>
      <c r="DT24" s="139">
        <v>0</v>
      </c>
      <c r="DU24" s="139">
        <v>0</v>
      </c>
    </row>
    <row r="25" spans="1:125" s="123" customFormat="1" ht="12" customHeight="1">
      <c r="A25" s="124" t="s">
        <v>298</v>
      </c>
      <c r="B25" s="125" t="s">
        <v>323</v>
      </c>
      <c r="C25" s="124" t="s">
        <v>324</v>
      </c>
      <c r="D25" s="139">
        <f t="shared" si="0"/>
        <v>171688</v>
      </c>
      <c r="E25" s="139">
        <f t="shared" si="1"/>
        <v>0</v>
      </c>
      <c r="F25" s="125" t="s">
        <v>315</v>
      </c>
      <c r="G25" s="124" t="s">
        <v>316</v>
      </c>
      <c r="H25" s="139">
        <v>119607</v>
      </c>
      <c r="I25" s="139">
        <v>0</v>
      </c>
      <c r="J25" s="125" t="s">
        <v>372</v>
      </c>
      <c r="K25" s="124" t="s">
        <v>373</v>
      </c>
      <c r="L25" s="139">
        <v>15209</v>
      </c>
      <c r="M25" s="139">
        <v>0</v>
      </c>
      <c r="N25" s="125" t="s">
        <v>374</v>
      </c>
      <c r="O25" s="124" t="s">
        <v>375</v>
      </c>
      <c r="P25" s="139">
        <v>12538</v>
      </c>
      <c r="Q25" s="139">
        <v>0</v>
      </c>
      <c r="R25" s="125" t="s">
        <v>376</v>
      </c>
      <c r="S25" s="124" t="s">
        <v>377</v>
      </c>
      <c r="T25" s="139">
        <v>6815</v>
      </c>
      <c r="U25" s="139">
        <v>0</v>
      </c>
      <c r="V25" s="125" t="s">
        <v>382</v>
      </c>
      <c r="W25" s="124" t="s">
        <v>383</v>
      </c>
      <c r="X25" s="139">
        <v>17519</v>
      </c>
      <c r="Y25" s="139">
        <v>0</v>
      </c>
      <c r="Z25" s="125"/>
      <c r="AA25" s="124"/>
      <c r="AB25" s="139">
        <v>0</v>
      </c>
      <c r="AC25" s="139">
        <v>0</v>
      </c>
      <c r="AD25" s="125"/>
      <c r="AE25" s="124"/>
      <c r="AF25" s="139">
        <v>0</v>
      </c>
      <c r="AG25" s="139">
        <v>0</v>
      </c>
      <c r="AH25" s="125"/>
      <c r="AI25" s="124"/>
      <c r="AJ25" s="139">
        <v>0</v>
      </c>
      <c r="AK25" s="139">
        <v>0</v>
      </c>
      <c r="AL25" s="125"/>
      <c r="AM25" s="124"/>
      <c r="AN25" s="139">
        <v>0</v>
      </c>
      <c r="AO25" s="139">
        <v>0</v>
      </c>
      <c r="AP25" s="125"/>
      <c r="AQ25" s="124"/>
      <c r="AR25" s="139">
        <v>0</v>
      </c>
      <c r="AS25" s="139">
        <v>0</v>
      </c>
      <c r="AT25" s="125"/>
      <c r="AU25" s="124"/>
      <c r="AV25" s="139">
        <v>0</v>
      </c>
      <c r="AW25" s="139">
        <v>0</v>
      </c>
      <c r="AX25" s="125"/>
      <c r="AY25" s="124"/>
      <c r="AZ25" s="139">
        <v>0</v>
      </c>
      <c r="BA25" s="139">
        <v>0</v>
      </c>
      <c r="BB25" s="125"/>
      <c r="BC25" s="124"/>
      <c r="BD25" s="139">
        <v>0</v>
      </c>
      <c r="BE25" s="139">
        <v>0</v>
      </c>
      <c r="BF25" s="125"/>
      <c r="BG25" s="124"/>
      <c r="BH25" s="139">
        <v>0</v>
      </c>
      <c r="BI25" s="139">
        <v>0</v>
      </c>
      <c r="BJ25" s="125"/>
      <c r="BK25" s="124"/>
      <c r="BL25" s="139">
        <v>0</v>
      </c>
      <c r="BM25" s="139">
        <v>0</v>
      </c>
      <c r="BN25" s="125"/>
      <c r="BO25" s="124"/>
      <c r="BP25" s="139">
        <v>0</v>
      </c>
      <c r="BQ25" s="139">
        <v>0</v>
      </c>
      <c r="BR25" s="125"/>
      <c r="BS25" s="124"/>
      <c r="BT25" s="139">
        <v>0</v>
      </c>
      <c r="BU25" s="139">
        <v>0</v>
      </c>
      <c r="BV25" s="125"/>
      <c r="BW25" s="124"/>
      <c r="BX25" s="139">
        <v>0</v>
      </c>
      <c r="BY25" s="139">
        <v>0</v>
      </c>
      <c r="BZ25" s="125"/>
      <c r="CA25" s="124"/>
      <c r="CB25" s="139">
        <v>0</v>
      </c>
      <c r="CC25" s="139">
        <v>0</v>
      </c>
      <c r="CD25" s="125"/>
      <c r="CE25" s="124"/>
      <c r="CF25" s="139">
        <v>0</v>
      </c>
      <c r="CG25" s="139">
        <v>0</v>
      </c>
      <c r="CH25" s="125"/>
      <c r="CI25" s="124"/>
      <c r="CJ25" s="139">
        <v>0</v>
      </c>
      <c r="CK25" s="139">
        <v>0</v>
      </c>
      <c r="CL25" s="125"/>
      <c r="CM25" s="124"/>
      <c r="CN25" s="139">
        <v>0</v>
      </c>
      <c r="CO25" s="139">
        <v>0</v>
      </c>
      <c r="CP25" s="125"/>
      <c r="CQ25" s="124"/>
      <c r="CR25" s="139">
        <v>0</v>
      </c>
      <c r="CS25" s="139">
        <v>0</v>
      </c>
      <c r="CT25" s="125"/>
      <c r="CU25" s="124"/>
      <c r="CV25" s="139">
        <v>0</v>
      </c>
      <c r="CW25" s="139">
        <v>0</v>
      </c>
      <c r="CX25" s="125"/>
      <c r="CY25" s="124"/>
      <c r="CZ25" s="139">
        <v>0</v>
      </c>
      <c r="DA25" s="139">
        <v>0</v>
      </c>
      <c r="DB25" s="125"/>
      <c r="DC25" s="124"/>
      <c r="DD25" s="139">
        <v>0</v>
      </c>
      <c r="DE25" s="139">
        <v>0</v>
      </c>
      <c r="DF25" s="125"/>
      <c r="DG25" s="124"/>
      <c r="DH25" s="139">
        <v>0</v>
      </c>
      <c r="DI25" s="139">
        <v>0</v>
      </c>
      <c r="DJ25" s="125"/>
      <c r="DK25" s="124"/>
      <c r="DL25" s="139">
        <v>0</v>
      </c>
      <c r="DM25" s="139">
        <v>0</v>
      </c>
      <c r="DN25" s="125"/>
      <c r="DO25" s="124"/>
      <c r="DP25" s="139">
        <v>0</v>
      </c>
      <c r="DQ25" s="139">
        <v>0</v>
      </c>
      <c r="DR25" s="125"/>
      <c r="DS25" s="124"/>
      <c r="DT25" s="139">
        <v>0</v>
      </c>
      <c r="DU25" s="139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4" sqref="B4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391</v>
      </c>
      <c r="D2" s="25" t="s">
        <v>559</v>
      </c>
      <c r="E2" s="134" t="s">
        <v>392</v>
      </c>
      <c r="F2" s="3"/>
      <c r="G2" s="3"/>
      <c r="H2" s="3"/>
      <c r="I2" s="3"/>
      <c r="J2" s="3"/>
      <c r="K2" s="3"/>
      <c r="L2" s="3" t="str">
        <f>LEFT(D2,2)</f>
        <v>33</v>
      </c>
      <c r="M2" s="3" t="str">
        <f>IF(L2&lt;&gt;"",VLOOKUP(L2,$AK$6:$AL$52,2,FALSE),"-")</f>
        <v>岡山県</v>
      </c>
      <c r="N2" s="3"/>
      <c r="O2" s="3"/>
      <c r="AC2" s="5">
        <f>IF(VALUE(D2)=0,0,1)</f>
        <v>1</v>
      </c>
      <c r="AD2" s="35" t="str">
        <f>IF(AC2=0,"",VLOOKUP(D2,'廃棄物事業経費（歳入）'!B7:C52,2,FALSE))</f>
        <v>合計</v>
      </c>
      <c r="AE2" s="35"/>
      <c r="AF2" s="36">
        <f>IF(AC2=0,1,IF(ISERROR(AD2),1,0))</f>
        <v>0</v>
      </c>
      <c r="AH2" s="102">
        <f>COUNTA('廃棄物事業経費（歳入）'!B7:B52)+6</f>
        <v>52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560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393</v>
      </c>
      <c r="AH5" s="2">
        <f>+'廃棄物事業経費（歳入）'!B5</f>
        <v>0</v>
      </c>
      <c r="AI5" s="2">
        <v>5</v>
      </c>
    </row>
    <row r="6" spans="2:38" ht="18.75" customHeight="1">
      <c r="B6" s="171" t="s">
        <v>394</v>
      </c>
      <c r="C6" s="194"/>
      <c r="D6" s="195"/>
      <c r="E6" s="13" t="s">
        <v>395</v>
      </c>
      <c r="F6" s="14" t="s">
        <v>396</v>
      </c>
      <c r="H6" s="182" t="s">
        <v>397</v>
      </c>
      <c r="I6" s="196"/>
      <c r="J6" s="196"/>
      <c r="K6" s="183"/>
      <c r="L6" s="13" t="s">
        <v>395</v>
      </c>
      <c r="M6" s="13" t="s">
        <v>396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398</v>
      </c>
      <c r="AL6" s="28" t="s">
        <v>4</v>
      </c>
    </row>
    <row r="7" spans="2:38" ht="19.5" customHeight="1">
      <c r="B7" s="189" t="s">
        <v>399</v>
      </c>
      <c r="C7" s="190"/>
      <c r="D7" s="190"/>
      <c r="E7" s="17">
        <f aca="true" t="shared" si="0" ref="E7:E12">AF7</f>
        <v>170710</v>
      </c>
      <c r="F7" s="17">
        <f aca="true" t="shared" si="1" ref="F7:F12">AF14</f>
        <v>10718</v>
      </c>
      <c r="H7" s="177" t="s">
        <v>400</v>
      </c>
      <c r="I7" s="177" t="s">
        <v>401</v>
      </c>
      <c r="J7" s="168" t="s">
        <v>402</v>
      </c>
      <c r="K7" s="170"/>
      <c r="L7" s="17">
        <f aca="true" t="shared" si="2" ref="L7:L12">AF21</f>
        <v>0</v>
      </c>
      <c r="M7" s="17">
        <f aca="true" t="shared" si="3" ref="M7:M12">AF42</f>
        <v>0</v>
      </c>
      <c r="AC7" s="15" t="s">
        <v>399</v>
      </c>
      <c r="AD7" s="40" t="s">
        <v>403</v>
      </c>
      <c r="AE7" s="39" t="s">
        <v>404</v>
      </c>
      <c r="AF7" s="35">
        <f aca="true" ca="1" t="shared" si="4" ref="AF7:AF62">IF(AF$2=0,INDIRECT("'"&amp;AD7&amp;"'!"&amp;AE7&amp;$AI$2),0)</f>
        <v>170710</v>
      </c>
      <c r="AG7" s="39"/>
      <c r="AH7" s="102" t="str">
        <f>+'廃棄物事業経費（歳入）'!B7</f>
        <v>33000</v>
      </c>
      <c r="AI7" s="2">
        <v>7</v>
      </c>
      <c r="AK7" s="26" t="s">
        <v>405</v>
      </c>
      <c r="AL7" s="28" t="s">
        <v>5</v>
      </c>
    </row>
    <row r="8" spans="2:38" ht="19.5" customHeight="1">
      <c r="B8" s="189" t="s">
        <v>406</v>
      </c>
      <c r="C8" s="190"/>
      <c r="D8" s="190"/>
      <c r="E8" s="17">
        <f t="shared" si="0"/>
        <v>9740</v>
      </c>
      <c r="F8" s="17">
        <f t="shared" si="1"/>
        <v>2653</v>
      </c>
      <c r="H8" s="178"/>
      <c r="I8" s="178"/>
      <c r="J8" s="182" t="s">
        <v>407</v>
      </c>
      <c r="K8" s="183"/>
      <c r="L8" s="17">
        <f t="shared" si="2"/>
        <v>1615108</v>
      </c>
      <c r="M8" s="17">
        <f t="shared" si="3"/>
        <v>10695</v>
      </c>
      <c r="AC8" s="15" t="s">
        <v>406</v>
      </c>
      <c r="AD8" s="40" t="s">
        <v>403</v>
      </c>
      <c r="AE8" s="39" t="s">
        <v>408</v>
      </c>
      <c r="AF8" s="35">
        <f ca="1" t="shared" si="4"/>
        <v>9740</v>
      </c>
      <c r="AG8" s="39"/>
      <c r="AH8" s="102" t="str">
        <f>+'廃棄物事業経費（歳入）'!B8</f>
        <v>33100</v>
      </c>
      <c r="AI8" s="2">
        <v>8</v>
      </c>
      <c r="AK8" s="26" t="s">
        <v>409</v>
      </c>
      <c r="AL8" s="28" t="s">
        <v>6</v>
      </c>
    </row>
    <row r="9" spans="2:38" ht="19.5" customHeight="1">
      <c r="B9" s="189" t="s">
        <v>410</v>
      </c>
      <c r="C9" s="190"/>
      <c r="D9" s="190"/>
      <c r="E9" s="17">
        <f t="shared" si="0"/>
        <v>1047200</v>
      </c>
      <c r="F9" s="17">
        <f t="shared" si="1"/>
        <v>0</v>
      </c>
      <c r="H9" s="178"/>
      <c r="I9" s="178"/>
      <c r="J9" s="168" t="s">
        <v>411</v>
      </c>
      <c r="K9" s="170"/>
      <c r="L9" s="17">
        <f t="shared" si="2"/>
        <v>35663</v>
      </c>
      <c r="M9" s="17">
        <f t="shared" si="3"/>
        <v>0</v>
      </c>
      <c r="AC9" s="15" t="s">
        <v>410</v>
      </c>
      <c r="AD9" s="40" t="s">
        <v>403</v>
      </c>
      <c r="AE9" s="39" t="s">
        <v>412</v>
      </c>
      <c r="AF9" s="35">
        <f ca="1" t="shared" si="4"/>
        <v>1047200</v>
      </c>
      <c r="AG9" s="39"/>
      <c r="AH9" s="102" t="str">
        <f>+'廃棄物事業経費（歳入）'!B9</f>
        <v>33202</v>
      </c>
      <c r="AI9" s="2">
        <v>9</v>
      </c>
      <c r="AK9" s="26" t="s">
        <v>413</v>
      </c>
      <c r="AL9" s="28" t="s">
        <v>7</v>
      </c>
    </row>
    <row r="10" spans="2:38" ht="19.5" customHeight="1">
      <c r="B10" s="189" t="s">
        <v>414</v>
      </c>
      <c r="C10" s="190"/>
      <c r="D10" s="190"/>
      <c r="E10" s="17">
        <f t="shared" si="0"/>
        <v>3919038</v>
      </c>
      <c r="F10" s="17">
        <f t="shared" si="1"/>
        <v>410172</v>
      </c>
      <c r="H10" s="178"/>
      <c r="I10" s="179"/>
      <c r="J10" s="168" t="s">
        <v>415</v>
      </c>
      <c r="K10" s="170"/>
      <c r="L10" s="17">
        <f t="shared" si="2"/>
        <v>41689</v>
      </c>
      <c r="M10" s="17">
        <f t="shared" si="3"/>
        <v>0</v>
      </c>
      <c r="AC10" s="15" t="s">
        <v>414</v>
      </c>
      <c r="AD10" s="40" t="s">
        <v>403</v>
      </c>
      <c r="AE10" s="39" t="s">
        <v>416</v>
      </c>
      <c r="AF10" s="35">
        <f ca="1" t="shared" si="4"/>
        <v>3919038</v>
      </c>
      <c r="AG10" s="39"/>
      <c r="AH10" s="102" t="str">
        <f>+'廃棄物事業経費（歳入）'!B10</f>
        <v>33203</v>
      </c>
      <c r="AI10" s="2">
        <v>10</v>
      </c>
      <c r="AK10" s="26" t="s">
        <v>417</v>
      </c>
      <c r="AL10" s="28" t="s">
        <v>8</v>
      </c>
    </row>
    <row r="11" spans="2:38" ht="19.5" customHeight="1">
      <c r="B11" s="188" t="s">
        <v>418</v>
      </c>
      <c r="C11" s="190"/>
      <c r="D11" s="190"/>
      <c r="E11" s="17">
        <f t="shared" si="0"/>
        <v>3570985</v>
      </c>
      <c r="F11" s="17">
        <f t="shared" si="1"/>
        <v>1731715</v>
      </c>
      <c r="H11" s="178"/>
      <c r="I11" s="191" t="s">
        <v>419</v>
      </c>
      <c r="J11" s="191"/>
      <c r="K11" s="191"/>
      <c r="L11" s="17">
        <f t="shared" si="2"/>
        <v>173008</v>
      </c>
      <c r="M11" s="17">
        <f t="shared" si="3"/>
        <v>59424</v>
      </c>
      <c r="AC11" s="15" t="s">
        <v>420</v>
      </c>
      <c r="AD11" s="40" t="s">
        <v>403</v>
      </c>
      <c r="AE11" s="39" t="s">
        <v>421</v>
      </c>
      <c r="AF11" s="35">
        <f ca="1" t="shared" si="4"/>
        <v>3570985</v>
      </c>
      <c r="AG11" s="39"/>
      <c r="AH11" s="102" t="str">
        <f>+'廃棄物事業経費（歳入）'!B11</f>
        <v>33204</v>
      </c>
      <c r="AI11" s="2">
        <v>11</v>
      </c>
      <c r="AK11" s="26" t="s">
        <v>422</v>
      </c>
      <c r="AL11" s="28" t="s">
        <v>9</v>
      </c>
    </row>
    <row r="12" spans="2:38" ht="19.5" customHeight="1">
      <c r="B12" s="189" t="s">
        <v>415</v>
      </c>
      <c r="C12" s="190"/>
      <c r="D12" s="190"/>
      <c r="E12" s="17">
        <f t="shared" si="0"/>
        <v>1548191</v>
      </c>
      <c r="F12" s="17">
        <f t="shared" si="1"/>
        <v>56861</v>
      </c>
      <c r="H12" s="178"/>
      <c r="I12" s="191" t="s">
        <v>423</v>
      </c>
      <c r="J12" s="191"/>
      <c r="K12" s="191"/>
      <c r="L12" s="17">
        <f t="shared" si="2"/>
        <v>107840</v>
      </c>
      <c r="M12" s="17">
        <f t="shared" si="3"/>
        <v>11684</v>
      </c>
      <c r="AC12" s="15" t="s">
        <v>415</v>
      </c>
      <c r="AD12" s="40" t="s">
        <v>403</v>
      </c>
      <c r="AE12" s="39" t="s">
        <v>424</v>
      </c>
      <c r="AF12" s="35">
        <f ca="1" t="shared" si="4"/>
        <v>1548191</v>
      </c>
      <c r="AG12" s="39"/>
      <c r="AH12" s="102" t="str">
        <f>+'廃棄物事業経費（歳入）'!B12</f>
        <v>33205</v>
      </c>
      <c r="AI12" s="2">
        <v>12</v>
      </c>
      <c r="AK12" s="26" t="s">
        <v>425</v>
      </c>
      <c r="AL12" s="28" t="s">
        <v>10</v>
      </c>
    </row>
    <row r="13" spans="2:38" ht="19.5" customHeight="1">
      <c r="B13" s="192" t="s">
        <v>426</v>
      </c>
      <c r="C13" s="193"/>
      <c r="D13" s="193"/>
      <c r="E13" s="18">
        <f>SUM(E7:E12)</f>
        <v>10265864</v>
      </c>
      <c r="F13" s="18">
        <f>SUM(F7:F12)</f>
        <v>2212119</v>
      </c>
      <c r="H13" s="178"/>
      <c r="I13" s="171" t="s">
        <v>427</v>
      </c>
      <c r="J13" s="172"/>
      <c r="K13" s="173"/>
      <c r="L13" s="19">
        <f>SUM(L7:L12)</f>
        <v>1973308</v>
      </c>
      <c r="M13" s="19">
        <f>SUM(M7:M12)</f>
        <v>81803</v>
      </c>
      <c r="AC13" s="15" t="s">
        <v>428</v>
      </c>
      <c r="AD13" s="40" t="s">
        <v>403</v>
      </c>
      <c r="AE13" s="39" t="s">
        <v>429</v>
      </c>
      <c r="AF13" s="35">
        <f ca="1" t="shared" si="4"/>
        <v>21017140</v>
      </c>
      <c r="AG13" s="39"/>
      <c r="AH13" s="102" t="str">
        <f>+'廃棄物事業経費（歳入）'!B13</f>
        <v>33207</v>
      </c>
      <c r="AI13" s="2">
        <v>13</v>
      </c>
      <c r="AK13" s="26" t="s">
        <v>430</v>
      </c>
      <c r="AL13" s="28" t="s">
        <v>11</v>
      </c>
    </row>
    <row r="14" spans="2:38" ht="19.5" customHeight="1">
      <c r="B14" s="20"/>
      <c r="C14" s="186" t="s">
        <v>431</v>
      </c>
      <c r="D14" s="187"/>
      <c r="E14" s="22">
        <f>E13-E11</f>
        <v>6694879</v>
      </c>
      <c r="F14" s="22">
        <f>F13-F11</f>
        <v>480404</v>
      </c>
      <c r="H14" s="179"/>
      <c r="I14" s="20"/>
      <c r="J14" s="24"/>
      <c r="K14" s="21" t="s">
        <v>431</v>
      </c>
      <c r="L14" s="23">
        <f>L13-L12</f>
        <v>1865468</v>
      </c>
      <c r="M14" s="23">
        <f>M13-M12</f>
        <v>70119</v>
      </c>
      <c r="AC14" s="15" t="s">
        <v>399</v>
      </c>
      <c r="AD14" s="40" t="s">
        <v>403</v>
      </c>
      <c r="AE14" s="39" t="s">
        <v>432</v>
      </c>
      <c r="AF14" s="35">
        <f ca="1" t="shared" si="4"/>
        <v>10718</v>
      </c>
      <c r="AG14" s="39"/>
      <c r="AH14" s="102" t="str">
        <f>+'廃棄物事業経費（歳入）'!B14</f>
        <v>33208</v>
      </c>
      <c r="AI14" s="2">
        <v>14</v>
      </c>
      <c r="AK14" s="26" t="s">
        <v>433</v>
      </c>
      <c r="AL14" s="28" t="s">
        <v>12</v>
      </c>
    </row>
    <row r="15" spans="2:38" ht="19.5" customHeight="1">
      <c r="B15" s="189" t="s">
        <v>428</v>
      </c>
      <c r="C15" s="190"/>
      <c r="D15" s="190"/>
      <c r="E15" s="17">
        <f>AF13</f>
        <v>21017140</v>
      </c>
      <c r="F15" s="17">
        <f>AF20</f>
        <v>4290815</v>
      </c>
      <c r="H15" s="174" t="s">
        <v>434</v>
      </c>
      <c r="I15" s="177" t="s">
        <v>435</v>
      </c>
      <c r="J15" s="16" t="s">
        <v>436</v>
      </c>
      <c r="K15" s="27"/>
      <c r="L15" s="17">
        <f aca="true" t="shared" si="5" ref="L15:L28">AF27</f>
        <v>1385848</v>
      </c>
      <c r="M15" s="17">
        <f aca="true" t="shared" si="6" ref="M15:M28">AF48</f>
        <v>701428</v>
      </c>
      <c r="AC15" s="15" t="s">
        <v>406</v>
      </c>
      <c r="AD15" s="40" t="s">
        <v>403</v>
      </c>
      <c r="AE15" s="39" t="s">
        <v>437</v>
      </c>
      <c r="AF15" s="35">
        <f ca="1" t="shared" si="4"/>
        <v>2653</v>
      </c>
      <c r="AG15" s="39"/>
      <c r="AH15" s="102" t="str">
        <f>+'廃棄物事業経費（歳入）'!B15</f>
        <v>33209</v>
      </c>
      <c r="AI15" s="2">
        <v>15</v>
      </c>
      <c r="AK15" s="26" t="s">
        <v>438</v>
      </c>
      <c r="AL15" s="28" t="s">
        <v>13</v>
      </c>
    </row>
    <row r="16" spans="2:38" ht="19.5" customHeight="1">
      <c r="B16" s="184" t="s">
        <v>439</v>
      </c>
      <c r="C16" s="185"/>
      <c r="D16" s="185"/>
      <c r="E16" s="18">
        <f>SUM(E13,E15)</f>
        <v>31283004</v>
      </c>
      <c r="F16" s="18">
        <f>SUM(F13,F15)</f>
        <v>6502934</v>
      </c>
      <c r="H16" s="175"/>
      <c r="I16" s="178"/>
      <c r="J16" s="178" t="s">
        <v>440</v>
      </c>
      <c r="K16" s="13" t="s">
        <v>441</v>
      </c>
      <c r="L16" s="17">
        <f t="shared" si="5"/>
        <v>3139473</v>
      </c>
      <c r="M16" s="17">
        <f t="shared" si="6"/>
        <v>292415</v>
      </c>
      <c r="AC16" s="15" t="s">
        <v>410</v>
      </c>
      <c r="AD16" s="40" t="s">
        <v>403</v>
      </c>
      <c r="AE16" s="39" t="s">
        <v>442</v>
      </c>
      <c r="AF16" s="35">
        <f ca="1" t="shared" si="4"/>
        <v>0</v>
      </c>
      <c r="AG16" s="39"/>
      <c r="AH16" s="102" t="str">
        <f>+'廃棄物事業経費（歳入）'!B16</f>
        <v>33210</v>
      </c>
      <c r="AI16" s="2">
        <v>16</v>
      </c>
      <c r="AK16" s="26" t="s">
        <v>443</v>
      </c>
      <c r="AL16" s="28" t="s">
        <v>14</v>
      </c>
    </row>
    <row r="17" spans="2:38" ht="19.5" customHeight="1">
      <c r="B17" s="20"/>
      <c r="C17" s="186" t="s">
        <v>431</v>
      </c>
      <c r="D17" s="187"/>
      <c r="E17" s="22">
        <f>SUM(E14:E15)</f>
        <v>27712019</v>
      </c>
      <c r="F17" s="22">
        <f>SUM(F14:F15)</f>
        <v>4771219</v>
      </c>
      <c r="H17" s="175"/>
      <c r="I17" s="178"/>
      <c r="J17" s="178"/>
      <c r="K17" s="13" t="s">
        <v>444</v>
      </c>
      <c r="L17" s="17">
        <f t="shared" si="5"/>
        <v>1732605</v>
      </c>
      <c r="M17" s="17">
        <f t="shared" si="6"/>
        <v>356896</v>
      </c>
      <c r="AC17" s="15" t="s">
        <v>414</v>
      </c>
      <c r="AD17" s="40" t="s">
        <v>403</v>
      </c>
      <c r="AE17" s="39" t="s">
        <v>445</v>
      </c>
      <c r="AF17" s="35">
        <f ca="1" t="shared" si="4"/>
        <v>410172</v>
      </c>
      <c r="AG17" s="39"/>
      <c r="AH17" s="102" t="str">
        <f>+'廃棄物事業経費（歳入）'!B17</f>
        <v>33211</v>
      </c>
      <c r="AI17" s="2">
        <v>17</v>
      </c>
      <c r="AK17" s="26" t="s">
        <v>446</v>
      </c>
      <c r="AL17" s="28" t="s">
        <v>15</v>
      </c>
    </row>
    <row r="18" spans="8:38" ht="19.5" customHeight="1">
      <c r="H18" s="175"/>
      <c r="I18" s="179"/>
      <c r="J18" s="179"/>
      <c r="K18" s="13" t="s">
        <v>447</v>
      </c>
      <c r="L18" s="17">
        <f t="shared" si="5"/>
        <v>344426</v>
      </c>
      <c r="M18" s="17">
        <f t="shared" si="6"/>
        <v>0</v>
      </c>
      <c r="AC18" s="15" t="s">
        <v>420</v>
      </c>
      <c r="AD18" s="40" t="s">
        <v>403</v>
      </c>
      <c r="AE18" s="39" t="s">
        <v>448</v>
      </c>
      <c r="AF18" s="35">
        <f ca="1" t="shared" si="4"/>
        <v>1731715</v>
      </c>
      <c r="AG18" s="39"/>
      <c r="AH18" s="102" t="str">
        <f>+'廃棄物事業経費（歳入）'!B18</f>
        <v>33212</v>
      </c>
      <c r="AI18" s="2">
        <v>18</v>
      </c>
      <c r="AK18" s="26" t="s">
        <v>449</v>
      </c>
      <c r="AL18" s="28" t="s">
        <v>16</v>
      </c>
    </row>
    <row r="19" spans="8:38" ht="19.5" customHeight="1">
      <c r="H19" s="175"/>
      <c r="I19" s="177" t="s">
        <v>450</v>
      </c>
      <c r="J19" s="168" t="s">
        <v>451</v>
      </c>
      <c r="K19" s="170"/>
      <c r="L19" s="17">
        <f t="shared" si="5"/>
        <v>491812</v>
      </c>
      <c r="M19" s="17">
        <f t="shared" si="6"/>
        <v>39652</v>
      </c>
      <c r="AC19" s="15" t="s">
        <v>415</v>
      </c>
      <c r="AD19" s="40" t="s">
        <v>403</v>
      </c>
      <c r="AE19" s="39" t="s">
        <v>452</v>
      </c>
      <c r="AF19" s="35">
        <f ca="1" t="shared" si="4"/>
        <v>56861</v>
      </c>
      <c r="AG19" s="39"/>
      <c r="AH19" s="102" t="str">
        <f>+'廃棄物事業経費（歳入）'!B19</f>
        <v>33213</v>
      </c>
      <c r="AI19" s="2">
        <v>19</v>
      </c>
      <c r="AK19" s="26" t="s">
        <v>453</v>
      </c>
      <c r="AL19" s="28" t="s">
        <v>17</v>
      </c>
    </row>
    <row r="20" spans="2:38" ht="19.5" customHeight="1">
      <c r="B20" s="188" t="s">
        <v>454</v>
      </c>
      <c r="C20" s="188"/>
      <c r="D20" s="188"/>
      <c r="E20" s="29">
        <f>E11</f>
        <v>3570985</v>
      </c>
      <c r="F20" s="29">
        <f>F11</f>
        <v>1731715</v>
      </c>
      <c r="H20" s="175"/>
      <c r="I20" s="178"/>
      <c r="J20" s="168" t="s">
        <v>455</v>
      </c>
      <c r="K20" s="170"/>
      <c r="L20" s="17">
        <f t="shared" si="5"/>
        <v>4268349</v>
      </c>
      <c r="M20" s="17">
        <f t="shared" si="6"/>
        <v>1101822</v>
      </c>
      <c r="AC20" s="15" t="s">
        <v>428</v>
      </c>
      <c r="AD20" s="40" t="s">
        <v>403</v>
      </c>
      <c r="AE20" s="39" t="s">
        <v>456</v>
      </c>
      <c r="AF20" s="35">
        <f ca="1" t="shared" si="4"/>
        <v>4290815</v>
      </c>
      <c r="AG20" s="39"/>
      <c r="AH20" s="102" t="str">
        <f>+'廃棄物事業経費（歳入）'!B20</f>
        <v>33214</v>
      </c>
      <c r="AI20" s="2">
        <v>20</v>
      </c>
      <c r="AK20" s="26" t="s">
        <v>457</v>
      </c>
      <c r="AL20" s="28" t="s">
        <v>18</v>
      </c>
    </row>
    <row r="21" spans="2:38" ht="19.5" customHeight="1">
      <c r="B21" s="188" t="s">
        <v>458</v>
      </c>
      <c r="C21" s="189"/>
      <c r="D21" s="189"/>
      <c r="E21" s="29">
        <f>L12+L27</f>
        <v>3570985</v>
      </c>
      <c r="F21" s="29">
        <f>M12+M27</f>
        <v>1731715</v>
      </c>
      <c r="H21" s="175"/>
      <c r="I21" s="179"/>
      <c r="J21" s="168" t="s">
        <v>459</v>
      </c>
      <c r="K21" s="170"/>
      <c r="L21" s="17">
        <f t="shared" si="5"/>
        <v>390997</v>
      </c>
      <c r="M21" s="17">
        <f t="shared" si="6"/>
        <v>5204</v>
      </c>
      <c r="AB21" s="28" t="s">
        <v>460</v>
      </c>
      <c r="AC21" s="15" t="s">
        <v>461</v>
      </c>
      <c r="AD21" s="40" t="s">
        <v>462</v>
      </c>
      <c r="AE21" s="39" t="s">
        <v>404</v>
      </c>
      <c r="AF21" s="35">
        <f ca="1" t="shared" si="4"/>
        <v>0</v>
      </c>
      <c r="AG21" s="39"/>
      <c r="AH21" s="102" t="str">
        <f>+'廃棄物事業経費（歳入）'!B21</f>
        <v>33215</v>
      </c>
      <c r="AI21" s="2">
        <v>21</v>
      </c>
      <c r="AK21" s="26" t="s">
        <v>463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5"/>
      <c r="I22" s="168" t="s">
        <v>464</v>
      </c>
      <c r="J22" s="169"/>
      <c r="K22" s="170"/>
      <c r="L22" s="17">
        <f t="shared" si="5"/>
        <v>47351</v>
      </c>
      <c r="M22" s="17">
        <f t="shared" si="6"/>
        <v>6154</v>
      </c>
      <c r="AB22" s="28" t="s">
        <v>460</v>
      </c>
      <c r="AC22" s="15" t="s">
        <v>465</v>
      </c>
      <c r="AD22" s="40" t="s">
        <v>462</v>
      </c>
      <c r="AE22" s="39" t="s">
        <v>408</v>
      </c>
      <c r="AF22" s="35">
        <f ca="1" t="shared" si="4"/>
        <v>1615108</v>
      </c>
      <c r="AH22" s="102" t="str">
        <f>+'廃棄物事業経費（歳入）'!B22</f>
        <v>33216</v>
      </c>
      <c r="AI22" s="2">
        <v>22</v>
      </c>
      <c r="AK22" s="26" t="s">
        <v>466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5"/>
      <c r="I23" s="177" t="s">
        <v>467</v>
      </c>
      <c r="J23" s="171" t="s">
        <v>451</v>
      </c>
      <c r="K23" s="173"/>
      <c r="L23" s="17">
        <f t="shared" si="5"/>
        <v>4082765</v>
      </c>
      <c r="M23" s="17">
        <f t="shared" si="6"/>
        <v>379592</v>
      </c>
      <c r="AB23" s="28" t="s">
        <v>460</v>
      </c>
      <c r="AC23" s="1" t="s">
        <v>468</v>
      </c>
      <c r="AD23" s="40" t="s">
        <v>462</v>
      </c>
      <c r="AE23" s="34" t="s">
        <v>412</v>
      </c>
      <c r="AF23" s="35">
        <f ca="1" t="shared" si="4"/>
        <v>35663</v>
      </c>
      <c r="AH23" s="102" t="str">
        <f>+'廃棄物事業経費（歳入）'!B23</f>
        <v>33346</v>
      </c>
      <c r="AI23" s="2">
        <v>23</v>
      </c>
      <c r="AK23" s="26" t="s">
        <v>469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5"/>
      <c r="I24" s="178"/>
      <c r="J24" s="168" t="s">
        <v>455</v>
      </c>
      <c r="K24" s="170"/>
      <c r="L24" s="17">
        <f t="shared" si="5"/>
        <v>6818111</v>
      </c>
      <c r="M24" s="17">
        <f t="shared" si="6"/>
        <v>1222066</v>
      </c>
      <c r="AB24" s="28" t="s">
        <v>460</v>
      </c>
      <c r="AC24" s="15" t="s">
        <v>415</v>
      </c>
      <c r="AD24" s="40" t="s">
        <v>462</v>
      </c>
      <c r="AE24" s="39" t="s">
        <v>416</v>
      </c>
      <c r="AF24" s="35">
        <f ca="1" t="shared" si="4"/>
        <v>41689</v>
      </c>
      <c r="AH24" s="102" t="str">
        <f>+'廃棄物事業経費（歳入）'!B24</f>
        <v>33423</v>
      </c>
      <c r="AI24" s="2">
        <v>24</v>
      </c>
      <c r="AK24" s="26" t="s">
        <v>470</v>
      </c>
      <c r="AL24" s="28" t="s">
        <v>22</v>
      </c>
    </row>
    <row r="25" spans="8:38" ht="19.5" customHeight="1">
      <c r="H25" s="175"/>
      <c r="I25" s="178"/>
      <c r="J25" s="168" t="s">
        <v>459</v>
      </c>
      <c r="K25" s="170"/>
      <c r="L25" s="17">
        <f t="shared" si="5"/>
        <v>547882</v>
      </c>
      <c r="M25" s="17">
        <f t="shared" si="6"/>
        <v>52603</v>
      </c>
      <c r="AB25" s="28" t="s">
        <v>460</v>
      </c>
      <c r="AC25" s="15" t="s">
        <v>419</v>
      </c>
      <c r="AD25" s="40" t="s">
        <v>462</v>
      </c>
      <c r="AE25" s="39" t="s">
        <v>421</v>
      </c>
      <c r="AF25" s="35">
        <f ca="1" t="shared" si="4"/>
        <v>173008</v>
      </c>
      <c r="AH25" s="102" t="str">
        <f>+'廃棄物事業経費（歳入）'!B25</f>
        <v>33445</v>
      </c>
      <c r="AI25" s="2">
        <v>25</v>
      </c>
      <c r="AK25" s="26" t="s">
        <v>471</v>
      </c>
      <c r="AL25" s="28" t="s">
        <v>23</v>
      </c>
    </row>
    <row r="26" spans="8:38" ht="19.5" customHeight="1">
      <c r="H26" s="175"/>
      <c r="I26" s="179"/>
      <c r="J26" s="180" t="s">
        <v>415</v>
      </c>
      <c r="K26" s="181"/>
      <c r="L26" s="17">
        <f t="shared" si="5"/>
        <v>152272</v>
      </c>
      <c r="M26" s="17">
        <f t="shared" si="6"/>
        <v>32586</v>
      </c>
      <c r="AB26" s="28" t="s">
        <v>460</v>
      </c>
      <c r="AC26" s="1" t="s">
        <v>423</v>
      </c>
      <c r="AD26" s="40" t="s">
        <v>462</v>
      </c>
      <c r="AE26" s="34" t="s">
        <v>424</v>
      </c>
      <c r="AF26" s="35">
        <f ca="1" t="shared" si="4"/>
        <v>107840</v>
      </c>
      <c r="AH26" s="102" t="str">
        <f>+'廃棄物事業経費（歳入）'!B26</f>
        <v>33461</v>
      </c>
      <c r="AI26" s="2">
        <v>26</v>
      </c>
      <c r="AK26" s="26" t="s">
        <v>472</v>
      </c>
      <c r="AL26" s="28" t="s">
        <v>24</v>
      </c>
    </row>
    <row r="27" spans="8:38" ht="19.5" customHeight="1">
      <c r="H27" s="175"/>
      <c r="I27" s="168" t="s">
        <v>423</v>
      </c>
      <c r="J27" s="169"/>
      <c r="K27" s="170"/>
      <c r="L27" s="17">
        <f t="shared" si="5"/>
        <v>3463145</v>
      </c>
      <c r="M27" s="17">
        <f t="shared" si="6"/>
        <v>1720031</v>
      </c>
      <c r="AB27" s="28" t="s">
        <v>460</v>
      </c>
      <c r="AC27" s="1" t="s">
        <v>473</v>
      </c>
      <c r="AD27" s="40" t="s">
        <v>462</v>
      </c>
      <c r="AE27" s="34" t="s">
        <v>474</v>
      </c>
      <c r="AF27" s="35">
        <f ca="1" t="shared" si="4"/>
        <v>1385848</v>
      </c>
      <c r="AH27" s="102" t="str">
        <f>+'廃棄物事業経費（歳入）'!B27</f>
        <v>33586</v>
      </c>
      <c r="AI27" s="2">
        <v>27</v>
      </c>
      <c r="AK27" s="26" t="s">
        <v>475</v>
      </c>
      <c r="AL27" s="28" t="s">
        <v>25</v>
      </c>
    </row>
    <row r="28" spans="8:38" ht="19.5" customHeight="1">
      <c r="H28" s="175"/>
      <c r="I28" s="168" t="s">
        <v>476</v>
      </c>
      <c r="J28" s="169"/>
      <c r="K28" s="170"/>
      <c r="L28" s="17">
        <f t="shared" si="5"/>
        <v>16404</v>
      </c>
      <c r="M28" s="17">
        <f t="shared" si="6"/>
        <v>0</v>
      </c>
      <c r="AB28" s="28" t="s">
        <v>460</v>
      </c>
      <c r="AC28" s="1" t="s">
        <v>477</v>
      </c>
      <c r="AD28" s="40" t="s">
        <v>462</v>
      </c>
      <c r="AE28" s="34" t="s">
        <v>432</v>
      </c>
      <c r="AF28" s="35">
        <f ca="1" t="shared" si="4"/>
        <v>3139473</v>
      </c>
      <c r="AH28" s="102" t="str">
        <f>+'廃棄物事業経費（歳入）'!B28</f>
        <v>33606</v>
      </c>
      <c r="AI28" s="2">
        <v>28</v>
      </c>
      <c r="AK28" s="26" t="s">
        <v>478</v>
      </c>
      <c r="AL28" s="28" t="s">
        <v>26</v>
      </c>
    </row>
    <row r="29" spans="8:38" ht="19.5" customHeight="1">
      <c r="H29" s="175"/>
      <c r="I29" s="171" t="s">
        <v>427</v>
      </c>
      <c r="J29" s="172"/>
      <c r="K29" s="173"/>
      <c r="L29" s="19">
        <f>SUM(L15:L28)</f>
        <v>26881440</v>
      </c>
      <c r="M29" s="19">
        <f>SUM(M15:M28)</f>
        <v>5910449</v>
      </c>
      <c r="AB29" s="28" t="s">
        <v>460</v>
      </c>
      <c r="AC29" s="1" t="s">
        <v>479</v>
      </c>
      <c r="AD29" s="40" t="s">
        <v>462</v>
      </c>
      <c r="AE29" s="34" t="s">
        <v>437</v>
      </c>
      <c r="AF29" s="35">
        <f ca="1" t="shared" si="4"/>
        <v>1732605</v>
      </c>
      <c r="AH29" s="102" t="str">
        <f>+'廃棄物事業経費（歳入）'!B29</f>
        <v>33622</v>
      </c>
      <c r="AI29" s="2">
        <v>29</v>
      </c>
      <c r="AK29" s="26" t="s">
        <v>480</v>
      </c>
      <c r="AL29" s="28" t="s">
        <v>27</v>
      </c>
    </row>
    <row r="30" spans="8:38" ht="19.5" customHeight="1">
      <c r="H30" s="176"/>
      <c r="I30" s="20"/>
      <c r="J30" s="24"/>
      <c r="K30" s="21" t="s">
        <v>431</v>
      </c>
      <c r="L30" s="23">
        <f>L29-L27</f>
        <v>23418295</v>
      </c>
      <c r="M30" s="23">
        <f>M29-M27</f>
        <v>4190418</v>
      </c>
      <c r="AB30" s="28" t="s">
        <v>460</v>
      </c>
      <c r="AC30" s="1" t="s">
        <v>481</v>
      </c>
      <c r="AD30" s="40" t="s">
        <v>462</v>
      </c>
      <c r="AE30" s="34" t="s">
        <v>442</v>
      </c>
      <c r="AF30" s="35">
        <f ca="1" t="shared" si="4"/>
        <v>344426</v>
      </c>
      <c r="AH30" s="102" t="str">
        <f>+'廃棄物事業経費（歳入）'!B30</f>
        <v>33623</v>
      </c>
      <c r="AI30" s="2">
        <v>30</v>
      </c>
      <c r="AK30" s="26" t="s">
        <v>482</v>
      </c>
      <c r="AL30" s="28" t="s">
        <v>28</v>
      </c>
    </row>
    <row r="31" spans="8:38" ht="19.5" customHeight="1">
      <c r="H31" s="168" t="s">
        <v>415</v>
      </c>
      <c r="I31" s="169"/>
      <c r="J31" s="169"/>
      <c r="K31" s="170"/>
      <c r="L31" s="17">
        <f>AF41</f>
        <v>2428256</v>
      </c>
      <c r="M31" s="17">
        <f>AF62</f>
        <v>510682</v>
      </c>
      <c r="AB31" s="28" t="s">
        <v>460</v>
      </c>
      <c r="AC31" s="1" t="s">
        <v>483</v>
      </c>
      <c r="AD31" s="40" t="s">
        <v>462</v>
      </c>
      <c r="AE31" s="34" t="s">
        <v>448</v>
      </c>
      <c r="AF31" s="35">
        <f ca="1" t="shared" si="4"/>
        <v>491812</v>
      </c>
      <c r="AH31" s="102" t="str">
        <f>+'廃棄物事業経費（歳入）'!B31</f>
        <v>33643</v>
      </c>
      <c r="AI31" s="2">
        <v>31</v>
      </c>
      <c r="AK31" s="26" t="s">
        <v>484</v>
      </c>
      <c r="AL31" s="28" t="s">
        <v>29</v>
      </c>
    </row>
    <row r="32" spans="8:38" ht="19.5" customHeight="1">
      <c r="H32" s="171" t="s">
        <v>439</v>
      </c>
      <c r="I32" s="172"/>
      <c r="J32" s="172"/>
      <c r="K32" s="173"/>
      <c r="L32" s="19">
        <f>SUM(L13,L29,L31)</f>
        <v>31283004</v>
      </c>
      <c r="M32" s="19">
        <f>SUM(M13,M29,M31)</f>
        <v>6502934</v>
      </c>
      <c r="AB32" s="28" t="s">
        <v>460</v>
      </c>
      <c r="AC32" s="1" t="s">
        <v>485</v>
      </c>
      <c r="AD32" s="40" t="s">
        <v>462</v>
      </c>
      <c r="AE32" s="34" t="s">
        <v>452</v>
      </c>
      <c r="AF32" s="35">
        <f ca="1" t="shared" si="4"/>
        <v>4268349</v>
      </c>
      <c r="AH32" s="102" t="str">
        <f>+'廃棄物事業経費（歳入）'!B32</f>
        <v>33663</v>
      </c>
      <c r="AI32" s="2">
        <v>32</v>
      </c>
      <c r="AK32" s="26" t="s">
        <v>486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431</v>
      </c>
      <c r="L33" s="23">
        <f>SUM(L14,L30,L31)</f>
        <v>27712019</v>
      </c>
      <c r="M33" s="23">
        <f>SUM(M14,M30,M31)</f>
        <v>4771219</v>
      </c>
      <c r="AB33" s="28" t="s">
        <v>460</v>
      </c>
      <c r="AC33" s="1" t="s">
        <v>487</v>
      </c>
      <c r="AD33" s="40" t="s">
        <v>462</v>
      </c>
      <c r="AE33" s="34" t="s">
        <v>456</v>
      </c>
      <c r="AF33" s="35">
        <f ca="1" t="shared" si="4"/>
        <v>390997</v>
      </c>
      <c r="AH33" s="102" t="str">
        <f>+'廃棄物事業経費（歳入）'!B33</f>
        <v>33666</v>
      </c>
      <c r="AI33" s="2">
        <v>33</v>
      </c>
      <c r="AK33" s="26" t="s">
        <v>488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460</v>
      </c>
      <c r="AC34" s="15" t="s">
        <v>464</v>
      </c>
      <c r="AD34" s="40" t="s">
        <v>462</v>
      </c>
      <c r="AE34" s="34" t="s">
        <v>489</v>
      </c>
      <c r="AF34" s="35">
        <f ca="1" t="shared" si="4"/>
        <v>47351</v>
      </c>
      <c r="AH34" s="102" t="str">
        <f>+'廃棄物事業経費（歳入）'!B34</f>
        <v>33681</v>
      </c>
      <c r="AI34" s="2">
        <v>34</v>
      </c>
      <c r="AK34" s="26" t="s">
        <v>490</v>
      </c>
      <c r="AL34" s="28" t="s">
        <v>32</v>
      </c>
    </row>
    <row r="35" spans="28:38" ht="14.25" hidden="1">
      <c r="AB35" s="28" t="s">
        <v>460</v>
      </c>
      <c r="AC35" s="1" t="s">
        <v>491</v>
      </c>
      <c r="AD35" s="40" t="s">
        <v>462</v>
      </c>
      <c r="AE35" s="34" t="s">
        <v>492</v>
      </c>
      <c r="AF35" s="35">
        <f ca="1" t="shared" si="4"/>
        <v>4082765</v>
      </c>
      <c r="AH35" s="102" t="str">
        <f>+'廃棄物事業経費（歳入）'!B35</f>
        <v>33846</v>
      </c>
      <c r="AI35" s="2">
        <v>35</v>
      </c>
      <c r="AK35" s="135" t="s">
        <v>493</v>
      </c>
      <c r="AL35" s="28" t="s">
        <v>494</v>
      </c>
    </row>
    <row r="36" spans="28:38" ht="14.25" hidden="1">
      <c r="AB36" s="28" t="s">
        <v>460</v>
      </c>
      <c r="AC36" s="1" t="s">
        <v>495</v>
      </c>
      <c r="AD36" s="40" t="s">
        <v>462</v>
      </c>
      <c r="AE36" s="34" t="s">
        <v>496</v>
      </c>
      <c r="AF36" s="35">
        <f ca="1" t="shared" si="4"/>
        <v>6818111</v>
      </c>
      <c r="AH36" s="102" t="str">
        <f>+'廃棄物事業経費（歳入）'!B36</f>
        <v>33847</v>
      </c>
      <c r="AI36" s="2">
        <v>36</v>
      </c>
      <c r="AK36" s="135" t="s">
        <v>497</v>
      </c>
      <c r="AL36" s="28" t="s">
        <v>498</v>
      </c>
    </row>
    <row r="37" spans="28:38" ht="14.25" hidden="1">
      <c r="AB37" s="28" t="s">
        <v>460</v>
      </c>
      <c r="AC37" s="1" t="s">
        <v>499</v>
      </c>
      <c r="AD37" s="40" t="s">
        <v>462</v>
      </c>
      <c r="AE37" s="34" t="s">
        <v>500</v>
      </c>
      <c r="AF37" s="35">
        <f ca="1" t="shared" si="4"/>
        <v>547882</v>
      </c>
      <c r="AH37" s="102" t="str">
        <f>+'廃棄物事業経費（歳入）'!B37</f>
        <v>33849</v>
      </c>
      <c r="AI37" s="2">
        <v>37</v>
      </c>
      <c r="AK37" s="135" t="s">
        <v>501</v>
      </c>
      <c r="AL37" s="28" t="s">
        <v>502</v>
      </c>
    </row>
    <row r="38" spans="28:38" ht="14.25" hidden="1">
      <c r="AB38" s="28" t="s">
        <v>460</v>
      </c>
      <c r="AC38" s="1" t="s">
        <v>415</v>
      </c>
      <c r="AD38" s="40" t="s">
        <v>462</v>
      </c>
      <c r="AE38" s="34" t="s">
        <v>503</v>
      </c>
      <c r="AF38" s="34">
        <f ca="1" t="shared" si="4"/>
        <v>152272</v>
      </c>
      <c r="AH38" s="102" t="str">
        <f>+'廃棄物事業経費（歳入）'!B38</f>
        <v>33850</v>
      </c>
      <c r="AI38" s="2">
        <v>38</v>
      </c>
      <c r="AK38" s="135" t="s">
        <v>504</v>
      </c>
      <c r="AL38" s="28" t="s">
        <v>505</v>
      </c>
    </row>
    <row r="39" spans="28:38" ht="14.25" hidden="1">
      <c r="AB39" s="28" t="s">
        <v>460</v>
      </c>
      <c r="AC39" s="1" t="s">
        <v>423</v>
      </c>
      <c r="AD39" s="40" t="s">
        <v>462</v>
      </c>
      <c r="AE39" s="34" t="s">
        <v>506</v>
      </c>
      <c r="AF39" s="34">
        <f ca="1" t="shared" si="4"/>
        <v>3463145</v>
      </c>
      <c r="AH39" s="102" t="str">
        <f>+'廃棄物事業経費（歳入）'!B39</f>
        <v>33851</v>
      </c>
      <c r="AI39" s="2">
        <v>39</v>
      </c>
      <c r="AK39" s="135" t="s">
        <v>507</v>
      </c>
      <c r="AL39" s="28" t="s">
        <v>508</v>
      </c>
    </row>
    <row r="40" spans="28:38" ht="14.25" hidden="1">
      <c r="AB40" s="28" t="s">
        <v>460</v>
      </c>
      <c r="AC40" s="1" t="s">
        <v>40</v>
      </c>
      <c r="AD40" s="40" t="s">
        <v>462</v>
      </c>
      <c r="AE40" s="34" t="s">
        <v>509</v>
      </c>
      <c r="AF40" s="34">
        <f ca="1" t="shared" si="4"/>
        <v>16404</v>
      </c>
      <c r="AH40" s="102" t="str">
        <f>+'廃棄物事業経費（歳入）'!B40</f>
        <v>33852</v>
      </c>
      <c r="AI40" s="2">
        <v>40</v>
      </c>
      <c r="AK40" s="135" t="s">
        <v>510</v>
      </c>
      <c r="AL40" s="28" t="s">
        <v>511</v>
      </c>
    </row>
    <row r="41" spans="28:38" ht="14.25" hidden="1">
      <c r="AB41" s="28" t="s">
        <v>460</v>
      </c>
      <c r="AC41" s="1" t="s">
        <v>415</v>
      </c>
      <c r="AD41" s="40" t="s">
        <v>462</v>
      </c>
      <c r="AE41" s="34" t="s">
        <v>512</v>
      </c>
      <c r="AF41" s="34">
        <f ca="1" t="shared" si="4"/>
        <v>2428256</v>
      </c>
      <c r="AH41" s="102" t="str">
        <f>+'廃棄物事業経費（歳入）'!B41</f>
        <v>33855</v>
      </c>
      <c r="AI41" s="2">
        <v>41</v>
      </c>
      <c r="AK41" s="135" t="s">
        <v>513</v>
      </c>
      <c r="AL41" s="28" t="s">
        <v>514</v>
      </c>
    </row>
    <row r="42" spans="28:38" ht="14.25" hidden="1">
      <c r="AB42" s="28" t="s">
        <v>515</v>
      </c>
      <c r="AC42" s="15" t="s">
        <v>461</v>
      </c>
      <c r="AD42" s="40" t="s">
        <v>462</v>
      </c>
      <c r="AE42" s="34" t="s">
        <v>516</v>
      </c>
      <c r="AF42" s="34">
        <f ca="1" t="shared" si="4"/>
        <v>0</v>
      </c>
      <c r="AH42" s="102" t="str">
        <f>+'廃棄物事業経費（歳入）'!B42</f>
        <v>33856</v>
      </c>
      <c r="AI42" s="2">
        <v>42</v>
      </c>
      <c r="AK42" s="135" t="s">
        <v>517</v>
      </c>
      <c r="AL42" s="28" t="s">
        <v>518</v>
      </c>
    </row>
    <row r="43" spans="28:38" ht="14.25" hidden="1">
      <c r="AB43" s="28" t="s">
        <v>515</v>
      </c>
      <c r="AC43" s="15" t="s">
        <v>465</v>
      </c>
      <c r="AD43" s="40" t="s">
        <v>462</v>
      </c>
      <c r="AE43" s="34" t="s">
        <v>519</v>
      </c>
      <c r="AF43" s="34">
        <f ca="1" t="shared" si="4"/>
        <v>10695</v>
      </c>
      <c r="AH43" s="102" t="str">
        <f>+'廃棄物事業経費（歳入）'!B43</f>
        <v>33859</v>
      </c>
      <c r="AI43" s="2">
        <v>43</v>
      </c>
      <c r="AK43" s="135" t="s">
        <v>520</v>
      </c>
      <c r="AL43" s="28" t="s">
        <v>521</v>
      </c>
    </row>
    <row r="44" spans="28:38" ht="14.25" hidden="1">
      <c r="AB44" s="28" t="s">
        <v>515</v>
      </c>
      <c r="AC44" s="1" t="s">
        <v>468</v>
      </c>
      <c r="AD44" s="40" t="s">
        <v>462</v>
      </c>
      <c r="AE44" s="34" t="s">
        <v>522</v>
      </c>
      <c r="AF44" s="34">
        <f ca="1" t="shared" si="4"/>
        <v>0</v>
      </c>
      <c r="AH44" s="102" t="str">
        <f>+'廃棄物事業経費（歳入）'!B44</f>
        <v>33895</v>
      </c>
      <c r="AI44" s="2">
        <v>44</v>
      </c>
      <c r="AK44" s="135" t="s">
        <v>523</v>
      </c>
      <c r="AL44" s="28" t="s">
        <v>524</v>
      </c>
    </row>
    <row r="45" spans="28:38" ht="14.25" hidden="1">
      <c r="AB45" s="28" t="s">
        <v>515</v>
      </c>
      <c r="AC45" s="15" t="s">
        <v>415</v>
      </c>
      <c r="AD45" s="40" t="s">
        <v>462</v>
      </c>
      <c r="AE45" s="34" t="s">
        <v>525</v>
      </c>
      <c r="AF45" s="34">
        <f ca="1" t="shared" si="4"/>
        <v>0</v>
      </c>
      <c r="AH45" s="102" t="str">
        <f>+'廃棄物事業経費（歳入）'!B45</f>
        <v>33896</v>
      </c>
      <c r="AI45" s="2">
        <v>45</v>
      </c>
      <c r="AK45" s="135" t="s">
        <v>526</v>
      </c>
      <c r="AL45" s="28" t="s">
        <v>527</v>
      </c>
    </row>
    <row r="46" spans="28:38" ht="14.25" hidden="1">
      <c r="AB46" s="28" t="s">
        <v>515</v>
      </c>
      <c r="AC46" s="15" t="s">
        <v>419</v>
      </c>
      <c r="AD46" s="40" t="s">
        <v>462</v>
      </c>
      <c r="AE46" s="34" t="s">
        <v>528</v>
      </c>
      <c r="AF46" s="34">
        <f ca="1" t="shared" si="4"/>
        <v>59424</v>
      </c>
      <c r="AH46" s="102" t="str">
        <f>+'廃棄物事業経費（歳入）'!B46</f>
        <v>33897</v>
      </c>
      <c r="AI46" s="2">
        <v>46</v>
      </c>
      <c r="AK46" s="135" t="s">
        <v>529</v>
      </c>
      <c r="AL46" s="28" t="s">
        <v>530</v>
      </c>
    </row>
    <row r="47" spans="28:38" ht="14.25" hidden="1">
      <c r="AB47" s="28" t="s">
        <v>515</v>
      </c>
      <c r="AC47" s="1" t="s">
        <v>423</v>
      </c>
      <c r="AD47" s="40" t="s">
        <v>462</v>
      </c>
      <c r="AE47" s="34" t="s">
        <v>531</v>
      </c>
      <c r="AF47" s="34">
        <f ca="1" t="shared" si="4"/>
        <v>11684</v>
      </c>
      <c r="AH47" s="102" t="str">
        <f>+'廃棄物事業経費（歳入）'!B47</f>
        <v>33898</v>
      </c>
      <c r="AI47" s="2">
        <v>47</v>
      </c>
      <c r="AK47" s="135" t="s">
        <v>532</v>
      </c>
      <c r="AL47" s="28" t="s">
        <v>533</v>
      </c>
    </row>
    <row r="48" spans="28:38" ht="14.25" hidden="1">
      <c r="AB48" s="28" t="s">
        <v>515</v>
      </c>
      <c r="AC48" s="1" t="s">
        <v>473</v>
      </c>
      <c r="AD48" s="40" t="s">
        <v>462</v>
      </c>
      <c r="AE48" s="34" t="s">
        <v>534</v>
      </c>
      <c r="AF48" s="34">
        <f ca="1" t="shared" si="4"/>
        <v>701428</v>
      </c>
      <c r="AH48" s="102" t="str">
        <f>+'廃棄物事業経費（歳入）'!B48</f>
        <v>33902</v>
      </c>
      <c r="AI48" s="2">
        <v>48</v>
      </c>
      <c r="AK48" s="135" t="s">
        <v>535</v>
      </c>
      <c r="AL48" s="28" t="s">
        <v>536</v>
      </c>
    </row>
    <row r="49" spans="28:38" ht="14.25" hidden="1">
      <c r="AB49" s="28" t="s">
        <v>515</v>
      </c>
      <c r="AC49" s="1" t="s">
        <v>477</v>
      </c>
      <c r="AD49" s="40" t="s">
        <v>462</v>
      </c>
      <c r="AE49" s="34" t="s">
        <v>537</v>
      </c>
      <c r="AF49" s="34">
        <f ca="1" t="shared" si="4"/>
        <v>292415</v>
      </c>
      <c r="AG49" s="28"/>
      <c r="AH49" s="102" t="str">
        <f>+'廃棄物事業経費（歳入）'!B49</f>
        <v>33904</v>
      </c>
      <c r="AI49" s="2">
        <v>49</v>
      </c>
      <c r="AK49" s="135" t="s">
        <v>538</v>
      </c>
      <c r="AL49" s="28" t="s">
        <v>539</v>
      </c>
    </row>
    <row r="50" spans="28:38" ht="14.25" hidden="1">
      <c r="AB50" s="28" t="s">
        <v>515</v>
      </c>
      <c r="AC50" s="1" t="s">
        <v>479</v>
      </c>
      <c r="AD50" s="40" t="s">
        <v>462</v>
      </c>
      <c r="AE50" s="34" t="s">
        <v>540</v>
      </c>
      <c r="AF50" s="34">
        <f ca="1" t="shared" si="4"/>
        <v>356896</v>
      </c>
      <c r="AG50" s="28"/>
      <c r="AH50" s="102" t="str">
        <f>+'廃棄物事業経費（歳入）'!B50</f>
        <v>33913</v>
      </c>
      <c r="AI50" s="2">
        <v>50</v>
      </c>
      <c r="AK50" s="135" t="s">
        <v>541</v>
      </c>
      <c r="AL50" s="28" t="s">
        <v>542</v>
      </c>
    </row>
    <row r="51" spans="28:38" ht="14.25" hidden="1">
      <c r="AB51" s="28" t="s">
        <v>515</v>
      </c>
      <c r="AC51" s="1" t="s">
        <v>481</v>
      </c>
      <c r="AD51" s="40" t="s">
        <v>462</v>
      </c>
      <c r="AE51" s="34" t="s">
        <v>543</v>
      </c>
      <c r="AF51" s="34">
        <f ca="1" t="shared" si="4"/>
        <v>0</v>
      </c>
      <c r="AG51" s="28"/>
      <c r="AH51" s="102" t="str">
        <f>+'廃棄物事業経費（歳入）'!B51</f>
        <v>33946</v>
      </c>
      <c r="AI51" s="2">
        <v>51</v>
      </c>
      <c r="AK51" s="135" t="s">
        <v>544</v>
      </c>
      <c r="AL51" s="28" t="s">
        <v>545</v>
      </c>
    </row>
    <row r="52" spans="28:38" ht="14.25" hidden="1">
      <c r="AB52" s="28" t="s">
        <v>515</v>
      </c>
      <c r="AC52" s="1" t="s">
        <v>483</v>
      </c>
      <c r="AD52" s="40" t="s">
        <v>462</v>
      </c>
      <c r="AE52" s="34" t="s">
        <v>546</v>
      </c>
      <c r="AF52" s="34">
        <f ca="1" t="shared" si="4"/>
        <v>39652</v>
      </c>
      <c r="AG52" s="28"/>
      <c r="AH52" s="102" t="str">
        <f>+'廃棄物事業経費（歳入）'!B52</f>
        <v>33959</v>
      </c>
      <c r="AI52" s="2">
        <v>52</v>
      </c>
      <c r="AK52" s="135" t="s">
        <v>547</v>
      </c>
      <c r="AL52" s="28" t="s">
        <v>548</v>
      </c>
    </row>
    <row r="53" spans="28:35" ht="14.25" hidden="1">
      <c r="AB53" s="28" t="s">
        <v>515</v>
      </c>
      <c r="AC53" s="1" t="s">
        <v>485</v>
      </c>
      <c r="AD53" s="40" t="s">
        <v>462</v>
      </c>
      <c r="AE53" s="34" t="s">
        <v>549</v>
      </c>
      <c r="AF53" s="34">
        <f ca="1" t="shared" si="4"/>
        <v>1101822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515</v>
      </c>
      <c r="AC54" s="1" t="s">
        <v>487</v>
      </c>
      <c r="AD54" s="40" t="s">
        <v>462</v>
      </c>
      <c r="AE54" s="34" t="s">
        <v>550</v>
      </c>
      <c r="AF54" s="34">
        <f ca="1" t="shared" si="4"/>
        <v>5204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515</v>
      </c>
      <c r="AC55" s="15" t="s">
        <v>464</v>
      </c>
      <c r="AD55" s="40" t="s">
        <v>462</v>
      </c>
      <c r="AE55" s="34" t="s">
        <v>551</v>
      </c>
      <c r="AF55" s="34">
        <f ca="1" t="shared" si="4"/>
        <v>6154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515</v>
      </c>
      <c r="AC56" s="1" t="s">
        <v>491</v>
      </c>
      <c r="AD56" s="40" t="s">
        <v>462</v>
      </c>
      <c r="AE56" s="34" t="s">
        <v>552</v>
      </c>
      <c r="AF56" s="34">
        <f ca="1" t="shared" si="4"/>
        <v>379592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515</v>
      </c>
      <c r="AC57" s="1" t="s">
        <v>495</v>
      </c>
      <c r="AD57" s="40" t="s">
        <v>462</v>
      </c>
      <c r="AE57" s="34" t="s">
        <v>553</v>
      </c>
      <c r="AF57" s="34">
        <f ca="1" t="shared" si="4"/>
        <v>1222066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515</v>
      </c>
      <c r="AC58" s="1" t="s">
        <v>499</v>
      </c>
      <c r="AD58" s="40" t="s">
        <v>462</v>
      </c>
      <c r="AE58" s="34" t="s">
        <v>554</v>
      </c>
      <c r="AF58" s="34">
        <f ca="1" t="shared" si="4"/>
        <v>52603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515</v>
      </c>
      <c r="AC59" s="1" t="s">
        <v>415</v>
      </c>
      <c r="AD59" s="40" t="s">
        <v>462</v>
      </c>
      <c r="AE59" s="34" t="s">
        <v>555</v>
      </c>
      <c r="AF59" s="34">
        <f ca="1" t="shared" si="4"/>
        <v>32586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515</v>
      </c>
      <c r="AC60" s="1" t="s">
        <v>423</v>
      </c>
      <c r="AD60" s="40" t="s">
        <v>462</v>
      </c>
      <c r="AE60" s="34" t="s">
        <v>556</v>
      </c>
      <c r="AF60" s="34">
        <f ca="1" t="shared" si="4"/>
        <v>1720031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515</v>
      </c>
      <c r="AC61" s="1" t="s">
        <v>40</v>
      </c>
      <c r="AD61" s="40" t="s">
        <v>462</v>
      </c>
      <c r="AE61" s="34" t="s">
        <v>557</v>
      </c>
      <c r="AF61" s="34">
        <f ca="1" t="shared" si="4"/>
        <v>0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515</v>
      </c>
      <c r="AC62" s="1" t="s">
        <v>415</v>
      </c>
      <c r="AD62" s="40" t="s">
        <v>462</v>
      </c>
      <c r="AE62" s="34" t="s">
        <v>558</v>
      </c>
      <c r="AF62" s="34">
        <f ca="1" t="shared" si="4"/>
        <v>510682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2014-10-14T09:44:51Z</dcterms:modified>
  <cp:category/>
  <cp:version/>
  <cp:contentType/>
  <cp:contentStatus/>
</cp:coreProperties>
</file>