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'し尿処理状況'!$A$7:$BC$48</definedName>
    <definedName name="_xlnm.Print_Area" localSheetId="0">'水洗化人口等'!$A$7:$Z$48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<sst xmlns="http://schemas.openxmlformats.org/spreadsheetml/2006/main" count="814" uniqueCount="345">
  <si>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</si>
  <si>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</si>
  <si>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</si>
  <si>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</si>
  <si>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</si>
  <si>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</si>
  <si>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</si>
  <si>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</si>
  <si>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</si>
  <si>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</si>
  <si>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</si>
  <si>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</si>
  <si>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</si>
  <si>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</si>
  <si>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</si>
  <si>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</si>
  <si>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</si>
  <si>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</si>
  <si>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</si>
  <si>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</si>
  <si>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</si>
  <si>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</si>
  <si>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</si>
  <si>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</si>
  <si>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</si>
  <si>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</si>
  <si>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</si>
  <si>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</si>
  <si>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</si>
  <si>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</si>
  <si>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</si>
  <si>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</si>
  <si>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</si>
  <si>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</si>
  <si>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</si>
  <si>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</si>
  <si>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</si>
  <si>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</si>
  <si>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</si>
  <si>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</si>
  <si>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</si>
  <si>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</si>
  <si>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</si>
  <si>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</si>
  <si>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</si>
  <si>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</si>
  <si>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</si>
  <si>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</si>
  <si>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</si>
  <si>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</si>
  <si>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</si>
  <si>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</si>
  <si>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</si>
  <si>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</si>
  <si>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</si>
  <si>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</si>
  <si>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</si>
  <si>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</si>
  <si>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</si>
  <si>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</si>
  <si>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</si>
  <si>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</si>
  <si>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</si>
  <si>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</si>
  <si>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</si>
  <si>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</si>
  <si>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</si>
  <si>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</si>
  <si>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</si>
  <si>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</si>
  <si>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</si>
  <si>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</si>
  <si>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</si>
  <si>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</si>
  <si>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</si>
  <si>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</si>
  <si>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</si>
  <si>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</si>
  <si>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</si>
  <si>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</si>
  <si>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</si>
  <si>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</si>
  <si>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</si>
  <si>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</si>
  <si>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</si>
  <si>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</si>
  <si>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</si>
  <si>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</si>
  <si>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</si>
  <si>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</si>
  <si>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</si>
  <si>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</si>
  <si>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</si>
  <si>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</si>
  <si>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</si>
  <si>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</si>
  <si>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</si>
  <si>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</si>
  <si>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</si>
  <si>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</si>
  <si>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</si>
  <si>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</si>
  <si>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</si>
  <si>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</si>
  <si>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</si>
  <si>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</si>
  <si>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</si>
  <si>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</si>
  <si>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</si>
  <si>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</si>
  <si>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</si>
  <si>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太子町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</si>
  <si>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</si>
  <si>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</si>
  <si>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</si>
  <si>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</si>
  <si>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</si>
  <si>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</si>
  <si>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</si>
  <si>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</si>
  <si>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</si>
  <si>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</si>
  <si>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</si>
  <si>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</si>
  <si>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</si>
  <si>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</si>
  <si>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</si>
  <si>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</si>
  <si>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</si>
  <si>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</si>
  <si>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</si>
  <si>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</si>
  <si>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</si>
  <si>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</si>
  <si>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</si>
  <si>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</si>
  <si>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</si>
  <si>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</si>
  <si>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</si>
  <si>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</si>
  <si>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</si>
  <si>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</si>
  <si>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</si>
  <si>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</si>
  <si>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</si>
  <si>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</si>
  <si>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</si>
  <si>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</si>
  <si>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</si>
  <si>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</si>
  <si>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</si>
  <si>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</si>
  <si>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</si>
  <si>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</si>
  <si>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</si>
  <si>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</si>
  <si>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</si>
  <si>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</si>
  <si>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</si>
  <si>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</si>
  <si>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</si>
  <si>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</si>
  <si>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</si>
  <si>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</si>
  <si>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</si>
  <si>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</si>
  <si>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</si>
  <si>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</si>
  <si>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</si>
  <si>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</si>
  <si>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</si>
  <si>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</si>
  <si>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</si>
  <si>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</si>
  <si>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</si>
  <si>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</si>
  <si>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</si>
  <si>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</si>
  <si>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</si>
  <si>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</si>
  <si>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</si>
  <si>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</si>
  <si>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</si>
  <si>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</si>
  <si>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</si>
  <si>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</si>
  <si>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</si>
  <si>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</si>
  <si>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</si>
  <si>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</si>
  <si>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</si>
  <si>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</si>
  <si>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</si>
  <si>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</si>
  <si>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</si>
  <si>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</si>
  <si>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</si>
  <si>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</si>
  <si>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</si>
  <si>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</si>
  <si>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</si>
  <si>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</si>
  <si>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</si>
  <si>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</si>
  <si>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</si>
  <si>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</si>
  <si>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</si>
  <si>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</si>
  <si>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</si>
  <si>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</si>
  <si>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</si>
  <si>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</si>
  <si>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</si>
  <si>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</si>
  <si>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</si>
  <si>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</si>
  <si>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</si>
  <si>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</si>
  <si>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</si>
  <si>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</si>
  <si>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</si>
  <si>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</si>
  <si>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</si>
  <si>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</si>
  <si>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</si>
  <si>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</si>
  <si>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</si>
  <si>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</si>
  <si>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</si>
  <si>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</si>
  <si>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</si>
  <si>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</si>
  <si>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</si>
  <si>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</si>
  <si>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</si>
  <si>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</si>
  <si>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</si>
  <si>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</si>
  <si>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</si>
  <si>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</si>
  <si>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</si>
  <si>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</si>
  <si>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</si>
  <si>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</si>
  <si>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</si>
  <si>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</si>
  <si>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</si>
  <si>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</si>
  <si>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</si>
  <si>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</si>
  <si>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</si>
  <si>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</si>
  <si>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</si>
  <si>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</si>
  <si>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</si>
  <si>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</si>
  <si>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</si>
  <si>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</si>
  <si>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</si>
  <si>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</si>
  <si>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</si>
  <si>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</si>
  <si>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</si>
  <si>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</si>
  <si>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</si>
  <si>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</si>
  <si>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</si>
  <si>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</si>
  <si>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</si>
  <si>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</si>
  <si>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</si>
  <si>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</si>
  <si>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</si>
  <si>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</si>
  <si>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</si>
  <si>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</si>
  <si>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</si>
  <si>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</si>
  <si>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</si>
  <si>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</si>
  <si>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</si>
  <si>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</si>
  <si>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</si>
  <si>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</si>
  <si>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</si>
  <si>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</si>
  <si>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</si>
  <si>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</si>
  <si>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</si>
  <si>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</si>
  <si>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</si>
  <si>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</si>
  <si>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</si>
  <si>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</si>
  <si>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</si>
  <si>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</si>
  <si>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</si>
  <si>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</si>
  <si>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</si>
  <si>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</si>
  <si>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</si>
  <si>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</si>
  <si>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</si>
  <si>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</si>
  <si>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</si>
  <si>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</si>
  <si>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</si>
  <si>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</si>
  <si>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</si>
  <si>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</si>
  <si>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</si>
  <si>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</si>
  <si>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</si>
  <si>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</si>
  <si>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</si>
  <si>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</si>
  <si>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</si>
  <si>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</si>
  <si>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</si>
  <si>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</si>
  <si>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</si>
  <si>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</si>
  <si>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</si>
  <si>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</si>
  <si>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</si>
  <si>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</si>
  <si>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</si>
  <si>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</si>
  <si>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</si>
  <si>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</si>
  <si>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</si>
  <si>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</si>
  <si>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</si>
  <si>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</si>
  <si>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</si>
  <si>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</si>
  <si>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</si>
  <si>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</si>
  <si>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</si>
  <si>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</si>
  <si>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</si>
  <si>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</si>
  <si>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</si>
  <si>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</si>
  <si>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28000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</si>
</sst>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color indexed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3" fontId="17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17" fillId="0" borderId="11" xfId="0" applyNumberFormat="1" applyFont="1" applyFill="1" applyBorder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3" customWidth="1"/>
    <col min="2" max="2" width="8.69921875" style="114" customWidth="1"/>
    <col min="3" max="3" width="12.59765625" style="113" customWidth="1"/>
    <col min="4" max="5" width="11.69921875" style="115" customWidth="1"/>
    <col min="6" max="6" width="11.69921875" style="116" customWidth="1"/>
    <col min="7" max="9" width="11.69921875" style="115" customWidth="1"/>
    <col min="10" max="10" width="11.69921875" style="116" customWidth="1"/>
    <col min="11" max="11" width="11.69921875" style="115" customWidth="1"/>
    <col min="12" max="12" width="11.69921875" style="117" customWidth="1"/>
    <col min="13" max="13" width="11.69921875" style="115" customWidth="1"/>
    <col min="14" max="14" width="11.69921875" style="117" customWidth="1"/>
    <col min="15" max="16" width="11.69921875" style="115" customWidth="1"/>
    <col min="17" max="17" width="11.69921875" style="117" customWidth="1"/>
    <col min="18" max="18" width="11.69921875" style="115" customWidth="1"/>
    <col min="19" max="22" width="8.59765625" style="118" customWidth="1"/>
    <col min="23" max="16384" width="9" style="118" customWidth="1"/>
  </cols>
  <sheetData>
    <row r="1" spans="1:22" s="54" customFormat="1" ht="17.25">
      <c r="A1" s="90" t="s">
        <v>109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26" t="s">
        <v>48</v>
      </c>
      <c r="B2" s="130" t="s">
        <v>49</v>
      </c>
      <c r="C2" s="130" t="s">
        <v>50</v>
      </c>
      <c r="D2" s="78" t="s">
        <v>51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52</v>
      </c>
      <c r="S2" s="136" t="s">
        <v>53</v>
      </c>
      <c r="T2" s="137"/>
      <c r="U2" s="137"/>
      <c r="V2" s="138"/>
      <c r="W2" s="136" t="s">
        <v>54</v>
      </c>
      <c r="X2" s="137"/>
      <c r="Y2" s="137"/>
      <c r="Z2" s="138"/>
    </row>
    <row r="3" spans="1:26" s="54" customFormat="1" ht="18.75" customHeight="1">
      <c r="A3" s="128"/>
      <c r="B3" s="128"/>
      <c r="C3" s="131"/>
      <c r="D3" s="82" t="s">
        <v>55</v>
      </c>
      <c r="E3" s="89" t="s">
        <v>56</v>
      </c>
      <c r="F3" s="79"/>
      <c r="G3" s="79"/>
      <c r="H3" s="80"/>
      <c r="I3" s="89" t="s">
        <v>57</v>
      </c>
      <c r="J3" s="79"/>
      <c r="K3" s="79"/>
      <c r="L3" s="79"/>
      <c r="M3" s="79"/>
      <c r="N3" s="79"/>
      <c r="O3" s="79"/>
      <c r="P3" s="79"/>
      <c r="Q3" s="80"/>
      <c r="R3" s="83"/>
      <c r="S3" s="139"/>
      <c r="T3" s="140"/>
      <c r="U3" s="140"/>
      <c r="V3" s="141"/>
      <c r="W3" s="139"/>
      <c r="X3" s="140"/>
      <c r="Y3" s="140"/>
      <c r="Z3" s="141"/>
    </row>
    <row r="4" spans="1:26" s="54" customFormat="1" ht="26.25" customHeight="1">
      <c r="A4" s="128"/>
      <c r="B4" s="128"/>
      <c r="C4" s="131"/>
      <c r="D4" s="82"/>
      <c r="E4" s="133" t="s">
        <v>55</v>
      </c>
      <c r="F4" s="126" t="s">
        <v>58</v>
      </c>
      <c r="G4" s="126" t="s">
        <v>59</v>
      </c>
      <c r="H4" s="126" t="s">
        <v>60</v>
      </c>
      <c r="I4" s="133" t="s">
        <v>55</v>
      </c>
      <c r="J4" s="126" t="s">
        <v>61</v>
      </c>
      <c r="K4" s="126" t="s">
        <v>62</v>
      </c>
      <c r="L4" s="126" t="s">
        <v>63</v>
      </c>
      <c r="M4" s="126" t="s">
        <v>64</v>
      </c>
      <c r="N4" s="126" t="s">
        <v>65</v>
      </c>
      <c r="O4" s="134" t="s">
        <v>66</v>
      </c>
      <c r="P4" s="84"/>
      <c r="Q4" s="126" t="s">
        <v>67</v>
      </c>
      <c r="R4" s="85"/>
      <c r="S4" s="126" t="s">
        <v>68</v>
      </c>
      <c r="T4" s="126" t="s">
        <v>69</v>
      </c>
      <c r="U4" s="126" t="s">
        <v>70</v>
      </c>
      <c r="V4" s="126" t="s">
        <v>71</v>
      </c>
      <c r="W4" s="126" t="s">
        <v>68</v>
      </c>
      <c r="X4" s="126" t="s">
        <v>69</v>
      </c>
      <c r="Y4" s="126" t="s">
        <v>70</v>
      </c>
      <c r="Z4" s="126" t="s">
        <v>71</v>
      </c>
    </row>
    <row r="5" spans="1:26" s="54" customFormat="1" ht="23.25" customHeight="1">
      <c r="A5" s="128"/>
      <c r="B5" s="128"/>
      <c r="C5" s="131"/>
      <c r="D5" s="82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86" t="s">
        <v>72</v>
      </c>
      <c r="Q5" s="127"/>
      <c r="R5" s="87"/>
      <c r="S5" s="127"/>
      <c r="T5" s="127"/>
      <c r="U5" s="135"/>
      <c r="V5" s="135"/>
      <c r="W5" s="127"/>
      <c r="X5" s="127"/>
      <c r="Y5" s="135"/>
      <c r="Z5" s="135"/>
    </row>
    <row r="6" spans="1:26" s="88" customFormat="1" ht="18" customHeight="1">
      <c r="A6" s="129"/>
      <c r="B6" s="129"/>
      <c r="C6" s="132"/>
      <c r="D6" s="58" t="s">
        <v>73</v>
      </c>
      <c r="E6" s="58" t="s">
        <v>73</v>
      </c>
      <c r="F6" s="52" t="s">
        <v>74</v>
      </c>
      <c r="G6" s="58" t="s">
        <v>73</v>
      </c>
      <c r="H6" s="58" t="s">
        <v>73</v>
      </c>
      <c r="I6" s="58" t="s">
        <v>73</v>
      </c>
      <c r="J6" s="52" t="s">
        <v>74</v>
      </c>
      <c r="K6" s="58" t="s">
        <v>73</v>
      </c>
      <c r="L6" s="52" t="s">
        <v>74</v>
      </c>
      <c r="M6" s="58" t="s">
        <v>73</v>
      </c>
      <c r="N6" s="52" t="s">
        <v>74</v>
      </c>
      <c r="O6" s="58" t="s">
        <v>73</v>
      </c>
      <c r="P6" s="58" t="s">
        <v>73</v>
      </c>
      <c r="Q6" s="52" t="s">
        <v>74</v>
      </c>
      <c r="R6" s="59" t="s">
        <v>73</v>
      </c>
      <c r="S6" s="52"/>
      <c r="T6" s="52"/>
      <c r="U6" s="52"/>
      <c r="V6" s="53"/>
      <c r="W6" s="52"/>
      <c r="X6" s="52"/>
      <c r="Y6" s="52"/>
      <c r="Z6" s="53"/>
    </row>
    <row r="7" spans="1:26" s="96" customFormat="1" ht="12" customHeight="1">
      <c r="A7" s="94" t="s">
        <v>112</v>
      </c>
      <c r="B7" s="94" t="s">
        <v>113</v>
      </c>
      <c r="C7" s="94" t="s">
        <v>55</v>
      </c>
      <c r="D7" s="95">
        <f>SUM(D8:D48)</f>
        <v>5661502</v>
      </c>
      <c r="E7" s="95">
        <f>SUM(E8:E48)</f>
        <v>144966</v>
      </c>
      <c r="F7" s="108">
        <f>IF(D7&gt;0,E7/D7*100,"-")</f>
        <v>2.560557251414907</v>
      </c>
      <c r="G7" s="95">
        <f>SUM(G8:G48)</f>
        <v>143260</v>
      </c>
      <c r="H7" s="95">
        <f>SUM(H8:H48)</f>
        <v>1706</v>
      </c>
      <c r="I7" s="95">
        <f>SUM(I8:I48)</f>
        <v>5516536</v>
      </c>
      <c r="J7" s="108">
        <f>IF($D7&gt;0,I7/$D7*100,"-")</f>
        <v>97.4394427485851</v>
      </c>
      <c r="K7" s="95">
        <f>SUM(K8:K48)</f>
        <v>5080656</v>
      </c>
      <c r="L7" s="108">
        <f>IF($D7&gt;0,K7/$D7*100,"-")</f>
        <v>89.74042577393773</v>
      </c>
      <c r="M7" s="95">
        <f>SUM(M8:M48)</f>
        <v>69777</v>
      </c>
      <c r="N7" s="108">
        <f>IF($D7&gt;0,M7/$D7*100,"-")</f>
        <v>1.2324821222354068</v>
      </c>
      <c r="O7" s="95">
        <f>SUM(O8:O48)</f>
        <v>366103</v>
      </c>
      <c r="P7" s="95">
        <f>SUM(P8:P48)</f>
        <v>209133</v>
      </c>
      <c r="Q7" s="108">
        <f>IF($D7&gt;0,O7/$D7*100,"-")</f>
        <v>6.466534852411956</v>
      </c>
      <c r="R7" s="95">
        <f>SUM(R8:R48)</f>
        <v>96302</v>
      </c>
      <c r="S7" s="108">
        <f aca="true" t="shared" si="0" ref="S7:Z7">COUNTIF(S8:S48,"○")</f>
        <v>33</v>
      </c>
      <c r="T7" s="108">
        <f t="shared" si="0"/>
        <v>4</v>
      </c>
      <c r="U7" s="108">
        <f t="shared" si="0"/>
        <v>1</v>
      </c>
      <c r="V7" s="108">
        <f t="shared" si="0"/>
        <v>3</v>
      </c>
      <c r="W7" s="108">
        <f t="shared" si="0"/>
        <v>28</v>
      </c>
      <c r="X7" s="108">
        <f t="shared" si="0"/>
        <v>1</v>
      </c>
      <c r="Y7" s="108">
        <f t="shared" si="0"/>
        <v>2</v>
      </c>
      <c r="Z7" s="108">
        <f t="shared" si="0"/>
        <v>10</v>
      </c>
    </row>
    <row r="8" spans="1:26" s="103" customFormat="1" ht="12" customHeight="1">
      <c r="A8" s="97" t="s">
        <v>112</v>
      </c>
      <c r="B8" s="98" t="s">
        <v>114</v>
      </c>
      <c r="C8" s="97" t="s">
        <v>115</v>
      </c>
      <c r="D8" s="99">
        <f aca="true" t="shared" si="1" ref="D8:D48">+SUM(E8,+I8)</f>
        <v>1554715</v>
      </c>
      <c r="E8" s="99">
        <f aca="true" t="shared" si="2" ref="E8:E48">+SUM(G8,+H8)</f>
        <v>4580</v>
      </c>
      <c r="F8" s="100">
        <f aca="true" t="shared" si="3" ref="F8:F48">IF(D8&gt;0,E8/D8*100,"-")</f>
        <v>0.2945877540256574</v>
      </c>
      <c r="G8" s="99">
        <v>4370</v>
      </c>
      <c r="H8" s="99">
        <v>210</v>
      </c>
      <c r="I8" s="99">
        <f aca="true" t="shared" si="4" ref="I8:I48">+SUM(K8,+M8,+O8)</f>
        <v>1550135</v>
      </c>
      <c r="J8" s="100">
        <f aca="true" t="shared" si="5" ref="J8:J48">IF($D8&gt;0,I8/$D8*100,"-")</f>
        <v>99.70541224597434</v>
      </c>
      <c r="K8" s="99">
        <v>1534915</v>
      </c>
      <c r="L8" s="100">
        <f aca="true" t="shared" si="6" ref="L8:L48">IF($D8&gt;0,K8/$D8*100,"-")</f>
        <v>98.72645468783668</v>
      </c>
      <c r="M8" s="99">
        <v>0</v>
      </c>
      <c r="N8" s="100">
        <f aca="true" t="shared" si="7" ref="N8:N48">IF($D8&gt;0,M8/$D8*100,"-")</f>
        <v>0</v>
      </c>
      <c r="O8" s="99">
        <v>15220</v>
      </c>
      <c r="P8" s="99">
        <v>15488</v>
      </c>
      <c r="Q8" s="100">
        <f aca="true" t="shared" si="8" ref="Q8:Q48">IF($D8&gt;0,O8/$D8*100,"-")</f>
        <v>0.9789575581376652</v>
      </c>
      <c r="R8" s="99">
        <v>42743</v>
      </c>
      <c r="S8" s="101"/>
      <c r="T8" s="101"/>
      <c r="U8" s="101" t="s">
        <v>108</v>
      </c>
      <c r="V8" s="101"/>
      <c r="W8" s="102"/>
      <c r="X8" s="102"/>
      <c r="Y8" s="102" t="s">
        <v>108</v>
      </c>
      <c r="Z8" s="102"/>
    </row>
    <row r="9" spans="1:26" s="103" customFormat="1" ht="12" customHeight="1">
      <c r="A9" s="97" t="s">
        <v>112</v>
      </c>
      <c r="B9" s="98" t="s">
        <v>116</v>
      </c>
      <c r="C9" s="97" t="s">
        <v>117</v>
      </c>
      <c r="D9" s="99">
        <f t="shared" si="1"/>
        <v>536300</v>
      </c>
      <c r="E9" s="99">
        <f t="shared" si="2"/>
        <v>21800</v>
      </c>
      <c r="F9" s="100">
        <f t="shared" si="3"/>
        <v>4.064889054633601</v>
      </c>
      <c r="G9" s="99">
        <v>21800</v>
      </c>
      <c r="H9" s="99">
        <v>0</v>
      </c>
      <c r="I9" s="99">
        <f t="shared" si="4"/>
        <v>514500</v>
      </c>
      <c r="J9" s="100">
        <f t="shared" si="5"/>
        <v>95.9351109453664</v>
      </c>
      <c r="K9" s="99">
        <v>473938</v>
      </c>
      <c r="L9" s="100">
        <f t="shared" si="6"/>
        <v>88.3718068245385</v>
      </c>
      <c r="M9" s="99">
        <v>18345</v>
      </c>
      <c r="N9" s="100">
        <f t="shared" si="7"/>
        <v>3.420660078314376</v>
      </c>
      <c r="O9" s="99">
        <v>22217</v>
      </c>
      <c r="P9" s="99">
        <v>6994</v>
      </c>
      <c r="Q9" s="100">
        <f t="shared" si="8"/>
        <v>4.142644042513519</v>
      </c>
      <c r="R9" s="99">
        <v>10192</v>
      </c>
      <c r="S9" s="101" t="s">
        <v>108</v>
      </c>
      <c r="T9" s="101"/>
      <c r="U9" s="101"/>
      <c r="V9" s="101"/>
      <c r="W9" s="101"/>
      <c r="X9" s="101"/>
      <c r="Y9" s="101"/>
      <c r="Z9" s="101" t="s">
        <v>108</v>
      </c>
    </row>
    <row r="10" spans="1:26" s="103" customFormat="1" ht="12" customHeight="1">
      <c r="A10" s="97" t="s">
        <v>112</v>
      </c>
      <c r="B10" s="98" t="s">
        <v>118</v>
      </c>
      <c r="C10" s="97" t="s">
        <v>119</v>
      </c>
      <c r="D10" s="99">
        <f t="shared" si="1"/>
        <v>468701</v>
      </c>
      <c r="E10" s="99">
        <f t="shared" si="2"/>
        <v>1716</v>
      </c>
      <c r="F10" s="100">
        <f t="shared" si="3"/>
        <v>0.3661182715633207</v>
      </c>
      <c r="G10" s="99">
        <v>1716</v>
      </c>
      <c r="H10" s="99">
        <v>0</v>
      </c>
      <c r="I10" s="99">
        <f t="shared" si="4"/>
        <v>466985</v>
      </c>
      <c r="J10" s="100">
        <f t="shared" si="5"/>
        <v>99.63388172843668</v>
      </c>
      <c r="K10" s="99">
        <v>465174</v>
      </c>
      <c r="L10" s="100">
        <f t="shared" si="6"/>
        <v>99.247494671443</v>
      </c>
      <c r="M10" s="99">
        <v>0</v>
      </c>
      <c r="N10" s="100">
        <f t="shared" si="7"/>
        <v>0</v>
      </c>
      <c r="O10" s="99">
        <v>1811</v>
      </c>
      <c r="P10" s="99">
        <v>12</v>
      </c>
      <c r="Q10" s="100">
        <f t="shared" si="8"/>
        <v>0.3863870569936911</v>
      </c>
      <c r="R10" s="99">
        <v>11176</v>
      </c>
      <c r="S10" s="101" t="s">
        <v>108</v>
      </c>
      <c r="T10" s="101"/>
      <c r="U10" s="101"/>
      <c r="V10" s="101"/>
      <c r="W10" s="102"/>
      <c r="X10" s="102"/>
      <c r="Y10" s="102"/>
      <c r="Z10" s="102" t="s">
        <v>108</v>
      </c>
    </row>
    <row r="11" spans="1:26" s="103" customFormat="1" ht="12" customHeight="1">
      <c r="A11" s="97" t="s">
        <v>112</v>
      </c>
      <c r="B11" s="98" t="s">
        <v>120</v>
      </c>
      <c r="C11" s="97" t="s">
        <v>121</v>
      </c>
      <c r="D11" s="99">
        <f t="shared" si="1"/>
        <v>296519</v>
      </c>
      <c r="E11" s="99">
        <f t="shared" si="2"/>
        <v>3100</v>
      </c>
      <c r="F11" s="100">
        <f t="shared" si="3"/>
        <v>1.045464202968444</v>
      </c>
      <c r="G11" s="99">
        <v>3100</v>
      </c>
      <c r="H11" s="99">
        <v>0</v>
      </c>
      <c r="I11" s="99">
        <f t="shared" si="4"/>
        <v>293419</v>
      </c>
      <c r="J11" s="100">
        <f t="shared" si="5"/>
        <v>98.95453579703155</v>
      </c>
      <c r="K11" s="99">
        <v>281203</v>
      </c>
      <c r="L11" s="100">
        <f t="shared" si="6"/>
        <v>94.83473234430171</v>
      </c>
      <c r="M11" s="99">
        <v>0</v>
      </c>
      <c r="N11" s="100">
        <f t="shared" si="7"/>
        <v>0</v>
      </c>
      <c r="O11" s="99">
        <v>12216</v>
      </c>
      <c r="P11" s="99">
        <v>1945</v>
      </c>
      <c r="Q11" s="100">
        <f t="shared" si="8"/>
        <v>4.119803452729842</v>
      </c>
      <c r="R11" s="99">
        <v>2927</v>
      </c>
      <c r="S11" s="101" t="s">
        <v>108</v>
      </c>
      <c r="T11" s="101"/>
      <c r="U11" s="101"/>
      <c r="V11" s="101"/>
      <c r="W11" s="102" t="s">
        <v>108</v>
      </c>
      <c r="X11" s="102"/>
      <c r="Y11" s="102"/>
      <c r="Z11" s="102"/>
    </row>
    <row r="12" spans="1:26" s="103" customFormat="1" ht="12" customHeight="1">
      <c r="A12" s="119" t="s">
        <v>112</v>
      </c>
      <c r="B12" s="120" t="s">
        <v>122</v>
      </c>
      <c r="C12" s="119" t="s">
        <v>123</v>
      </c>
      <c r="D12" s="121">
        <f t="shared" si="1"/>
        <v>484516</v>
      </c>
      <c r="E12" s="121">
        <f t="shared" si="2"/>
        <v>315</v>
      </c>
      <c r="F12" s="122">
        <f t="shared" si="3"/>
        <v>0.06501333289303139</v>
      </c>
      <c r="G12" s="121">
        <v>315</v>
      </c>
      <c r="H12" s="121">
        <v>0</v>
      </c>
      <c r="I12" s="121">
        <f t="shared" si="4"/>
        <v>484201</v>
      </c>
      <c r="J12" s="122">
        <f t="shared" si="5"/>
        <v>99.93498666710697</v>
      </c>
      <c r="K12" s="121">
        <v>482418</v>
      </c>
      <c r="L12" s="122">
        <f t="shared" si="6"/>
        <v>99.56699056377911</v>
      </c>
      <c r="M12" s="121">
        <v>0</v>
      </c>
      <c r="N12" s="122">
        <f t="shared" si="7"/>
        <v>0</v>
      </c>
      <c r="O12" s="121">
        <v>1783</v>
      </c>
      <c r="P12" s="121">
        <v>222</v>
      </c>
      <c r="Q12" s="122">
        <f t="shared" si="8"/>
        <v>0.3679961033278571</v>
      </c>
      <c r="R12" s="121">
        <v>6291</v>
      </c>
      <c r="S12" s="106" t="s">
        <v>108</v>
      </c>
      <c r="T12" s="106"/>
      <c r="U12" s="106"/>
      <c r="V12" s="106"/>
      <c r="W12" s="106" t="s">
        <v>108</v>
      </c>
      <c r="X12" s="106"/>
      <c r="Y12" s="106"/>
      <c r="Z12" s="106"/>
    </row>
    <row r="13" spans="1:26" s="103" customFormat="1" ht="12" customHeight="1">
      <c r="A13" s="119" t="s">
        <v>112</v>
      </c>
      <c r="B13" s="120" t="s">
        <v>124</v>
      </c>
      <c r="C13" s="119" t="s">
        <v>125</v>
      </c>
      <c r="D13" s="121">
        <f t="shared" si="1"/>
        <v>47851</v>
      </c>
      <c r="E13" s="121">
        <f t="shared" si="2"/>
        <v>10111</v>
      </c>
      <c r="F13" s="122">
        <f t="shared" si="3"/>
        <v>21.130174917974546</v>
      </c>
      <c r="G13" s="121">
        <v>10111</v>
      </c>
      <c r="H13" s="121">
        <v>0</v>
      </c>
      <c r="I13" s="121">
        <f t="shared" si="4"/>
        <v>37740</v>
      </c>
      <c r="J13" s="122">
        <f t="shared" si="5"/>
        <v>78.86982508202546</v>
      </c>
      <c r="K13" s="121">
        <v>8030</v>
      </c>
      <c r="L13" s="122">
        <f t="shared" si="6"/>
        <v>16.781258489895716</v>
      </c>
      <c r="M13" s="121">
        <v>857</v>
      </c>
      <c r="N13" s="122">
        <f t="shared" si="7"/>
        <v>1.7909761551482728</v>
      </c>
      <c r="O13" s="121">
        <v>28853</v>
      </c>
      <c r="P13" s="121">
        <v>16971</v>
      </c>
      <c r="Q13" s="122">
        <f t="shared" si="8"/>
        <v>60.297590436981466</v>
      </c>
      <c r="R13" s="121">
        <v>251</v>
      </c>
      <c r="S13" s="106"/>
      <c r="T13" s="106"/>
      <c r="U13" s="106"/>
      <c r="V13" s="106" t="s">
        <v>108</v>
      </c>
      <c r="W13" s="106"/>
      <c r="X13" s="106"/>
      <c r="Y13" s="106"/>
      <c r="Z13" s="106" t="s">
        <v>108</v>
      </c>
    </row>
    <row r="14" spans="1:26" s="103" customFormat="1" ht="12" customHeight="1">
      <c r="A14" s="119" t="s">
        <v>112</v>
      </c>
      <c r="B14" s="120" t="s">
        <v>126</v>
      </c>
      <c r="C14" s="119" t="s">
        <v>127</v>
      </c>
      <c r="D14" s="121">
        <f t="shared" si="1"/>
        <v>96613</v>
      </c>
      <c r="E14" s="121">
        <f t="shared" si="2"/>
        <v>0</v>
      </c>
      <c r="F14" s="122">
        <f t="shared" si="3"/>
        <v>0</v>
      </c>
      <c r="G14" s="121">
        <v>0</v>
      </c>
      <c r="H14" s="121">
        <v>0</v>
      </c>
      <c r="I14" s="121">
        <f t="shared" si="4"/>
        <v>96613</v>
      </c>
      <c r="J14" s="122">
        <f t="shared" si="5"/>
        <v>100</v>
      </c>
      <c r="K14" s="121">
        <v>96613</v>
      </c>
      <c r="L14" s="122">
        <f t="shared" si="6"/>
        <v>100</v>
      </c>
      <c r="M14" s="121">
        <v>0</v>
      </c>
      <c r="N14" s="122">
        <f t="shared" si="7"/>
        <v>0</v>
      </c>
      <c r="O14" s="121">
        <v>0</v>
      </c>
      <c r="P14" s="121">
        <v>0</v>
      </c>
      <c r="Q14" s="122">
        <f t="shared" si="8"/>
        <v>0</v>
      </c>
      <c r="R14" s="121">
        <v>1537</v>
      </c>
      <c r="S14" s="106" t="s">
        <v>108</v>
      </c>
      <c r="T14" s="106"/>
      <c r="U14" s="106"/>
      <c r="V14" s="106"/>
      <c r="W14" s="106"/>
      <c r="X14" s="106"/>
      <c r="Y14" s="106"/>
      <c r="Z14" s="106" t="s">
        <v>108</v>
      </c>
    </row>
    <row r="15" spans="1:26" s="103" customFormat="1" ht="12" customHeight="1">
      <c r="A15" s="119" t="s">
        <v>112</v>
      </c>
      <c r="B15" s="120" t="s">
        <v>128</v>
      </c>
      <c r="C15" s="119" t="s">
        <v>129</v>
      </c>
      <c r="D15" s="121">
        <f t="shared" si="1"/>
        <v>201473</v>
      </c>
      <c r="E15" s="121">
        <f t="shared" si="2"/>
        <v>372</v>
      </c>
      <c r="F15" s="122">
        <f t="shared" si="3"/>
        <v>0.18464012547587022</v>
      </c>
      <c r="G15" s="121">
        <v>372</v>
      </c>
      <c r="H15" s="121">
        <v>0</v>
      </c>
      <c r="I15" s="121">
        <f t="shared" si="4"/>
        <v>201101</v>
      </c>
      <c r="J15" s="122">
        <f t="shared" si="5"/>
        <v>99.81535987452413</v>
      </c>
      <c r="K15" s="121">
        <v>200768</v>
      </c>
      <c r="L15" s="122">
        <f t="shared" si="6"/>
        <v>99.65007718155783</v>
      </c>
      <c r="M15" s="121">
        <v>0</v>
      </c>
      <c r="N15" s="122">
        <f t="shared" si="7"/>
        <v>0</v>
      </c>
      <c r="O15" s="121">
        <v>333</v>
      </c>
      <c r="P15" s="121">
        <v>13</v>
      </c>
      <c r="Q15" s="122">
        <f t="shared" si="8"/>
        <v>0.16528269296630316</v>
      </c>
      <c r="R15" s="121">
        <v>3248</v>
      </c>
      <c r="S15" s="106"/>
      <c r="T15" s="106" t="s">
        <v>108</v>
      </c>
      <c r="U15" s="106"/>
      <c r="V15" s="106"/>
      <c r="W15" s="106" t="s">
        <v>108</v>
      </c>
      <c r="X15" s="106"/>
      <c r="Y15" s="106"/>
      <c r="Z15" s="106"/>
    </row>
    <row r="16" spans="1:26" s="103" customFormat="1" ht="12" customHeight="1">
      <c r="A16" s="119" t="s">
        <v>112</v>
      </c>
      <c r="B16" s="120" t="s">
        <v>130</v>
      </c>
      <c r="C16" s="119" t="s">
        <v>131</v>
      </c>
      <c r="D16" s="121">
        <f t="shared" si="1"/>
        <v>31190</v>
      </c>
      <c r="E16" s="121">
        <f t="shared" si="2"/>
        <v>482</v>
      </c>
      <c r="F16" s="122">
        <f t="shared" si="3"/>
        <v>1.5453671048412954</v>
      </c>
      <c r="G16" s="121">
        <v>482</v>
      </c>
      <c r="H16" s="121">
        <v>0</v>
      </c>
      <c r="I16" s="121">
        <f t="shared" si="4"/>
        <v>30708</v>
      </c>
      <c r="J16" s="122">
        <f t="shared" si="5"/>
        <v>98.4546328951587</v>
      </c>
      <c r="K16" s="121">
        <v>26058</v>
      </c>
      <c r="L16" s="122">
        <f t="shared" si="6"/>
        <v>83.54600833600513</v>
      </c>
      <c r="M16" s="121">
        <v>0</v>
      </c>
      <c r="N16" s="122">
        <f t="shared" si="7"/>
        <v>0</v>
      </c>
      <c r="O16" s="121">
        <v>4650</v>
      </c>
      <c r="P16" s="121">
        <v>4134</v>
      </c>
      <c r="Q16" s="122">
        <f t="shared" si="8"/>
        <v>14.908624559153575</v>
      </c>
      <c r="R16" s="121">
        <v>351</v>
      </c>
      <c r="S16" s="106" t="s">
        <v>108</v>
      </c>
      <c r="T16" s="106"/>
      <c r="U16" s="106"/>
      <c r="V16" s="106"/>
      <c r="W16" s="106" t="s">
        <v>108</v>
      </c>
      <c r="X16" s="106"/>
      <c r="Y16" s="106"/>
      <c r="Z16" s="106"/>
    </row>
    <row r="17" spans="1:26" s="103" customFormat="1" ht="12" customHeight="1">
      <c r="A17" s="119" t="s">
        <v>112</v>
      </c>
      <c r="B17" s="120" t="s">
        <v>132</v>
      </c>
      <c r="C17" s="119" t="s">
        <v>133</v>
      </c>
      <c r="D17" s="121">
        <f t="shared" si="1"/>
        <v>87563</v>
      </c>
      <c r="E17" s="121">
        <f t="shared" si="2"/>
        <v>3498</v>
      </c>
      <c r="F17" s="122">
        <f t="shared" si="3"/>
        <v>3.9948380023525916</v>
      </c>
      <c r="G17" s="121">
        <v>3498</v>
      </c>
      <c r="H17" s="121">
        <v>0</v>
      </c>
      <c r="I17" s="121">
        <f t="shared" si="4"/>
        <v>84065</v>
      </c>
      <c r="J17" s="122">
        <f t="shared" si="5"/>
        <v>96.0051619976474</v>
      </c>
      <c r="K17" s="121">
        <v>63697</v>
      </c>
      <c r="L17" s="122">
        <f t="shared" si="6"/>
        <v>72.74419560773386</v>
      </c>
      <c r="M17" s="121">
        <v>2656</v>
      </c>
      <c r="N17" s="122">
        <f t="shared" si="7"/>
        <v>3.0332446352911617</v>
      </c>
      <c r="O17" s="121">
        <v>17712</v>
      </c>
      <c r="P17" s="121">
        <v>17396</v>
      </c>
      <c r="Q17" s="122">
        <f t="shared" si="8"/>
        <v>20.227721754622387</v>
      </c>
      <c r="R17" s="121">
        <v>525</v>
      </c>
      <c r="S17" s="106" t="s">
        <v>108</v>
      </c>
      <c r="T17" s="106"/>
      <c r="U17" s="106"/>
      <c r="V17" s="106"/>
      <c r="W17" s="106" t="s">
        <v>108</v>
      </c>
      <c r="X17" s="106"/>
      <c r="Y17" s="106"/>
      <c r="Z17" s="106"/>
    </row>
    <row r="18" spans="1:26" s="103" customFormat="1" ht="12" customHeight="1">
      <c r="A18" s="119" t="s">
        <v>112</v>
      </c>
      <c r="B18" s="120" t="s">
        <v>134</v>
      </c>
      <c r="C18" s="119" t="s">
        <v>135</v>
      </c>
      <c r="D18" s="121">
        <f t="shared" si="1"/>
        <v>268390</v>
      </c>
      <c r="E18" s="121">
        <f t="shared" si="2"/>
        <v>20308</v>
      </c>
      <c r="F18" s="122">
        <f t="shared" si="3"/>
        <v>7.566600842058199</v>
      </c>
      <c r="G18" s="121">
        <v>20308</v>
      </c>
      <c r="H18" s="121">
        <v>0</v>
      </c>
      <c r="I18" s="121">
        <f t="shared" si="4"/>
        <v>248082</v>
      </c>
      <c r="J18" s="122">
        <f t="shared" si="5"/>
        <v>92.43339915794179</v>
      </c>
      <c r="K18" s="121">
        <v>225043</v>
      </c>
      <c r="L18" s="122">
        <f t="shared" si="6"/>
        <v>83.84924922687135</v>
      </c>
      <c r="M18" s="121">
        <v>0</v>
      </c>
      <c r="N18" s="122">
        <f t="shared" si="7"/>
        <v>0</v>
      </c>
      <c r="O18" s="121">
        <v>23039</v>
      </c>
      <c r="P18" s="121">
        <v>11864</v>
      </c>
      <c r="Q18" s="122">
        <f t="shared" si="8"/>
        <v>8.584149931070458</v>
      </c>
      <c r="R18" s="121">
        <v>2456</v>
      </c>
      <c r="S18" s="106" t="s">
        <v>108</v>
      </c>
      <c r="T18" s="106"/>
      <c r="U18" s="106"/>
      <c r="V18" s="106"/>
      <c r="W18" s="106"/>
      <c r="X18" s="106"/>
      <c r="Y18" s="106" t="s">
        <v>108</v>
      </c>
      <c r="Z18" s="106"/>
    </row>
    <row r="19" spans="1:26" s="103" customFormat="1" ht="12" customHeight="1">
      <c r="A19" s="119" t="s">
        <v>112</v>
      </c>
      <c r="B19" s="120" t="s">
        <v>136</v>
      </c>
      <c r="C19" s="119" t="s">
        <v>137</v>
      </c>
      <c r="D19" s="121">
        <f t="shared" si="1"/>
        <v>50742</v>
      </c>
      <c r="E19" s="121">
        <f t="shared" si="2"/>
        <v>624</v>
      </c>
      <c r="F19" s="122">
        <f t="shared" si="3"/>
        <v>1.2297505025422726</v>
      </c>
      <c r="G19" s="121">
        <v>624</v>
      </c>
      <c r="H19" s="121">
        <v>0</v>
      </c>
      <c r="I19" s="121">
        <f t="shared" si="4"/>
        <v>50118</v>
      </c>
      <c r="J19" s="122">
        <f t="shared" si="5"/>
        <v>98.77024949745773</v>
      </c>
      <c r="K19" s="121">
        <v>46807</v>
      </c>
      <c r="L19" s="122">
        <f t="shared" si="6"/>
        <v>92.24508296874384</v>
      </c>
      <c r="M19" s="121">
        <v>0</v>
      </c>
      <c r="N19" s="122">
        <f t="shared" si="7"/>
        <v>0</v>
      </c>
      <c r="O19" s="121">
        <v>3311</v>
      </c>
      <c r="P19" s="121">
        <v>2576</v>
      </c>
      <c r="Q19" s="122">
        <f t="shared" si="8"/>
        <v>6.525166528713886</v>
      </c>
      <c r="R19" s="121">
        <v>299</v>
      </c>
      <c r="S19" s="106" t="s">
        <v>108</v>
      </c>
      <c r="T19" s="106"/>
      <c r="U19" s="106"/>
      <c r="V19" s="106"/>
      <c r="W19" s="106" t="s">
        <v>108</v>
      </c>
      <c r="X19" s="106"/>
      <c r="Y19" s="106"/>
      <c r="Z19" s="106"/>
    </row>
    <row r="20" spans="1:26" s="103" customFormat="1" ht="12" customHeight="1">
      <c r="A20" s="119" t="s">
        <v>112</v>
      </c>
      <c r="B20" s="120" t="s">
        <v>138</v>
      </c>
      <c r="C20" s="119" t="s">
        <v>139</v>
      </c>
      <c r="D20" s="121">
        <f t="shared" si="1"/>
        <v>43510</v>
      </c>
      <c r="E20" s="121">
        <f t="shared" si="2"/>
        <v>4966</v>
      </c>
      <c r="F20" s="122">
        <f t="shared" si="3"/>
        <v>11.413468168237188</v>
      </c>
      <c r="G20" s="121">
        <v>4966</v>
      </c>
      <c r="H20" s="121">
        <v>0</v>
      </c>
      <c r="I20" s="121">
        <f t="shared" si="4"/>
        <v>38544</v>
      </c>
      <c r="J20" s="122">
        <f t="shared" si="5"/>
        <v>88.58653183176281</v>
      </c>
      <c r="K20" s="121">
        <v>30627</v>
      </c>
      <c r="L20" s="122">
        <f t="shared" si="6"/>
        <v>70.3907147782119</v>
      </c>
      <c r="M20" s="121">
        <v>48</v>
      </c>
      <c r="N20" s="122">
        <f t="shared" si="7"/>
        <v>0.11031946678924384</v>
      </c>
      <c r="O20" s="121">
        <v>7869</v>
      </c>
      <c r="P20" s="121">
        <v>6569</v>
      </c>
      <c r="Q20" s="122">
        <f t="shared" si="8"/>
        <v>18.085497586761665</v>
      </c>
      <c r="R20" s="121">
        <v>400</v>
      </c>
      <c r="S20" s="106" t="s">
        <v>108</v>
      </c>
      <c r="T20" s="106"/>
      <c r="U20" s="106"/>
      <c r="V20" s="106"/>
      <c r="W20" s="106" t="s">
        <v>108</v>
      </c>
      <c r="X20" s="106"/>
      <c r="Y20" s="106"/>
      <c r="Z20" s="106"/>
    </row>
    <row r="21" spans="1:26" s="103" customFormat="1" ht="12" customHeight="1">
      <c r="A21" s="119" t="s">
        <v>112</v>
      </c>
      <c r="B21" s="120" t="s">
        <v>140</v>
      </c>
      <c r="C21" s="119" t="s">
        <v>141</v>
      </c>
      <c r="D21" s="121">
        <f t="shared" si="1"/>
        <v>234084</v>
      </c>
      <c r="E21" s="121">
        <f t="shared" si="2"/>
        <v>490</v>
      </c>
      <c r="F21" s="122">
        <f t="shared" si="3"/>
        <v>0.2093265665316724</v>
      </c>
      <c r="G21" s="121">
        <v>490</v>
      </c>
      <c r="H21" s="121">
        <v>0</v>
      </c>
      <c r="I21" s="121">
        <f t="shared" si="4"/>
        <v>233594</v>
      </c>
      <c r="J21" s="122">
        <f t="shared" si="5"/>
        <v>99.79067343346833</v>
      </c>
      <c r="K21" s="121">
        <v>230732</v>
      </c>
      <c r="L21" s="122">
        <f t="shared" si="6"/>
        <v>98.56803540609353</v>
      </c>
      <c r="M21" s="121">
        <v>0</v>
      </c>
      <c r="N21" s="122">
        <f t="shared" si="7"/>
        <v>0</v>
      </c>
      <c r="O21" s="121">
        <v>2862</v>
      </c>
      <c r="P21" s="121">
        <v>2011</v>
      </c>
      <c r="Q21" s="122">
        <f t="shared" si="8"/>
        <v>1.2226380273747885</v>
      </c>
      <c r="R21" s="121">
        <v>3187</v>
      </c>
      <c r="S21" s="106" t="s">
        <v>108</v>
      </c>
      <c r="T21" s="106"/>
      <c r="U21" s="106"/>
      <c r="V21" s="106"/>
      <c r="W21" s="106" t="s">
        <v>108</v>
      </c>
      <c r="X21" s="106"/>
      <c r="Y21" s="106"/>
      <c r="Z21" s="106"/>
    </row>
    <row r="22" spans="1:26" s="103" customFormat="1" ht="12" customHeight="1">
      <c r="A22" s="119" t="s">
        <v>112</v>
      </c>
      <c r="B22" s="120" t="s">
        <v>142</v>
      </c>
      <c r="C22" s="119" t="s">
        <v>143</v>
      </c>
      <c r="D22" s="121">
        <f t="shared" si="1"/>
        <v>81408</v>
      </c>
      <c r="E22" s="121">
        <f t="shared" si="2"/>
        <v>3425</v>
      </c>
      <c r="F22" s="122">
        <f t="shared" si="3"/>
        <v>4.20720322327044</v>
      </c>
      <c r="G22" s="121">
        <v>3425</v>
      </c>
      <c r="H22" s="121">
        <v>0</v>
      </c>
      <c r="I22" s="121">
        <f t="shared" si="4"/>
        <v>77983</v>
      </c>
      <c r="J22" s="122">
        <f t="shared" si="5"/>
        <v>95.79279677672956</v>
      </c>
      <c r="K22" s="121">
        <v>63397</v>
      </c>
      <c r="L22" s="122">
        <f t="shared" si="6"/>
        <v>77.87563875786164</v>
      </c>
      <c r="M22" s="121">
        <v>0</v>
      </c>
      <c r="N22" s="122">
        <f t="shared" si="7"/>
        <v>0</v>
      </c>
      <c r="O22" s="121">
        <v>14586</v>
      </c>
      <c r="P22" s="121">
        <v>7360</v>
      </c>
      <c r="Q22" s="122">
        <f t="shared" si="8"/>
        <v>17.917158018867923</v>
      </c>
      <c r="R22" s="121">
        <v>968</v>
      </c>
      <c r="S22" s="106" t="s">
        <v>108</v>
      </c>
      <c r="T22" s="106"/>
      <c r="U22" s="106"/>
      <c r="V22" s="106"/>
      <c r="W22" s="106" t="s">
        <v>108</v>
      </c>
      <c r="X22" s="106"/>
      <c r="Y22" s="106"/>
      <c r="Z22" s="106"/>
    </row>
    <row r="23" spans="1:26" s="103" customFormat="1" ht="12" customHeight="1">
      <c r="A23" s="119" t="s">
        <v>112</v>
      </c>
      <c r="B23" s="120" t="s">
        <v>144</v>
      </c>
      <c r="C23" s="119" t="s">
        <v>145</v>
      </c>
      <c r="D23" s="121">
        <f t="shared" si="1"/>
        <v>95076</v>
      </c>
      <c r="E23" s="121">
        <f t="shared" si="2"/>
        <v>3067</v>
      </c>
      <c r="F23" s="122">
        <f t="shared" si="3"/>
        <v>3.225840380327317</v>
      </c>
      <c r="G23" s="121">
        <v>3067</v>
      </c>
      <c r="H23" s="121">
        <v>0</v>
      </c>
      <c r="I23" s="121">
        <f t="shared" si="4"/>
        <v>92009</v>
      </c>
      <c r="J23" s="122">
        <f t="shared" si="5"/>
        <v>96.77415961967269</v>
      </c>
      <c r="K23" s="121">
        <v>87000</v>
      </c>
      <c r="L23" s="122">
        <f t="shared" si="6"/>
        <v>91.50574277420169</v>
      </c>
      <c r="M23" s="121">
        <v>0</v>
      </c>
      <c r="N23" s="122">
        <f t="shared" si="7"/>
        <v>0</v>
      </c>
      <c r="O23" s="121">
        <v>5009</v>
      </c>
      <c r="P23" s="121">
        <v>3506</v>
      </c>
      <c r="Q23" s="122">
        <f t="shared" si="8"/>
        <v>5.268416845470992</v>
      </c>
      <c r="R23" s="121">
        <v>1064</v>
      </c>
      <c r="S23" s="106" t="s">
        <v>108</v>
      </c>
      <c r="T23" s="106"/>
      <c r="U23" s="106"/>
      <c r="V23" s="106"/>
      <c r="W23" s="106" t="s">
        <v>108</v>
      </c>
      <c r="X23" s="106"/>
      <c r="Y23" s="106"/>
      <c r="Z23" s="106"/>
    </row>
    <row r="24" spans="1:26" s="103" customFormat="1" ht="12" customHeight="1">
      <c r="A24" s="119" t="s">
        <v>112</v>
      </c>
      <c r="B24" s="120" t="s">
        <v>146</v>
      </c>
      <c r="C24" s="119" t="s">
        <v>147</v>
      </c>
      <c r="D24" s="121">
        <f t="shared" si="1"/>
        <v>160875</v>
      </c>
      <c r="E24" s="121">
        <f t="shared" si="2"/>
        <v>1092</v>
      </c>
      <c r="F24" s="122">
        <f t="shared" si="3"/>
        <v>0.6787878787878788</v>
      </c>
      <c r="G24" s="121">
        <v>1092</v>
      </c>
      <c r="H24" s="121">
        <v>0</v>
      </c>
      <c r="I24" s="121">
        <f t="shared" si="4"/>
        <v>159783</v>
      </c>
      <c r="J24" s="122">
        <f t="shared" si="5"/>
        <v>99.32121212121213</v>
      </c>
      <c r="K24" s="121">
        <v>158753</v>
      </c>
      <c r="L24" s="122">
        <f t="shared" si="6"/>
        <v>98.68096348096348</v>
      </c>
      <c r="M24" s="121">
        <v>0</v>
      </c>
      <c r="N24" s="122">
        <f t="shared" si="7"/>
        <v>0</v>
      </c>
      <c r="O24" s="121">
        <v>1030</v>
      </c>
      <c r="P24" s="121">
        <v>228</v>
      </c>
      <c r="Q24" s="122">
        <f t="shared" si="8"/>
        <v>0.6402486402486403</v>
      </c>
      <c r="R24" s="121">
        <v>1235</v>
      </c>
      <c r="S24" s="106"/>
      <c r="T24" s="106" t="s">
        <v>108</v>
      </c>
      <c r="U24" s="106"/>
      <c r="V24" s="106"/>
      <c r="W24" s="106" t="s">
        <v>108</v>
      </c>
      <c r="X24" s="106"/>
      <c r="Y24" s="106"/>
      <c r="Z24" s="106"/>
    </row>
    <row r="25" spans="1:26" s="103" customFormat="1" ht="12" customHeight="1">
      <c r="A25" s="119" t="s">
        <v>112</v>
      </c>
      <c r="B25" s="120" t="s">
        <v>148</v>
      </c>
      <c r="C25" s="119" t="s">
        <v>149</v>
      </c>
      <c r="D25" s="121">
        <f t="shared" si="1"/>
        <v>50312</v>
      </c>
      <c r="E25" s="121">
        <f t="shared" si="2"/>
        <v>3105</v>
      </c>
      <c r="F25" s="122">
        <f t="shared" si="3"/>
        <v>6.171489903005247</v>
      </c>
      <c r="G25" s="121">
        <v>3105</v>
      </c>
      <c r="H25" s="121">
        <v>0</v>
      </c>
      <c r="I25" s="121">
        <f t="shared" si="4"/>
        <v>47207</v>
      </c>
      <c r="J25" s="122">
        <f t="shared" si="5"/>
        <v>93.82851009699476</v>
      </c>
      <c r="K25" s="121">
        <v>40569</v>
      </c>
      <c r="L25" s="122">
        <f t="shared" si="6"/>
        <v>80.63483860709175</v>
      </c>
      <c r="M25" s="121">
        <v>0</v>
      </c>
      <c r="N25" s="122">
        <f t="shared" si="7"/>
        <v>0</v>
      </c>
      <c r="O25" s="121">
        <v>6638</v>
      </c>
      <c r="P25" s="121">
        <v>6638</v>
      </c>
      <c r="Q25" s="122">
        <f t="shared" si="8"/>
        <v>13.193671489903005</v>
      </c>
      <c r="R25" s="121">
        <v>639</v>
      </c>
      <c r="S25" s="106" t="s">
        <v>108</v>
      </c>
      <c r="T25" s="106"/>
      <c r="U25" s="106"/>
      <c r="V25" s="106"/>
      <c r="W25" s="106"/>
      <c r="X25" s="106"/>
      <c r="Y25" s="106"/>
      <c r="Z25" s="106" t="s">
        <v>108</v>
      </c>
    </row>
    <row r="26" spans="1:26" s="103" customFormat="1" ht="12" customHeight="1">
      <c r="A26" s="119" t="s">
        <v>112</v>
      </c>
      <c r="B26" s="120" t="s">
        <v>150</v>
      </c>
      <c r="C26" s="119" t="s">
        <v>151</v>
      </c>
      <c r="D26" s="121">
        <f t="shared" si="1"/>
        <v>114781</v>
      </c>
      <c r="E26" s="121">
        <f t="shared" si="2"/>
        <v>3636</v>
      </c>
      <c r="F26" s="122">
        <f t="shared" si="3"/>
        <v>3.1677716695271863</v>
      </c>
      <c r="G26" s="121">
        <v>2313</v>
      </c>
      <c r="H26" s="121">
        <v>1323</v>
      </c>
      <c r="I26" s="121">
        <f t="shared" si="4"/>
        <v>111145</v>
      </c>
      <c r="J26" s="122">
        <f t="shared" si="5"/>
        <v>96.83222833047282</v>
      </c>
      <c r="K26" s="121">
        <v>97170</v>
      </c>
      <c r="L26" s="122">
        <f t="shared" si="6"/>
        <v>84.6568682970178</v>
      </c>
      <c r="M26" s="121">
        <v>2722</v>
      </c>
      <c r="N26" s="122">
        <f t="shared" si="7"/>
        <v>2.3714726304876246</v>
      </c>
      <c r="O26" s="121">
        <v>11253</v>
      </c>
      <c r="P26" s="121">
        <v>5956</v>
      </c>
      <c r="Q26" s="122">
        <f t="shared" si="8"/>
        <v>9.80388740296739</v>
      </c>
      <c r="R26" s="121">
        <v>1013</v>
      </c>
      <c r="S26" s="106" t="s">
        <v>108</v>
      </c>
      <c r="T26" s="106"/>
      <c r="U26" s="106"/>
      <c r="V26" s="106"/>
      <c r="W26" s="106" t="s">
        <v>108</v>
      </c>
      <c r="X26" s="106"/>
      <c r="Y26" s="106"/>
      <c r="Z26" s="106"/>
    </row>
    <row r="27" spans="1:26" s="103" customFormat="1" ht="12" customHeight="1">
      <c r="A27" s="119" t="s">
        <v>112</v>
      </c>
      <c r="B27" s="120" t="s">
        <v>152</v>
      </c>
      <c r="C27" s="119" t="s">
        <v>153</v>
      </c>
      <c r="D27" s="121">
        <f t="shared" si="1"/>
        <v>47047</v>
      </c>
      <c r="E27" s="121">
        <f t="shared" si="2"/>
        <v>7885</v>
      </c>
      <c r="F27" s="122">
        <f t="shared" si="3"/>
        <v>16.75983590877208</v>
      </c>
      <c r="G27" s="121">
        <v>7885</v>
      </c>
      <c r="H27" s="121">
        <v>0</v>
      </c>
      <c r="I27" s="121">
        <f t="shared" si="4"/>
        <v>39162</v>
      </c>
      <c r="J27" s="122">
        <f t="shared" si="5"/>
        <v>83.24016409122792</v>
      </c>
      <c r="K27" s="121">
        <v>22476</v>
      </c>
      <c r="L27" s="122">
        <f t="shared" si="6"/>
        <v>47.77350309265203</v>
      </c>
      <c r="M27" s="121">
        <v>7774</v>
      </c>
      <c r="N27" s="122">
        <f t="shared" si="7"/>
        <v>16.52390163028461</v>
      </c>
      <c r="O27" s="121">
        <v>8912</v>
      </c>
      <c r="P27" s="121">
        <v>352</v>
      </c>
      <c r="Q27" s="122">
        <f t="shared" si="8"/>
        <v>18.942759368291284</v>
      </c>
      <c r="R27" s="121">
        <v>801</v>
      </c>
      <c r="S27" s="106" t="s">
        <v>108</v>
      </c>
      <c r="T27" s="106"/>
      <c r="U27" s="106"/>
      <c r="V27" s="106"/>
      <c r="W27" s="106" t="s">
        <v>108</v>
      </c>
      <c r="X27" s="106"/>
      <c r="Y27" s="106"/>
      <c r="Z27" s="106"/>
    </row>
    <row r="28" spans="1:26" s="103" customFormat="1" ht="12" customHeight="1">
      <c r="A28" s="119" t="s">
        <v>112</v>
      </c>
      <c r="B28" s="120" t="s">
        <v>154</v>
      </c>
      <c r="C28" s="119" t="s">
        <v>155</v>
      </c>
      <c r="D28" s="121">
        <f t="shared" si="1"/>
        <v>44340</v>
      </c>
      <c r="E28" s="121">
        <f t="shared" si="2"/>
        <v>2172</v>
      </c>
      <c r="F28" s="122">
        <f t="shared" si="3"/>
        <v>4.89851150202977</v>
      </c>
      <c r="G28" s="121">
        <v>2172</v>
      </c>
      <c r="H28" s="121">
        <v>0</v>
      </c>
      <c r="I28" s="121">
        <f t="shared" si="4"/>
        <v>42168</v>
      </c>
      <c r="J28" s="122">
        <f t="shared" si="5"/>
        <v>95.10148849797024</v>
      </c>
      <c r="K28" s="121">
        <v>29303</v>
      </c>
      <c r="L28" s="122">
        <f t="shared" si="6"/>
        <v>66.08705457825891</v>
      </c>
      <c r="M28" s="121">
        <v>2516</v>
      </c>
      <c r="N28" s="122">
        <f t="shared" si="7"/>
        <v>5.674334686513307</v>
      </c>
      <c r="O28" s="121">
        <v>10349</v>
      </c>
      <c r="P28" s="121">
        <v>9590</v>
      </c>
      <c r="Q28" s="122">
        <f t="shared" si="8"/>
        <v>23.340099233198018</v>
      </c>
      <c r="R28" s="121">
        <v>530</v>
      </c>
      <c r="S28" s="106" t="s">
        <v>108</v>
      </c>
      <c r="T28" s="106"/>
      <c r="U28" s="106"/>
      <c r="V28" s="106"/>
      <c r="W28" s="106" t="s">
        <v>108</v>
      </c>
      <c r="X28" s="106"/>
      <c r="Y28" s="106"/>
      <c r="Z28" s="106"/>
    </row>
    <row r="29" spans="1:26" s="103" customFormat="1" ht="12" customHeight="1">
      <c r="A29" s="119" t="s">
        <v>112</v>
      </c>
      <c r="B29" s="120" t="s">
        <v>156</v>
      </c>
      <c r="C29" s="119" t="s">
        <v>157</v>
      </c>
      <c r="D29" s="121">
        <f t="shared" si="1"/>
        <v>26580</v>
      </c>
      <c r="E29" s="121">
        <f t="shared" si="2"/>
        <v>1039</v>
      </c>
      <c r="F29" s="122">
        <f t="shared" si="3"/>
        <v>3.90895410082769</v>
      </c>
      <c r="G29" s="121">
        <v>1039</v>
      </c>
      <c r="H29" s="121">
        <v>0</v>
      </c>
      <c r="I29" s="121">
        <f t="shared" si="4"/>
        <v>25541</v>
      </c>
      <c r="J29" s="122">
        <f t="shared" si="5"/>
        <v>96.09104589917231</v>
      </c>
      <c r="K29" s="121">
        <v>14125</v>
      </c>
      <c r="L29" s="122">
        <f t="shared" si="6"/>
        <v>53.14145974416855</v>
      </c>
      <c r="M29" s="121">
        <v>3064</v>
      </c>
      <c r="N29" s="122">
        <f t="shared" si="7"/>
        <v>11.527464258841235</v>
      </c>
      <c r="O29" s="121">
        <v>8352</v>
      </c>
      <c r="P29" s="121">
        <v>7935</v>
      </c>
      <c r="Q29" s="122">
        <f t="shared" si="8"/>
        <v>31.42212189616253</v>
      </c>
      <c r="R29" s="121">
        <v>103</v>
      </c>
      <c r="S29" s="106" t="s">
        <v>108</v>
      </c>
      <c r="T29" s="106"/>
      <c r="U29" s="106"/>
      <c r="V29" s="106"/>
      <c r="W29" s="106" t="s">
        <v>108</v>
      </c>
      <c r="X29" s="106"/>
      <c r="Y29" s="106"/>
      <c r="Z29" s="106"/>
    </row>
    <row r="30" spans="1:26" s="103" customFormat="1" ht="12" customHeight="1">
      <c r="A30" s="119" t="s">
        <v>112</v>
      </c>
      <c r="B30" s="120" t="s">
        <v>158</v>
      </c>
      <c r="C30" s="119" t="s">
        <v>159</v>
      </c>
      <c r="D30" s="121">
        <f t="shared" si="1"/>
        <v>69097</v>
      </c>
      <c r="E30" s="121">
        <f t="shared" si="2"/>
        <v>2715</v>
      </c>
      <c r="F30" s="122">
        <f t="shared" si="3"/>
        <v>3.929258867968219</v>
      </c>
      <c r="G30" s="121">
        <v>2705</v>
      </c>
      <c r="H30" s="121">
        <v>10</v>
      </c>
      <c r="I30" s="121">
        <f t="shared" si="4"/>
        <v>66382</v>
      </c>
      <c r="J30" s="122">
        <f t="shared" si="5"/>
        <v>96.07074113203178</v>
      </c>
      <c r="K30" s="121">
        <v>33537</v>
      </c>
      <c r="L30" s="122">
        <f t="shared" si="6"/>
        <v>48.536115895046095</v>
      </c>
      <c r="M30" s="121">
        <v>2455</v>
      </c>
      <c r="N30" s="122">
        <f t="shared" si="7"/>
        <v>3.5529762507778924</v>
      </c>
      <c r="O30" s="121">
        <v>30390</v>
      </c>
      <c r="P30" s="121">
        <v>11480</v>
      </c>
      <c r="Q30" s="122">
        <f t="shared" si="8"/>
        <v>43.981648986207794</v>
      </c>
      <c r="R30" s="121">
        <v>661</v>
      </c>
      <c r="S30" s="106" t="s">
        <v>108</v>
      </c>
      <c r="T30" s="106"/>
      <c r="U30" s="106"/>
      <c r="V30" s="106"/>
      <c r="W30" s="106" t="s">
        <v>108</v>
      </c>
      <c r="X30" s="106"/>
      <c r="Y30" s="106"/>
      <c r="Z30" s="106"/>
    </row>
    <row r="31" spans="1:26" s="103" customFormat="1" ht="12" customHeight="1">
      <c r="A31" s="119" t="s">
        <v>112</v>
      </c>
      <c r="B31" s="120" t="s">
        <v>160</v>
      </c>
      <c r="C31" s="119" t="s">
        <v>161</v>
      </c>
      <c r="D31" s="121">
        <f t="shared" si="1"/>
        <v>51021</v>
      </c>
      <c r="E31" s="121">
        <f t="shared" si="2"/>
        <v>0</v>
      </c>
      <c r="F31" s="122">
        <f t="shared" si="3"/>
        <v>0</v>
      </c>
      <c r="G31" s="121">
        <v>0</v>
      </c>
      <c r="H31" s="121">
        <v>0</v>
      </c>
      <c r="I31" s="121">
        <f t="shared" si="4"/>
        <v>51021</v>
      </c>
      <c r="J31" s="122">
        <f t="shared" si="5"/>
        <v>100</v>
      </c>
      <c r="K31" s="121">
        <v>40513</v>
      </c>
      <c r="L31" s="122">
        <f t="shared" si="6"/>
        <v>79.40455890711668</v>
      </c>
      <c r="M31" s="121">
        <v>1172</v>
      </c>
      <c r="N31" s="122">
        <f t="shared" si="7"/>
        <v>2.2970933537170968</v>
      </c>
      <c r="O31" s="121">
        <v>9336</v>
      </c>
      <c r="P31" s="121">
        <v>0</v>
      </c>
      <c r="Q31" s="122">
        <f t="shared" si="8"/>
        <v>18.298347739166225</v>
      </c>
      <c r="R31" s="121">
        <v>213</v>
      </c>
      <c r="S31" s="106"/>
      <c r="T31" s="106"/>
      <c r="U31" s="106"/>
      <c r="V31" s="106" t="s">
        <v>108</v>
      </c>
      <c r="W31" s="106"/>
      <c r="X31" s="106"/>
      <c r="Y31" s="106"/>
      <c r="Z31" s="106" t="s">
        <v>108</v>
      </c>
    </row>
    <row r="32" spans="1:26" s="103" customFormat="1" ht="12" customHeight="1">
      <c r="A32" s="119" t="s">
        <v>112</v>
      </c>
      <c r="B32" s="120" t="s">
        <v>162</v>
      </c>
      <c r="C32" s="119" t="s">
        <v>163</v>
      </c>
      <c r="D32" s="121">
        <f t="shared" si="1"/>
        <v>33337</v>
      </c>
      <c r="E32" s="121">
        <f t="shared" si="2"/>
        <v>2202</v>
      </c>
      <c r="F32" s="122">
        <f t="shared" si="3"/>
        <v>6.605273419923809</v>
      </c>
      <c r="G32" s="121">
        <v>2202</v>
      </c>
      <c r="H32" s="121">
        <v>0</v>
      </c>
      <c r="I32" s="121">
        <f t="shared" si="4"/>
        <v>31135</v>
      </c>
      <c r="J32" s="122">
        <f t="shared" si="5"/>
        <v>93.3947265800762</v>
      </c>
      <c r="K32" s="121">
        <v>12747</v>
      </c>
      <c r="L32" s="122">
        <f t="shared" si="6"/>
        <v>38.2367939526652</v>
      </c>
      <c r="M32" s="121">
        <v>8916</v>
      </c>
      <c r="N32" s="122">
        <f t="shared" si="7"/>
        <v>26.7450580436152</v>
      </c>
      <c r="O32" s="121">
        <v>9472</v>
      </c>
      <c r="P32" s="121">
        <v>0</v>
      </c>
      <c r="Q32" s="122">
        <f t="shared" si="8"/>
        <v>28.412874583795784</v>
      </c>
      <c r="R32" s="121">
        <v>198</v>
      </c>
      <c r="S32" s="106" t="s">
        <v>108</v>
      </c>
      <c r="T32" s="106"/>
      <c r="U32" s="106"/>
      <c r="V32" s="106"/>
      <c r="W32" s="106" t="s">
        <v>108</v>
      </c>
      <c r="X32" s="106"/>
      <c r="Y32" s="106"/>
      <c r="Z32" s="106"/>
    </row>
    <row r="33" spans="1:26" s="103" customFormat="1" ht="12" customHeight="1">
      <c r="A33" s="119" t="s">
        <v>112</v>
      </c>
      <c r="B33" s="120" t="s">
        <v>164</v>
      </c>
      <c r="C33" s="119" t="s">
        <v>165</v>
      </c>
      <c r="D33" s="121">
        <f t="shared" si="1"/>
        <v>47586</v>
      </c>
      <c r="E33" s="121">
        <f t="shared" si="2"/>
        <v>7248</v>
      </c>
      <c r="F33" s="122">
        <f t="shared" si="3"/>
        <v>15.231370571176397</v>
      </c>
      <c r="G33" s="121">
        <v>7248</v>
      </c>
      <c r="H33" s="121">
        <v>0</v>
      </c>
      <c r="I33" s="121">
        <f t="shared" si="4"/>
        <v>40338</v>
      </c>
      <c r="J33" s="122">
        <f t="shared" si="5"/>
        <v>84.7686294288236</v>
      </c>
      <c r="K33" s="121">
        <v>18500</v>
      </c>
      <c r="L33" s="122">
        <f t="shared" si="6"/>
        <v>38.87698062455344</v>
      </c>
      <c r="M33" s="121">
        <v>967</v>
      </c>
      <c r="N33" s="122">
        <f t="shared" si="7"/>
        <v>2.032110284537469</v>
      </c>
      <c r="O33" s="121">
        <v>20871</v>
      </c>
      <c r="P33" s="121">
        <v>9243</v>
      </c>
      <c r="Q33" s="122">
        <f t="shared" si="8"/>
        <v>43.859538519732695</v>
      </c>
      <c r="R33" s="121">
        <v>216</v>
      </c>
      <c r="S33" s="106"/>
      <c r="T33" s="106"/>
      <c r="U33" s="106"/>
      <c r="V33" s="106" t="s">
        <v>108</v>
      </c>
      <c r="W33" s="106"/>
      <c r="X33" s="106"/>
      <c r="Y33" s="106"/>
      <c r="Z33" s="106" t="s">
        <v>108</v>
      </c>
    </row>
    <row r="34" spans="1:26" s="103" customFormat="1" ht="12" customHeight="1">
      <c r="A34" s="119" t="s">
        <v>112</v>
      </c>
      <c r="B34" s="120" t="s">
        <v>166</v>
      </c>
      <c r="C34" s="119" t="s">
        <v>167</v>
      </c>
      <c r="D34" s="121">
        <f t="shared" si="1"/>
        <v>42148</v>
      </c>
      <c r="E34" s="121">
        <f t="shared" si="2"/>
        <v>3712</v>
      </c>
      <c r="F34" s="122">
        <f t="shared" si="3"/>
        <v>8.807060833254248</v>
      </c>
      <c r="G34" s="121">
        <v>3712</v>
      </c>
      <c r="H34" s="121">
        <v>0</v>
      </c>
      <c r="I34" s="121">
        <f t="shared" si="4"/>
        <v>38436</v>
      </c>
      <c r="J34" s="122">
        <f t="shared" si="5"/>
        <v>91.19293916674576</v>
      </c>
      <c r="K34" s="121">
        <v>20670</v>
      </c>
      <c r="L34" s="122">
        <f t="shared" si="6"/>
        <v>49.04147290500142</v>
      </c>
      <c r="M34" s="121">
        <v>8673</v>
      </c>
      <c r="N34" s="122">
        <f t="shared" si="7"/>
        <v>20.577488848818447</v>
      </c>
      <c r="O34" s="121">
        <v>9093</v>
      </c>
      <c r="P34" s="121">
        <v>9093</v>
      </c>
      <c r="Q34" s="122">
        <f t="shared" si="8"/>
        <v>21.573977412925878</v>
      </c>
      <c r="R34" s="121">
        <v>202</v>
      </c>
      <c r="S34" s="106" t="s">
        <v>108</v>
      </c>
      <c r="T34" s="106"/>
      <c r="U34" s="106"/>
      <c r="V34" s="106"/>
      <c r="W34" s="106" t="s">
        <v>108</v>
      </c>
      <c r="X34" s="106"/>
      <c r="Y34" s="106"/>
      <c r="Z34" s="106"/>
    </row>
    <row r="35" spans="1:26" s="103" customFormat="1" ht="12" customHeight="1">
      <c r="A35" s="119" t="s">
        <v>112</v>
      </c>
      <c r="B35" s="120" t="s">
        <v>168</v>
      </c>
      <c r="C35" s="119" t="s">
        <v>169</v>
      </c>
      <c r="D35" s="121">
        <f t="shared" si="1"/>
        <v>40179</v>
      </c>
      <c r="E35" s="121">
        <f t="shared" si="2"/>
        <v>5447</v>
      </c>
      <c r="F35" s="122">
        <f t="shared" si="3"/>
        <v>13.556833171557281</v>
      </c>
      <c r="G35" s="121">
        <v>5447</v>
      </c>
      <c r="H35" s="121">
        <v>0</v>
      </c>
      <c r="I35" s="121">
        <f t="shared" si="4"/>
        <v>34732</v>
      </c>
      <c r="J35" s="122">
        <f t="shared" si="5"/>
        <v>86.44316682844271</v>
      </c>
      <c r="K35" s="121">
        <v>30137</v>
      </c>
      <c r="L35" s="122">
        <f t="shared" si="6"/>
        <v>75.00684437143782</v>
      </c>
      <c r="M35" s="121">
        <v>1237</v>
      </c>
      <c r="N35" s="122">
        <f t="shared" si="7"/>
        <v>3.0787227158465864</v>
      </c>
      <c r="O35" s="121">
        <v>3358</v>
      </c>
      <c r="P35" s="121">
        <v>3291</v>
      </c>
      <c r="Q35" s="122">
        <f t="shared" si="8"/>
        <v>8.357599741158317</v>
      </c>
      <c r="R35" s="121">
        <v>535</v>
      </c>
      <c r="S35" s="106" t="s">
        <v>108</v>
      </c>
      <c r="T35" s="106"/>
      <c r="U35" s="106"/>
      <c r="V35" s="106"/>
      <c r="W35" s="106" t="s">
        <v>108</v>
      </c>
      <c r="X35" s="106"/>
      <c r="Y35" s="106"/>
      <c r="Z35" s="106"/>
    </row>
    <row r="36" spans="1:26" s="103" customFormat="1" ht="12" customHeight="1">
      <c r="A36" s="119" t="s">
        <v>112</v>
      </c>
      <c r="B36" s="120" t="s">
        <v>170</v>
      </c>
      <c r="C36" s="119" t="s">
        <v>171</v>
      </c>
      <c r="D36" s="121">
        <f t="shared" si="1"/>
        <v>80535</v>
      </c>
      <c r="E36" s="121">
        <f t="shared" si="2"/>
        <v>4180</v>
      </c>
      <c r="F36" s="122">
        <f t="shared" si="3"/>
        <v>5.190289936052648</v>
      </c>
      <c r="G36" s="121">
        <v>4180</v>
      </c>
      <c r="H36" s="121">
        <v>0</v>
      </c>
      <c r="I36" s="121">
        <f t="shared" si="4"/>
        <v>76355</v>
      </c>
      <c r="J36" s="122">
        <f t="shared" si="5"/>
        <v>94.80971006394735</v>
      </c>
      <c r="K36" s="121">
        <v>65336</v>
      </c>
      <c r="L36" s="122">
        <f t="shared" si="6"/>
        <v>81.12746011051097</v>
      </c>
      <c r="M36" s="121">
        <v>106</v>
      </c>
      <c r="N36" s="122">
        <f t="shared" si="7"/>
        <v>0.13161979263674178</v>
      </c>
      <c r="O36" s="121">
        <v>10913</v>
      </c>
      <c r="P36" s="121">
        <v>9209</v>
      </c>
      <c r="Q36" s="122">
        <f t="shared" si="8"/>
        <v>13.55063016079965</v>
      </c>
      <c r="R36" s="121">
        <v>382</v>
      </c>
      <c r="S36" s="106" t="s">
        <v>108</v>
      </c>
      <c r="T36" s="106"/>
      <c r="U36" s="106"/>
      <c r="V36" s="106"/>
      <c r="W36" s="106"/>
      <c r="X36" s="106"/>
      <c r="Y36" s="106"/>
      <c r="Z36" s="106" t="s">
        <v>108</v>
      </c>
    </row>
    <row r="37" spans="1:26" s="103" customFormat="1" ht="12" customHeight="1">
      <c r="A37" s="119" t="s">
        <v>112</v>
      </c>
      <c r="B37" s="120" t="s">
        <v>172</v>
      </c>
      <c r="C37" s="119" t="s">
        <v>173</v>
      </c>
      <c r="D37" s="121">
        <f t="shared" si="1"/>
        <v>32222</v>
      </c>
      <c r="E37" s="121">
        <f t="shared" si="2"/>
        <v>502</v>
      </c>
      <c r="F37" s="122">
        <f t="shared" si="3"/>
        <v>1.5579417789088201</v>
      </c>
      <c r="G37" s="121">
        <v>502</v>
      </c>
      <c r="H37" s="121">
        <v>0</v>
      </c>
      <c r="I37" s="121">
        <f t="shared" si="4"/>
        <v>31720</v>
      </c>
      <c r="J37" s="122">
        <f t="shared" si="5"/>
        <v>98.44205822109117</v>
      </c>
      <c r="K37" s="121">
        <v>31131</v>
      </c>
      <c r="L37" s="122">
        <f t="shared" si="6"/>
        <v>96.61411458010055</v>
      </c>
      <c r="M37" s="121">
        <v>0</v>
      </c>
      <c r="N37" s="122">
        <f t="shared" si="7"/>
        <v>0</v>
      </c>
      <c r="O37" s="121">
        <v>589</v>
      </c>
      <c r="P37" s="121">
        <v>549</v>
      </c>
      <c r="Q37" s="122">
        <f t="shared" si="8"/>
        <v>1.8279436409906276</v>
      </c>
      <c r="R37" s="121">
        <v>178</v>
      </c>
      <c r="S37" s="106"/>
      <c r="T37" s="106" t="s">
        <v>108</v>
      </c>
      <c r="U37" s="106"/>
      <c r="V37" s="106"/>
      <c r="W37" s="106" t="s">
        <v>108</v>
      </c>
      <c r="X37" s="106"/>
      <c r="Y37" s="106"/>
      <c r="Z37" s="106"/>
    </row>
    <row r="38" spans="1:26" s="103" customFormat="1" ht="12" customHeight="1">
      <c r="A38" s="119" t="s">
        <v>112</v>
      </c>
      <c r="B38" s="120" t="s">
        <v>174</v>
      </c>
      <c r="C38" s="119" t="s">
        <v>175</v>
      </c>
      <c r="D38" s="121">
        <f t="shared" si="1"/>
        <v>23157</v>
      </c>
      <c r="E38" s="121">
        <f t="shared" si="2"/>
        <v>571</v>
      </c>
      <c r="F38" s="122">
        <f t="shared" si="3"/>
        <v>2.4657770868419915</v>
      </c>
      <c r="G38" s="121">
        <v>571</v>
      </c>
      <c r="H38" s="121">
        <v>0</v>
      </c>
      <c r="I38" s="121">
        <f t="shared" si="4"/>
        <v>22586</v>
      </c>
      <c r="J38" s="122">
        <f t="shared" si="5"/>
        <v>97.534222913158</v>
      </c>
      <c r="K38" s="121">
        <v>8084</v>
      </c>
      <c r="L38" s="122">
        <f t="shared" si="6"/>
        <v>34.909530595500286</v>
      </c>
      <c r="M38" s="121">
        <v>2252</v>
      </c>
      <c r="N38" s="122">
        <f t="shared" si="7"/>
        <v>9.724921190136891</v>
      </c>
      <c r="O38" s="121">
        <v>12250</v>
      </c>
      <c r="P38" s="121">
        <v>2994</v>
      </c>
      <c r="Q38" s="122">
        <f t="shared" si="8"/>
        <v>52.899771127520836</v>
      </c>
      <c r="R38" s="121">
        <v>141</v>
      </c>
      <c r="S38" s="106" t="s">
        <v>108</v>
      </c>
      <c r="T38" s="106"/>
      <c r="U38" s="106"/>
      <c r="V38" s="106"/>
      <c r="W38" s="106" t="s">
        <v>108</v>
      </c>
      <c r="X38" s="106"/>
      <c r="Y38" s="106"/>
      <c r="Z38" s="106"/>
    </row>
    <row r="39" spans="1:26" s="103" customFormat="1" ht="12" customHeight="1">
      <c r="A39" s="119" t="s">
        <v>112</v>
      </c>
      <c r="B39" s="120" t="s">
        <v>176</v>
      </c>
      <c r="C39" s="119" t="s">
        <v>177</v>
      </c>
      <c r="D39" s="121">
        <f t="shared" si="1"/>
        <v>31846</v>
      </c>
      <c r="E39" s="121">
        <f t="shared" si="2"/>
        <v>2116</v>
      </c>
      <c r="F39" s="122">
        <f t="shared" si="3"/>
        <v>6.644476543364944</v>
      </c>
      <c r="G39" s="121">
        <v>2116</v>
      </c>
      <c r="H39" s="121">
        <v>0</v>
      </c>
      <c r="I39" s="121">
        <f t="shared" si="4"/>
        <v>29730</v>
      </c>
      <c r="J39" s="122">
        <f t="shared" si="5"/>
        <v>93.35552345663505</v>
      </c>
      <c r="K39" s="121">
        <v>24297</v>
      </c>
      <c r="L39" s="122">
        <f t="shared" si="6"/>
        <v>76.2952961125416</v>
      </c>
      <c r="M39" s="121">
        <v>0</v>
      </c>
      <c r="N39" s="122">
        <f t="shared" si="7"/>
        <v>0</v>
      </c>
      <c r="O39" s="121">
        <v>5433</v>
      </c>
      <c r="P39" s="121">
        <v>5433</v>
      </c>
      <c r="Q39" s="122">
        <f t="shared" si="8"/>
        <v>17.06022734409345</v>
      </c>
      <c r="R39" s="121">
        <v>221</v>
      </c>
      <c r="S39" s="106" t="s">
        <v>108</v>
      </c>
      <c r="T39" s="106"/>
      <c r="U39" s="106"/>
      <c r="V39" s="106"/>
      <c r="W39" s="106"/>
      <c r="X39" s="106" t="s">
        <v>108</v>
      </c>
      <c r="Y39" s="106"/>
      <c r="Z39" s="106"/>
    </row>
    <row r="40" spans="1:26" s="103" customFormat="1" ht="12" customHeight="1">
      <c r="A40" s="119" t="s">
        <v>112</v>
      </c>
      <c r="B40" s="120" t="s">
        <v>178</v>
      </c>
      <c r="C40" s="119" t="s">
        <v>179</v>
      </c>
      <c r="D40" s="121">
        <f t="shared" si="1"/>
        <v>34775</v>
      </c>
      <c r="E40" s="121">
        <f t="shared" si="2"/>
        <v>572</v>
      </c>
      <c r="F40" s="122">
        <f t="shared" si="3"/>
        <v>1.644859813084112</v>
      </c>
      <c r="G40" s="121">
        <v>572</v>
      </c>
      <c r="H40" s="121">
        <v>0</v>
      </c>
      <c r="I40" s="121">
        <f t="shared" si="4"/>
        <v>34203</v>
      </c>
      <c r="J40" s="122">
        <f t="shared" si="5"/>
        <v>98.35514018691589</v>
      </c>
      <c r="K40" s="121">
        <v>31039</v>
      </c>
      <c r="L40" s="122">
        <f t="shared" si="6"/>
        <v>89.2566498921639</v>
      </c>
      <c r="M40" s="121">
        <v>0</v>
      </c>
      <c r="N40" s="122">
        <f t="shared" si="7"/>
        <v>0</v>
      </c>
      <c r="O40" s="121">
        <v>3164</v>
      </c>
      <c r="P40" s="121">
        <v>120</v>
      </c>
      <c r="Q40" s="122">
        <f t="shared" si="8"/>
        <v>9.098490294751976</v>
      </c>
      <c r="R40" s="121">
        <v>378</v>
      </c>
      <c r="S40" s="106"/>
      <c r="T40" s="106" t="s">
        <v>108</v>
      </c>
      <c r="U40" s="106"/>
      <c r="V40" s="106"/>
      <c r="W40" s="106"/>
      <c r="X40" s="106"/>
      <c r="Y40" s="106"/>
      <c r="Z40" s="106" t="s">
        <v>108</v>
      </c>
    </row>
    <row r="41" spans="1:26" s="103" customFormat="1" ht="12" customHeight="1">
      <c r="A41" s="119" t="s">
        <v>112</v>
      </c>
      <c r="B41" s="120" t="s">
        <v>180</v>
      </c>
      <c r="C41" s="119" t="s">
        <v>181</v>
      </c>
      <c r="D41" s="121">
        <f t="shared" si="1"/>
        <v>13412</v>
      </c>
      <c r="E41" s="121">
        <f t="shared" si="2"/>
        <v>4068</v>
      </c>
      <c r="F41" s="122">
        <f t="shared" si="3"/>
        <v>30.331046823739932</v>
      </c>
      <c r="G41" s="121">
        <v>4068</v>
      </c>
      <c r="H41" s="121">
        <v>0</v>
      </c>
      <c r="I41" s="121">
        <f t="shared" si="4"/>
        <v>9344</v>
      </c>
      <c r="J41" s="122">
        <f t="shared" si="5"/>
        <v>69.66895317626006</v>
      </c>
      <c r="K41" s="121">
        <v>316</v>
      </c>
      <c r="L41" s="122">
        <f t="shared" si="6"/>
        <v>2.3560990158067403</v>
      </c>
      <c r="M41" s="121">
        <v>1197</v>
      </c>
      <c r="N41" s="122">
        <f t="shared" si="7"/>
        <v>8.924843423799581</v>
      </c>
      <c r="O41" s="121">
        <v>7831</v>
      </c>
      <c r="P41" s="121">
        <v>7022</v>
      </c>
      <c r="Q41" s="122">
        <f t="shared" si="8"/>
        <v>58.38801073665374</v>
      </c>
      <c r="R41" s="121">
        <v>75</v>
      </c>
      <c r="S41" s="106" t="s">
        <v>108</v>
      </c>
      <c r="T41" s="106"/>
      <c r="U41" s="106"/>
      <c r="V41" s="106"/>
      <c r="W41" s="106" t="s">
        <v>108</v>
      </c>
      <c r="X41" s="106"/>
      <c r="Y41" s="106"/>
      <c r="Z41" s="106"/>
    </row>
    <row r="42" spans="1:26" s="103" customFormat="1" ht="12" customHeight="1">
      <c r="A42" s="119" t="s">
        <v>112</v>
      </c>
      <c r="B42" s="120" t="s">
        <v>182</v>
      </c>
      <c r="C42" s="119" t="s">
        <v>183</v>
      </c>
      <c r="D42" s="121">
        <f t="shared" si="1"/>
        <v>19759</v>
      </c>
      <c r="E42" s="121">
        <f t="shared" si="2"/>
        <v>3734</v>
      </c>
      <c r="F42" s="122">
        <f t="shared" si="3"/>
        <v>18.897717495824686</v>
      </c>
      <c r="G42" s="121">
        <v>3734</v>
      </c>
      <c r="H42" s="121">
        <v>0</v>
      </c>
      <c r="I42" s="121">
        <f t="shared" si="4"/>
        <v>16025</v>
      </c>
      <c r="J42" s="122">
        <f t="shared" si="5"/>
        <v>81.10228250417532</v>
      </c>
      <c r="K42" s="121">
        <v>9772</v>
      </c>
      <c r="L42" s="122">
        <f t="shared" si="6"/>
        <v>49.45594412672706</v>
      </c>
      <c r="M42" s="121">
        <v>293</v>
      </c>
      <c r="N42" s="122">
        <f t="shared" si="7"/>
        <v>1.482868566222987</v>
      </c>
      <c r="O42" s="121">
        <v>5960</v>
      </c>
      <c r="P42" s="121">
        <v>5918</v>
      </c>
      <c r="Q42" s="122">
        <f t="shared" si="8"/>
        <v>30.163469811225262</v>
      </c>
      <c r="R42" s="121">
        <v>334</v>
      </c>
      <c r="S42" s="106" t="s">
        <v>108</v>
      </c>
      <c r="T42" s="106"/>
      <c r="U42" s="106"/>
      <c r="V42" s="106"/>
      <c r="W42" s="106" t="s">
        <v>108</v>
      </c>
      <c r="X42" s="106"/>
      <c r="Y42" s="106"/>
      <c r="Z42" s="106"/>
    </row>
    <row r="43" spans="1:26" s="103" customFormat="1" ht="12" customHeight="1">
      <c r="A43" s="119" t="s">
        <v>112</v>
      </c>
      <c r="B43" s="120" t="s">
        <v>184</v>
      </c>
      <c r="C43" s="119" t="s">
        <v>185</v>
      </c>
      <c r="D43" s="121">
        <f t="shared" si="1"/>
        <v>12502</v>
      </c>
      <c r="E43" s="121">
        <f t="shared" si="2"/>
        <v>377</v>
      </c>
      <c r="F43" s="122">
        <f t="shared" si="3"/>
        <v>3.0155175171972486</v>
      </c>
      <c r="G43" s="121">
        <v>377</v>
      </c>
      <c r="H43" s="121">
        <v>0</v>
      </c>
      <c r="I43" s="121">
        <f t="shared" si="4"/>
        <v>12125</v>
      </c>
      <c r="J43" s="122">
        <f t="shared" si="5"/>
        <v>96.98448248280275</v>
      </c>
      <c r="K43" s="121">
        <v>6508</v>
      </c>
      <c r="L43" s="122">
        <f t="shared" si="6"/>
        <v>52.055671092625175</v>
      </c>
      <c r="M43" s="121">
        <v>1414</v>
      </c>
      <c r="N43" s="122">
        <f t="shared" si="7"/>
        <v>11.310190369540873</v>
      </c>
      <c r="O43" s="121">
        <v>4203</v>
      </c>
      <c r="P43" s="121">
        <v>1209</v>
      </c>
      <c r="Q43" s="122">
        <f t="shared" si="8"/>
        <v>33.618621020636695</v>
      </c>
      <c r="R43" s="121">
        <v>20</v>
      </c>
      <c r="S43" s="106" t="s">
        <v>108</v>
      </c>
      <c r="T43" s="106"/>
      <c r="U43" s="106"/>
      <c r="V43" s="106"/>
      <c r="W43" s="106" t="s">
        <v>108</v>
      </c>
      <c r="X43" s="106"/>
      <c r="Y43" s="106"/>
      <c r="Z43" s="106"/>
    </row>
    <row r="44" spans="1:26" s="103" customFormat="1" ht="12" customHeight="1">
      <c r="A44" s="119" t="s">
        <v>112</v>
      </c>
      <c r="B44" s="120" t="s">
        <v>186</v>
      </c>
      <c r="C44" s="119" t="s">
        <v>111</v>
      </c>
      <c r="D44" s="121">
        <f t="shared" si="1"/>
        <v>34709</v>
      </c>
      <c r="E44" s="121">
        <f t="shared" si="2"/>
        <v>829</v>
      </c>
      <c r="F44" s="122">
        <f t="shared" si="3"/>
        <v>2.388429513958916</v>
      </c>
      <c r="G44" s="121">
        <v>829</v>
      </c>
      <c r="H44" s="121">
        <v>0</v>
      </c>
      <c r="I44" s="121">
        <f t="shared" si="4"/>
        <v>33880</v>
      </c>
      <c r="J44" s="122">
        <f t="shared" si="5"/>
        <v>97.61157048604109</v>
      </c>
      <c r="K44" s="121">
        <v>33281</v>
      </c>
      <c r="L44" s="122">
        <f t="shared" si="6"/>
        <v>95.88579331009248</v>
      </c>
      <c r="M44" s="121">
        <v>0</v>
      </c>
      <c r="N44" s="122">
        <f t="shared" si="7"/>
        <v>0</v>
      </c>
      <c r="O44" s="121">
        <v>599</v>
      </c>
      <c r="P44" s="121">
        <v>252</v>
      </c>
      <c r="Q44" s="122">
        <f t="shared" si="8"/>
        <v>1.7257771759486014</v>
      </c>
      <c r="R44" s="121">
        <v>203</v>
      </c>
      <c r="S44" s="106" t="s">
        <v>108</v>
      </c>
      <c r="T44" s="106"/>
      <c r="U44" s="106"/>
      <c r="V44" s="106"/>
      <c r="W44" s="106"/>
      <c r="X44" s="106"/>
      <c r="Y44" s="106"/>
      <c r="Z44" s="106" t="s">
        <v>108</v>
      </c>
    </row>
    <row r="45" spans="1:26" s="103" customFormat="1" ht="12" customHeight="1">
      <c r="A45" s="119" t="s">
        <v>112</v>
      </c>
      <c r="B45" s="120" t="s">
        <v>187</v>
      </c>
      <c r="C45" s="119" t="s">
        <v>188</v>
      </c>
      <c r="D45" s="121">
        <f t="shared" si="1"/>
        <v>16793</v>
      </c>
      <c r="E45" s="121">
        <f t="shared" si="2"/>
        <v>1305</v>
      </c>
      <c r="F45" s="122">
        <f t="shared" si="3"/>
        <v>7.771095099148455</v>
      </c>
      <c r="G45" s="121">
        <v>1245</v>
      </c>
      <c r="H45" s="121">
        <v>60</v>
      </c>
      <c r="I45" s="121">
        <f t="shared" si="4"/>
        <v>15488</v>
      </c>
      <c r="J45" s="122">
        <f t="shared" si="5"/>
        <v>92.22890490085155</v>
      </c>
      <c r="K45" s="121">
        <v>11316</v>
      </c>
      <c r="L45" s="122">
        <f t="shared" si="6"/>
        <v>67.38522003215625</v>
      </c>
      <c r="M45" s="121">
        <v>603</v>
      </c>
      <c r="N45" s="122">
        <f t="shared" si="7"/>
        <v>3.590781873399631</v>
      </c>
      <c r="O45" s="121">
        <v>3569</v>
      </c>
      <c r="P45" s="121">
        <v>3569</v>
      </c>
      <c r="Q45" s="122">
        <f t="shared" si="8"/>
        <v>21.25290299529566</v>
      </c>
      <c r="R45" s="121">
        <v>109</v>
      </c>
      <c r="S45" s="106" t="s">
        <v>108</v>
      </c>
      <c r="T45" s="106"/>
      <c r="U45" s="106"/>
      <c r="V45" s="106"/>
      <c r="W45" s="106" t="s">
        <v>108</v>
      </c>
      <c r="X45" s="106"/>
      <c r="Y45" s="106"/>
      <c r="Z45" s="106"/>
    </row>
    <row r="46" spans="1:26" s="103" customFormat="1" ht="12" customHeight="1">
      <c r="A46" s="119" t="s">
        <v>112</v>
      </c>
      <c r="B46" s="120" t="s">
        <v>189</v>
      </c>
      <c r="C46" s="119" t="s">
        <v>190</v>
      </c>
      <c r="D46" s="121">
        <f t="shared" si="1"/>
        <v>19174</v>
      </c>
      <c r="E46" s="121">
        <f t="shared" si="2"/>
        <v>976</v>
      </c>
      <c r="F46" s="122">
        <f t="shared" si="3"/>
        <v>5.0902263481798276</v>
      </c>
      <c r="G46" s="121">
        <v>976</v>
      </c>
      <c r="H46" s="121">
        <v>0</v>
      </c>
      <c r="I46" s="121">
        <f t="shared" si="4"/>
        <v>18198</v>
      </c>
      <c r="J46" s="122">
        <f t="shared" si="5"/>
        <v>94.90977365182017</v>
      </c>
      <c r="K46" s="121">
        <v>9309</v>
      </c>
      <c r="L46" s="122">
        <f t="shared" si="6"/>
        <v>48.55011995410452</v>
      </c>
      <c r="M46" s="121">
        <v>343</v>
      </c>
      <c r="N46" s="122">
        <f t="shared" si="7"/>
        <v>1.7888807760509025</v>
      </c>
      <c r="O46" s="121">
        <v>8546</v>
      </c>
      <c r="P46" s="121">
        <v>5504</v>
      </c>
      <c r="Q46" s="122">
        <f t="shared" si="8"/>
        <v>44.570772921664755</v>
      </c>
      <c r="R46" s="121">
        <v>99</v>
      </c>
      <c r="S46" s="106" t="s">
        <v>108</v>
      </c>
      <c r="T46" s="106"/>
      <c r="U46" s="106"/>
      <c r="V46" s="106"/>
      <c r="W46" s="106" t="s">
        <v>108</v>
      </c>
      <c r="X46" s="106"/>
      <c r="Y46" s="106"/>
      <c r="Z46" s="106"/>
    </row>
    <row r="47" spans="1:26" s="103" customFormat="1" ht="12" customHeight="1">
      <c r="A47" s="119" t="s">
        <v>112</v>
      </c>
      <c r="B47" s="120" t="s">
        <v>191</v>
      </c>
      <c r="C47" s="119" t="s">
        <v>192</v>
      </c>
      <c r="D47" s="121">
        <f t="shared" si="1"/>
        <v>20273</v>
      </c>
      <c r="E47" s="121">
        <f t="shared" si="2"/>
        <v>3292</v>
      </c>
      <c r="F47" s="122">
        <f t="shared" si="3"/>
        <v>16.238346569328662</v>
      </c>
      <c r="G47" s="121">
        <v>3189</v>
      </c>
      <c r="H47" s="121">
        <v>103</v>
      </c>
      <c r="I47" s="121">
        <f t="shared" si="4"/>
        <v>16981</v>
      </c>
      <c r="J47" s="122">
        <f t="shared" si="5"/>
        <v>83.76165343067133</v>
      </c>
      <c r="K47" s="121">
        <v>11247</v>
      </c>
      <c r="L47" s="122">
        <f t="shared" si="6"/>
        <v>55.47772899916145</v>
      </c>
      <c r="M47" s="121">
        <v>1357</v>
      </c>
      <c r="N47" s="122">
        <f t="shared" si="7"/>
        <v>6.693631924234203</v>
      </c>
      <c r="O47" s="121">
        <v>4377</v>
      </c>
      <c r="P47" s="121">
        <v>2070</v>
      </c>
      <c r="Q47" s="122">
        <f t="shared" si="8"/>
        <v>21.590292507275688</v>
      </c>
      <c r="R47" s="121">
        <v>109</v>
      </c>
      <c r="S47" s="106" t="s">
        <v>108</v>
      </c>
      <c r="T47" s="106"/>
      <c r="U47" s="106"/>
      <c r="V47" s="106"/>
      <c r="W47" s="106" t="s">
        <v>108</v>
      </c>
      <c r="X47" s="106"/>
      <c r="Y47" s="106"/>
      <c r="Z47" s="106"/>
    </row>
    <row r="48" spans="1:26" s="103" customFormat="1" ht="12" customHeight="1">
      <c r="A48" s="119" t="s">
        <v>112</v>
      </c>
      <c r="B48" s="120" t="s">
        <v>193</v>
      </c>
      <c r="C48" s="119" t="s">
        <v>194</v>
      </c>
      <c r="D48" s="121">
        <f t="shared" si="1"/>
        <v>16391</v>
      </c>
      <c r="E48" s="121">
        <f t="shared" si="2"/>
        <v>3337</v>
      </c>
      <c r="F48" s="122">
        <f t="shared" si="3"/>
        <v>20.35873345128424</v>
      </c>
      <c r="G48" s="121">
        <v>3337</v>
      </c>
      <c r="H48" s="121">
        <v>0</v>
      </c>
      <c r="I48" s="121">
        <f t="shared" si="4"/>
        <v>13054</v>
      </c>
      <c r="J48" s="122">
        <f t="shared" si="5"/>
        <v>79.64126654871576</v>
      </c>
      <c r="K48" s="121">
        <v>4100</v>
      </c>
      <c r="L48" s="122">
        <f t="shared" si="6"/>
        <v>25.01372704532975</v>
      </c>
      <c r="M48" s="121">
        <v>810</v>
      </c>
      <c r="N48" s="122">
        <f t="shared" si="7"/>
        <v>4.941736318711488</v>
      </c>
      <c r="O48" s="121">
        <v>8144</v>
      </c>
      <c r="P48" s="121">
        <v>4417</v>
      </c>
      <c r="Q48" s="122">
        <f t="shared" si="8"/>
        <v>49.68580318467451</v>
      </c>
      <c r="R48" s="121">
        <v>92</v>
      </c>
      <c r="S48" s="106" t="s">
        <v>108</v>
      </c>
      <c r="T48" s="106"/>
      <c r="U48" s="106"/>
      <c r="V48" s="106"/>
      <c r="W48" s="106" t="s">
        <v>108</v>
      </c>
      <c r="X48" s="106"/>
      <c r="Y48" s="106"/>
      <c r="Z48" s="106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3" customWidth="1"/>
    <col min="2" max="2" width="8.69921875" style="124" customWidth="1"/>
    <col min="3" max="3" width="12.59765625" style="118" customWidth="1"/>
    <col min="4" max="55" width="9" style="115" customWidth="1"/>
    <col min="56" max="16384" width="9" style="118" customWidth="1"/>
  </cols>
  <sheetData>
    <row r="1" spans="1:31" s="50" customFormat="1" ht="17.25">
      <c r="A1" s="91" t="s">
        <v>110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52" t="s">
        <v>75</v>
      </c>
      <c r="B2" s="150" t="s">
        <v>76</v>
      </c>
      <c r="C2" s="150" t="s">
        <v>77</v>
      </c>
      <c r="D2" s="92" t="s">
        <v>78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79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2" t="s">
        <v>80</v>
      </c>
      <c r="AG2" s="143"/>
      <c r="AH2" s="143"/>
      <c r="AI2" s="144"/>
      <c r="AJ2" s="142" t="s">
        <v>81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82</v>
      </c>
      <c r="AU2" s="150"/>
      <c r="AV2" s="150"/>
      <c r="AW2" s="150"/>
      <c r="AX2" s="150"/>
      <c r="AY2" s="150"/>
      <c r="AZ2" s="142" t="s">
        <v>83</v>
      </c>
      <c r="BA2" s="143"/>
      <c r="BB2" s="143"/>
      <c r="BC2" s="144"/>
    </row>
    <row r="3" spans="1:55" s="51" customFormat="1" ht="26.25" customHeight="1">
      <c r="A3" s="151"/>
      <c r="B3" s="151"/>
      <c r="C3" s="151"/>
      <c r="D3" s="67" t="s">
        <v>84</v>
      </c>
      <c r="E3" s="145" t="s">
        <v>85</v>
      </c>
      <c r="F3" s="143"/>
      <c r="G3" s="144"/>
      <c r="H3" s="146" t="s">
        <v>86</v>
      </c>
      <c r="I3" s="147"/>
      <c r="J3" s="148"/>
      <c r="K3" s="145" t="s">
        <v>87</v>
      </c>
      <c r="L3" s="147"/>
      <c r="M3" s="148"/>
      <c r="N3" s="67" t="s">
        <v>84</v>
      </c>
      <c r="O3" s="145" t="s">
        <v>88</v>
      </c>
      <c r="P3" s="154"/>
      <c r="Q3" s="154"/>
      <c r="R3" s="154"/>
      <c r="S3" s="154"/>
      <c r="T3" s="154"/>
      <c r="U3" s="155"/>
      <c r="V3" s="145" t="s">
        <v>89</v>
      </c>
      <c r="W3" s="154"/>
      <c r="X3" s="154"/>
      <c r="Y3" s="154"/>
      <c r="Z3" s="154"/>
      <c r="AA3" s="154"/>
      <c r="AB3" s="155"/>
      <c r="AC3" s="93" t="s">
        <v>90</v>
      </c>
      <c r="AD3" s="65"/>
      <c r="AE3" s="66"/>
      <c r="AF3" s="149" t="s">
        <v>84</v>
      </c>
      <c r="AG3" s="150" t="s">
        <v>91</v>
      </c>
      <c r="AH3" s="150" t="s">
        <v>92</v>
      </c>
      <c r="AI3" s="150" t="s">
        <v>93</v>
      </c>
      <c r="AJ3" s="151" t="s">
        <v>84</v>
      </c>
      <c r="AK3" s="150" t="s">
        <v>94</v>
      </c>
      <c r="AL3" s="150" t="s">
        <v>95</v>
      </c>
      <c r="AM3" s="150" t="s">
        <v>96</v>
      </c>
      <c r="AN3" s="150" t="s">
        <v>92</v>
      </c>
      <c r="AO3" s="150" t="s">
        <v>93</v>
      </c>
      <c r="AP3" s="150" t="s">
        <v>97</v>
      </c>
      <c r="AQ3" s="150" t="s">
        <v>98</v>
      </c>
      <c r="AR3" s="150" t="s">
        <v>99</v>
      </c>
      <c r="AS3" s="150" t="s">
        <v>100</v>
      </c>
      <c r="AT3" s="149" t="s">
        <v>84</v>
      </c>
      <c r="AU3" s="150" t="s">
        <v>94</v>
      </c>
      <c r="AV3" s="150" t="s">
        <v>95</v>
      </c>
      <c r="AW3" s="150" t="s">
        <v>96</v>
      </c>
      <c r="AX3" s="150" t="s">
        <v>92</v>
      </c>
      <c r="AY3" s="150" t="s">
        <v>93</v>
      </c>
      <c r="AZ3" s="149" t="s">
        <v>84</v>
      </c>
      <c r="BA3" s="150" t="s">
        <v>91</v>
      </c>
      <c r="BB3" s="150" t="s">
        <v>92</v>
      </c>
      <c r="BC3" s="150" t="s">
        <v>93</v>
      </c>
    </row>
    <row r="4" spans="1:55" s="51" customFormat="1" ht="26.25" customHeight="1">
      <c r="A4" s="151"/>
      <c r="B4" s="151"/>
      <c r="C4" s="151"/>
      <c r="D4" s="67"/>
      <c r="E4" s="67" t="s">
        <v>84</v>
      </c>
      <c r="F4" s="57" t="s">
        <v>101</v>
      </c>
      <c r="G4" s="57" t="s">
        <v>102</v>
      </c>
      <c r="H4" s="67" t="s">
        <v>84</v>
      </c>
      <c r="I4" s="57" t="s">
        <v>101</v>
      </c>
      <c r="J4" s="57" t="s">
        <v>102</v>
      </c>
      <c r="K4" s="67" t="s">
        <v>84</v>
      </c>
      <c r="L4" s="57" t="s">
        <v>101</v>
      </c>
      <c r="M4" s="57" t="s">
        <v>102</v>
      </c>
      <c r="N4" s="67"/>
      <c r="O4" s="67" t="s">
        <v>84</v>
      </c>
      <c r="P4" s="57" t="s">
        <v>91</v>
      </c>
      <c r="Q4" s="57" t="s">
        <v>92</v>
      </c>
      <c r="R4" s="57" t="s">
        <v>93</v>
      </c>
      <c r="S4" s="57" t="s">
        <v>103</v>
      </c>
      <c r="T4" s="57" t="s">
        <v>104</v>
      </c>
      <c r="U4" s="57" t="s">
        <v>105</v>
      </c>
      <c r="V4" s="67" t="s">
        <v>84</v>
      </c>
      <c r="W4" s="57" t="s">
        <v>91</v>
      </c>
      <c r="X4" s="57" t="s">
        <v>92</v>
      </c>
      <c r="Y4" s="57" t="s">
        <v>93</v>
      </c>
      <c r="Z4" s="57" t="s">
        <v>103</v>
      </c>
      <c r="AA4" s="57" t="s">
        <v>104</v>
      </c>
      <c r="AB4" s="57" t="s">
        <v>105</v>
      </c>
      <c r="AC4" s="67" t="s">
        <v>84</v>
      </c>
      <c r="AD4" s="57" t="s">
        <v>101</v>
      </c>
      <c r="AE4" s="57" t="s">
        <v>102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55" customFormat="1" ht="23.25" customHeight="1">
      <c r="A5" s="151"/>
      <c r="B5" s="151"/>
      <c r="C5" s="151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51"/>
      <c r="AM5" s="56"/>
      <c r="AN5" s="56"/>
      <c r="AO5" s="56"/>
      <c r="AP5" s="56"/>
      <c r="AQ5" s="56"/>
      <c r="AR5" s="56"/>
      <c r="AS5" s="56"/>
      <c r="AT5" s="56"/>
      <c r="AU5" s="56"/>
      <c r="AV5" s="151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53"/>
      <c r="B6" s="153"/>
      <c r="C6" s="153"/>
      <c r="D6" s="72" t="s">
        <v>106</v>
      </c>
      <c r="E6" s="72" t="s">
        <v>106</v>
      </c>
      <c r="F6" s="72" t="s">
        <v>106</v>
      </c>
      <c r="G6" s="72" t="s">
        <v>106</v>
      </c>
      <c r="H6" s="72" t="s">
        <v>106</v>
      </c>
      <c r="I6" s="72" t="s">
        <v>106</v>
      </c>
      <c r="J6" s="72" t="s">
        <v>106</v>
      </c>
      <c r="K6" s="72" t="s">
        <v>106</v>
      </c>
      <c r="L6" s="72" t="s">
        <v>106</v>
      </c>
      <c r="M6" s="72" t="s">
        <v>106</v>
      </c>
      <c r="N6" s="72" t="s">
        <v>106</v>
      </c>
      <c r="O6" s="72" t="s">
        <v>106</v>
      </c>
      <c r="P6" s="72" t="s">
        <v>106</v>
      </c>
      <c r="Q6" s="72" t="s">
        <v>106</v>
      </c>
      <c r="R6" s="72" t="s">
        <v>106</v>
      </c>
      <c r="S6" s="72" t="s">
        <v>106</v>
      </c>
      <c r="T6" s="72" t="s">
        <v>106</v>
      </c>
      <c r="U6" s="72" t="s">
        <v>106</v>
      </c>
      <c r="V6" s="72" t="s">
        <v>106</v>
      </c>
      <c r="W6" s="72" t="s">
        <v>106</v>
      </c>
      <c r="X6" s="72" t="s">
        <v>106</v>
      </c>
      <c r="Y6" s="72" t="s">
        <v>106</v>
      </c>
      <c r="Z6" s="72" t="s">
        <v>106</v>
      </c>
      <c r="AA6" s="72" t="s">
        <v>106</v>
      </c>
      <c r="AB6" s="72" t="s">
        <v>106</v>
      </c>
      <c r="AC6" s="72" t="s">
        <v>106</v>
      </c>
      <c r="AD6" s="72" t="s">
        <v>106</v>
      </c>
      <c r="AE6" s="72" t="s">
        <v>106</v>
      </c>
      <c r="AF6" s="73" t="s">
        <v>107</v>
      </c>
      <c r="AG6" s="73" t="s">
        <v>107</v>
      </c>
      <c r="AH6" s="73" t="s">
        <v>107</v>
      </c>
      <c r="AI6" s="73" t="s">
        <v>107</v>
      </c>
      <c r="AJ6" s="73" t="s">
        <v>107</v>
      </c>
      <c r="AK6" s="73" t="s">
        <v>107</v>
      </c>
      <c r="AL6" s="73" t="s">
        <v>107</v>
      </c>
      <c r="AM6" s="73" t="s">
        <v>107</v>
      </c>
      <c r="AN6" s="73" t="s">
        <v>107</v>
      </c>
      <c r="AO6" s="73" t="s">
        <v>107</v>
      </c>
      <c r="AP6" s="73" t="s">
        <v>107</v>
      </c>
      <c r="AQ6" s="73" t="s">
        <v>107</v>
      </c>
      <c r="AR6" s="73" t="s">
        <v>107</v>
      </c>
      <c r="AS6" s="73" t="s">
        <v>107</v>
      </c>
      <c r="AT6" s="73" t="s">
        <v>107</v>
      </c>
      <c r="AU6" s="73" t="s">
        <v>107</v>
      </c>
      <c r="AV6" s="73" t="s">
        <v>107</v>
      </c>
      <c r="AW6" s="73" t="s">
        <v>107</v>
      </c>
      <c r="AX6" s="73" t="s">
        <v>107</v>
      </c>
      <c r="AY6" s="73" t="s">
        <v>107</v>
      </c>
      <c r="AZ6" s="73" t="s">
        <v>107</v>
      </c>
      <c r="BA6" s="73" t="s">
        <v>107</v>
      </c>
      <c r="BB6" s="73" t="s">
        <v>107</v>
      </c>
      <c r="BC6" s="73" t="s">
        <v>107</v>
      </c>
    </row>
    <row r="7" spans="1:55" s="96" customFormat="1" ht="12" customHeight="1">
      <c r="A7" s="104" t="s">
        <v>112</v>
      </c>
      <c r="B7" s="105" t="s">
        <v>113</v>
      </c>
      <c r="C7" s="104" t="s">
        <v>55</v>
      </c>
      <c r="D7" s="109">
        <f aca="true" t="shared" si="0" ref="D7:AI7">SUM(D8:D48)</f>
        <v>356149</v>
      </c>
      <c r="E7" s="95">
        <f t="shared" si="0"/>
        <v>39337</v>
      </c>
      <c r="F7" s="95">
        <f t="shared" si="0"/>
        <v>28314</v>
      </c>
      <c r="G7" s="95">
        <f t="shared" si="0"/>
        <v>11023</v>
      </c>
      <c r="H7" s="95">
        <f t="shared" si="0"/>
        <v>114239</v>
      </c>
      <c r="I7" s="95">
        <f t="shared" si="0"/>
        <v>73128</v>
      </c>
      <c r="J7" s="95">
        <f t="shared" si="0"/>
        <v>41111</v>
      </c>
      <c r="K7" s="109">
        <f t="shared" si="0"/>
        <v>202573</v>
      </c>
      <c r="L7" s="109">
        <f t="shared" si="0"/>
        <v>21375</v>
      </c>
      <c r="M7" s="109">
        <f t="shared" si="0"/>
        <v>181198</v>
      </c>
      <c r="N7" s="109">
        <f t="shared" si="0"/>
        <v>363278</v>
      </c>
      <c r="O7" s="109">
        <f t="shared" si="0"/>
        <v>122770</v>
      </c>
      <c r="P7" s="109">
        <f t="shared" si="0"/>
        <v>83703</v>
      </c>
      <c r="Q7" s="95">
        <f t="shared" si="0"/>
        <v>0</v>
      </c>
      <c r="R7" s="95">
        <f t="shared" si="0"/>
        <v>0</v>
      </c>
      <c r="S7" s="95">
        <f t="shared" si="0"/>
        <v>39067</v>
      </c>
      <c r="T7" s="95">
        <f t="shared" si="0"/>
        <v>0</v>
      </c>
      <c r="U7" s="95">
        <f t="shared" si="0"/>
        <v>0</v>
      </c>
      <c r="V7" s="109">
        <f t="shared" si="0"/>
        <v>233845</v>
      </c>
      <c r="W7" s="109">
        <f t="shared" si="0"/>
        <v>192455</v>
      </c>
      <c r="X7" s="95">
        <f t="shared" si="0"/>
        <v>0</v>
      </c>
      <c r="Y7" s="95">
        <f t="shared" si="0"/>
        <v>0</v>
      </c>
      <c r="Z7" s="95">
        <f t="shared" si="0"/>
        <v>41390</v>
      </c>
      <c r="AA7" s="95">
        <f t="shared" si="0"/>
        <v>0</v>
      </c>
      <c r="AB7" s="95">
        <f t="shared" si="0"/>
        <v>0</v>
      </c>
      <c r="AC7" s="95">
        <f t="shared" si="0"/>
        <v>6663</v>
      </c>
      <c r="AD7" s="95">
        <f t="shared" si="0"/>
        <v>1153</v>
      </c>
      <c r="AE7" s="95">
        <f t="shared" si="0"/>
        <v>5510</v>
      </c>
      <c r="AF7" s="109">
        <f t="shared" si="0"/>
        <v>11449</v>
      </c>
      <c r="AG7" s="109">
        <f t="shared" si="0"/>
        <v>11449</v>
      </c>
      <c r="AH7" s="95">
        <f t="shared" si="0"/>
        <v>0</v>
      </c>
      <c r="AI7" s="95">
        <f t="shared" si="0"/>
        <v>0</v>
      </c>
      <c r="AJ7" s="109">
        <f aca="true" t="shared" si="1" ref="AJ7:BC7">SUM(AJ8:AJ48)</f>
        <v>12018</v>
      </c>
      <c r="AK7" s="95">
        <f t="shared" si="1"/>
        <v>721</v>
      </c>
      <c r="AL7" s="95">
        <f t="shared" si="1"/>
        <v>0</v>
      </c>
      <c r="AM7" s="95">
        <f t="shared" si="1"/>
        <v>1521</v>
      </c>
      <c r="AN7" s="109">
        <f t="shared" si="1"/>
        <v>2073</v>
      </c>
      <c r="AO7" s="95">
        <f t="shared" si="1"/>
        <v>0</v>
      </c>
      <c r="AP7" s="95">
        <f t="shared" si="1"/>
        <v>4756</v>
      </c>
      <c r="AQ7" s="95">
        <f t="shared" si="1"/>
        <v>91</v>
      </c>
      <c r="AR7" s="95">
        <f t="shared" si="1"/>
        <v>39</v>
      </c>
      <c r="AS7" s="95">
        <f t="shared" si="1"/>
        <v>2817</v>
      </c>
      <c r="AT7" s="95">
        <f t="shared" si="1"/>
        <v>163</v>
      </c>
      <c r="AU7" s="95">
        <f t="shared" si="1"/>
        <v>161</v>
      </c>
      <c r="AV7" s="95">
        <f t="shared" si="1"/>
        <v>0</v>
      </c>
      <c r="AW7" s="95">
        <f t="shared" si="1"/>
        <v>2</v>
      </c>
      <c r="AX7" s="95">
        <f t="shared" si="1"/>
        <v>0</v>
      </c>
      <c r="AY7" s="95">
        <f t="shared" si="1"/>
        <v>0</v>
      </c>
      <c r="AZ7" s="95">
        <f t="shared" si="1"/>
        <v>774</v>
      </c>
      <c r="BA7" s="95">
        <f t="shared" si="1"/>
        <v>774</v>
      </c>
      <c r="BB7" s="95">
        <f t="shared" si="1"/>
        <v>0</v>
      </c>
      <c r="BC7" s="95">
        <f t="shared" si="1"/>
        <v>0</v>
      </c>
    </row>
    <row r="8" spans="1:55" s="103" customFormat="1" ht="12" customHeight="1">
      <c r="A8" s="106" t="s">
        <v>112</v>
      </c>
      <c r="B8" s="107" t="s">
        <v>114</v>
      </c>
      <c r="C8" s="106" t="s">
        <v>115</v>
      </c>
      <c r="D8" s="99">
        <f aca="true" t="shared" si="2" ref="D8:D48">SUM(E8,+H8,+K8)</f>
        <v>20083</v>
      </c>
      <c r="E8" s="99">
        <f aca="true" t="shared" si="3" ref="E8:E48">SUM(F8:G8)</f>
        <v>2825</v>
      </c>
      <c r="F8" s="99">
        <v>2825</v>
      </c>
      <c r="G8" s="99">
        <v>0</v>
      </c>
      <c r="H8" s="99">
        <f aca="true" t="shared" si="4" ref="H8:H48">SUM(I8:J8)</f>
        <v>36</v>
      </c>
      <c r="I8" s="99">
        <v>36</v>
      </c>
      <c r="J8" s="99">
        <v>0</v>
      </c>
      <c r="K8" s="99">
        <f aca="true" t="shared" si="5" ref="K8:K48">SUM(L8:M8)</f>
        <v>17222</v>
      </c>
      <c r="L8" s="99">
        <v>745</v>
      </c>
      <c r="M8" s="99">
        <v>16477</v>
      </c>
      <c r="N8" s="99">
        <f aca="true" t="shared" si="6" ref="N8:N48">SUM(O8,+V8,+AC8)</f>
        <v>20220</v>
      </c>
      <c r="O8" s="99">
        <f aca="true" t="shared" si="7" ref="O8:O48">SUM(P8:U8)</f>
        <v>3606</v>
      </c>
      <c r="P8" s="99">
        <v>3606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f aca="true" t="shared" si="8" ref="V8:V48">SUM(W8:AB8)</f>
        <v>16477</v>
      </c>
      <c r="W8" s="99">
        <v>16477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f aca="true" t="shared" si="9" ref="AC8:AC48">SUM(AD8:AE8)</f>
        <v>137</v>
      </c>
      <c r="AD8" s="99">
        <v>137</v>
      </c>
      <c r="AE8" s="99">
        <v>0</v>
      </c>
      <c r="AF8" s="99">
        <f aca="true" t="shared" si="10" ref="AF8:AF48">SUM(AG8:AI8)</f>
        <v>49</v>
      </c>
      <c r="AG8" s="99">
        <v>49</v>
      </c>
      <c r="AH8" s="99">
        <v>0</v>
      </c>
      <c r="AI8" s="99">
        <v>0</v>
      </c>
      <c r="AJ8" s="99">
        <f aca="true" t="shared" si="11" ref="AJ8:AJ48">SUM(AK8:AS8)</f>
        <v>49</v>
      </c>
      <c r="AK8" s="99"/>
      <c r="AL8" s="99">
        <v>0</v>
      </c>
      <c r="AM8" s="99">
        <v>10</v>
      </c>
      <c r="AN8" s="99">
        <v>0</v>
      </c>
      <c r="AO8" s="99">
        <v>0</v>
      </c>
      <c r="AP8" s="99">
        <v>0</v>
      </c>
      <c r="AQ8" s="99">
        <v>0</v>
      </c>
      <c r="AR8" s="99">
        <v>39</v>
      </c>
      <c r="AS8" s="99">
        <v>0</v>
      </c>
      <c r="AT8" s="99">
        <f aca="true" t="shared" si="12" ref="AT8:AT48">SUM(AU8:AY8)</f>
        <v>0</v>
      </c>
      <c r="AU8" s="99">
        <v>0</v>
      </c>
      <c r="AV8" s="99">
        <v>0</v>
      </c>
      <c r="AW8" s="99">
        <v>0</v>
      </c>
      <c r="AX8" s="99">
        <v>0</v>
      </c>
      <c r="AY8" s="99">
        <v>0</v>
      </c>
      <c r="AZ8" s="99">
        <f aca="true" t="shared" si="13" ref="AZ8:AZ48">SUM(BA8:BC8)</f>
        <v>0</v>
      </c>
      <c r="BA8" s="99">
        <v>0</v>
      </c>
      <c r="BB8" s="99">
        <v>0</v>
      </c>
      <c r="BC8" s="99">
        <v>0</v>
      </c>
    </row>
    <row r="9" spans="1:55" s="103" customFormat="1" ht="12" customHeight="1">
      <c r="A9" s="106" t="s">
        <v>112</v>
      </c>
      <c r="B9" s="107" t="s">
        <v>116</v>
      </c>
      <c r="C9" s="106" t="s">
        <v>117</v>
      </c>
      <c r="D9" s="99">
        <f t="shared" si="2"/>
        <v>33069</v>
      </c>
      <c r="E9" s="99">
        <f t="shared" si="3"/>
        <v>6241</v>
      </c>
      <c r="F9" s="99">
        <v>6241</v>
      </c>
      <c r="G9" s="99">
        <v>0</v>
      </c>
      <c r="H9" s="99">
        <f t="shared" si="4"/>
        <v>8552</v>
      </c>
      <c r="I9" s="99">
        <v>8552</v>
      </c>
      <c r="J9" s="99">
        <v>0</v>
      </c>
      <c r="K9" s="99">
        <f t="shared" si="5"/>
        <v>18276</v>
      </c>
      <c r="L9" s="99">
        <v>24</v>
      </c>
      <c r="M9" s="99">
        <v>18252</v>
      </c>
      <c r="N9" s="99">
        <f t="shared" si="6"/>
        <v>33069</v>
      </c>
      <c r="O9" s="99">
        <f t="shared" si="7"/>
        <v>14817</v>
      </c>
      <c r="P9" s="99">
        <v>14817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f t="shared" si="8"/>
        <v>18252</v>
      </c>
      <c r="W9" s="99">
        <v>18252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f t="shared" si="9"/>
        <v>0</v>
      </c>
      <c r="AD9" s="99">
        <v>0</v>
      </c>
      <c r="AE9" s="99">
        <v>0</v>
      </c>
      <c r="AF9" s="99">
        <f t="shared" si="10"/>
        <v>366</v>
      </c>
      <c r="AG9" s="99">
        <v>366</v>
      </c>
      <c r="AH9" s="99">
        <v>0</v>
      </c>
      <c r="AI9" s="99">
        <v>0</v>
      </c>
      <c r="AJ9" s="99">
        <f t="shared" si="11"/>
        <v>366</v>
      </c>
      <c r="AK9" s="99"/>
      <c r="AL9" s="99">
        <v>0</v>
      </c>
      <c r="AM9" s="99">
        <v>184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182</v>
      </c>
      <c r="AT9" s="99">
        <f t="shared" si="12"/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f t="shared" si="13"/>
        <v>0</v>
      </c>
      <c r="BA9" s="99">
        <v>0</v>
      </c>
      <c r="BB9" s="99">
        <v>0</v>
      </c>
      <c r="BC9" s="99">
        <v>0</v>
      </c>
    </row>
    <row r="10" spans="1:55" s="103" customFormat="1" ht="12" customHeight="1">
      <c r="A10" s="106" t="s">
        <v>112</v>
      </c>
      <c r="B10" s="107" t="s">
        <v>118</v>
      </c>
      <c r="C10" s="106" t="s">
        <v>119</v>
      </c>
      <c r="D10" s="99">
        <f t="shared" si="2"/>
        <v>5042</v>
      </c>
      <c r="E10" s="99">
        <f t="shared" si="3"/>
        <v>0</v>
      </c>
      <c r="F10" s="99">
        <v>0</v>
      </c>
      <c r="G10" s="99">
        <v>0</v>
      </c>
      <c r="H10" s="99">
        <f t="shared" si="4"/>
        <v>768</v>
      </c>
      <c r="I10" s="99">
        <v>768</v>
      </c>
      <c r="J10" s="99">
        <v>0</v>
      </c>
      <c r="K10" s="99">
        <f t="shared" si="5"/>
        <v>4274</v>
      </c>
      <c r="L10" s="99">
        <v>0</v>
      </c>
      <c r="M10" s="99">
        <v>4274</v>
      </c>
      <c r="N10" s="99">
        <f t="shared" si="6"/>
        <v>5042</v>
      </c>
      <c r="O10" s="99">
        <f t="shared" si="7"/>
        <v>768</v>
      </c>
      <c r="P10" s="99">
        <v>0</v>
      </c>
      <c r="Q10" s="99">
        <v>0</v>
      </c>
      <c r="R10" s="99">
        <v>0</v>
      </c>
      <c r="S10" s="99">
        <v>768</v>
      </c>
      <c r="T10" s="99">
        <v>0</v>
      </c>
      <c r="U10" s="99">
        <v>0</v>
      </c>
      <c r="V10" s="99">
        <f t="shared" si="8"/>
        <v>4274</v>
      </c>
      <c r="W10" s="99">
        <v>0</v>
      </c>
      <c r="X10" s="99">
        <v>0</v>
      </c>
      <c r="Y10" s="99">
        <v>0</v>
      </c>
      <c r="Z10" s="99">
        <v>4274</v>
      </c>
      <c r="AA10" s="99">
        <v>0</v>
      </c>
      <c r="AB10" s="99">
        <v>0</v>
      </c>
      <c r="AC10" s="99">
        <f t="shared" si="9"/>
        <v>0</v>
      </c>
      <c r="AD10" s="99">
        <v>0</v>
      </c>
      <c r="AE10" s="99">
        <v>0</v>
      </c>
      <c r="AF10" s="99">
        <f t="shared" si="10"/>
        <v>0</v>
      </c>
      <c r="AG10" s="99">
        <v>0</v>
      </c>
      <c r="AH10" s="99">
        <v>0</v>
      </c>
      <c r="AI10" s="99">
        <v>0</v>
      </c>
      <c r="AJ10" s="99">
        <f t="shared" si="11"/>
        <v>0</v>
      </c>
      <c r="AK10" s="99"/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f t="shared" si="12"/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99">
        <f t="shared" si="13"/>
        <v>0</v>
      </c>
      <c r="BA10" s="99">
        <v>0</v>
      </c>
      <c r="BB10" s="99">
        <v>0</v>
      </c>
      <c r="BC10" s="99">
        <v>0</v>
      </c>
    </row>
    <row r="11" spans="1:55" s="103" customFormat="1" ht="12" customHeight="1">
      <c r="A11" s="106" t="s">
        <v>112</v>
      </c>
      <c r="B11" s="107" t="s">
        <v>120</v>
      </c>
      <c r="C11" s="106" t="s">
        <v>121</v>
      </c>
      <c r="D11" s="99">
        <f t="shared" si="2"/>
        <v>6453</v>
      </c>
      <c r="E11" s="99">
        <f t="shared" si="3"/>
        <v>0</v>
      </c>
      <c r="F11" s="99">
        <v>0</v>
      </c>
      <c r="G11" s="99">
        <v>0</v>
      </c>
      <c r="H11" s="99">
        <f t="shared" si="4"/>
        <v>2940</v>
      </c>
      <c r="I11" s="99">
        <v>2940</v>
      </c>
      <c r="J11" s="99">
        <v>0</v>
      </c>
      <c r="K11" s="99">
        <f t="shared" si="5"/>
        <v>3513</v>
      </c>
      <c r="L11" s="99">
        <v>0</v>
      </c>
      <c r="M11" s="99">
        <v>3513</v>
      </c>
      <c r="N11" s="99">
        <f t="shared" si="6"/>
        <v>6453</v>
      </c>
      <c r="O11" s="99">
        <f t="shared" si="7"/>
        <v>2940</v>
      </c>
      <c r="P11" s="99">
        <v>0</v>
      </c>
      <c r="Q11" s="99">
        <v>0</v>
      </c>
      <c r="R11" s="99">
        <v>0</v>
      </c>
      <c r="S11" s="99">
        <v>2940</v>
      </c>
      <c r="T11" s="99">
        <v>0</v>
      </c>
      <c r="U11" s="99">
        <v>0</v>
      </c>
      <c r="V11" s="99">
        <f t="shared" si="8"/>
        <v>3513</v>
      </c>
      <c r="W11" s="99">
        <v>0</v>
      </c>
      <c r="X11" s="99">
        <v>0</v>
      </c>
      <c r="Y11" s="99">
        <v>0</v>
      </c>
      <c r="Z11" s="99">
        <v>3513</v>
      </c>
      <c r="AA11" s="99">
        <v>0</v>
      </c>
      <c r="AB11" s="99">
        <v>0</v>
      </c>
      <c r="AC11" s="99">
        <f t="shared" si="9"/>
        <v>0</v>
      </c>
      <c r="AD11" s="99">
        <v>0</v>
      </c>
      <c r="AE11" s="99">
        <v>0</v>
      </c>
      <c r="AF11" s="99">
        <f t="shared" si="10"/>
        <v>0</v>
      </c>
      <c r="AG11" s="99">
        <v>0</v>
      </c>
      <c r="AH11" s="99">
        <v>0</v>
      </c>
      <c r="AI11" s="99">
        <v>0</v>
      </c>
      <c r="AJ11" s="99">
        <f t="shared" si="11"/>
        <v>0</v>
      </c>
      <c r="AK11" s="99"/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f t="shared" si="12"/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f t="shared" si="13"/>
        <v>0</v>
      </c>
      <c r="BA11" s="99">
        <v>0</v>
      </c>
      <c r="BB11" s="99">
        <v>0</v>
      </c>
      <c r="BC11" s="99">
        <v>0</v>
      </c>
    </row>
    <row r="12" spans="1:55" s="103" customFormat="1" ht="12" customHeight="1">
      <c r="A12" s="106" t="s">
        <v>112</v>
      </c>
      <c r="B12" s="107" t="s">
        <v>122</v>
      </c>
      <c r="C12" s="106" t="s">
        <v>123</v>
      </c>
      <c r="D12" s="121">
        <f t="shared" si="2"/>
        <v>2372</v>
      </c>
      <c r="E12" s="121">
        <f t="shared" si="3"/>
        <v>0</v>
      </c>
      <c r="F12" s="121">
        <v>0</v>
      </c>
      <c r="G12" s="121">
        <v>0</v>
      </c>
      <c r="H12" s="121">
        <f t="shared" si="4"/>
        <v>931</v>
      </c>
      <c r="I12" s="121">
        <v>931</v>
      </c>
      <c r="J12" s="121">
        <v>0</v>
      </c>
      <c r="K12" s="121">
        <f t="shared" si="5"/>
        <v>1441</v>
      </c>
      <c r="L12" s="121">
        <v>0</v>
      </c>
      <c r="M12" s="121">
        <v>1441</v>
      </c>
      <c r="N12" s="121">
        <f t="shared" si="6"/>
        <v>2699</v>
      </c>
      <c r="O12" s="121">
        <f t="shared" si="7"/>
        <v>1169</v>
      </c>
      <c r="P12" s="121">
        <v>0</v>
      </c>
      <c r="Q12" s="121">
        <v>0</v>
      </c>
      <c r="R12" s="121">
        <v>0</v>
      </c>
      <c r="S12" s="121">
        <v>1169</v>
      </c>
      <c r="T12" s="121">
        <v>0</v>
      </c>
      <c r="U12" s="121">
        <v>0</v>
      </c>
      <c r="V12" s="121">
        <f t="shared" si="8"/>
        <v>1530</v>
      </c>
      <c r="W12" s="121">
        <v>0</v>
      </c>
      <c r="X12" s="121">
        <v>0</v>
      </c>
      <c r="Y12" s="121">
        <v>0</v>
      </c>
      <c r="Z12" s="121">
        <v>1530</v>
      </c>
      <c r="AA12" s="121">
        <v>0</v>
      </c>
      <c r="AB12" s="121">
        <v>0</v>
      </c>
      <c r="AC12" s="121">
        <f t="shared" si="9"/>
        <v>0</v>
      </c>
      <c r="AD12" s="121">
        <v>0</v>
      </c>
      <c r="AE12" s="121">
        <v>0</v>
      </c>
      <c r="AF12" s="121">
        <f t="shared" si="10"/>
        <v>0</v>
      </c>
      <c r="AG12" s="121">
        <v>0</v>
      </c>
      <c r="AH12" s="121">
        <v>0</v>
      </c>
      <c r="AI12" s="121">
        <v>0</v>
      </c>
      <c r="AJ12" s="121">
        <f t="shared" si="11"/>
        <v>0</v>
      </c>
      <c r="AK12" s="121"/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 t="shared" si="12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3"/>
        <v>0</v>
      </c>
      <c r="BA12" s="121">
        <v>0</v>
      </c>
      <c r="BB12" s="121">
        <v>0</v>
      </c>
      <c r="BC12" s="121">
        <v>0</v>
      </c>
    </row>
    <row r="13" spans="1:55" s="103" customFormat="1" ht="12" customHeight="1">
      <c r="A13" s="106" t="s">
        <v>112</v>
      </c>
      <c r="B13" s="107" t="s">
        <v>124</v>
      </c>
      <c r="C13" s="106" t="s">
        <v>125</v>
      </c>
      <c r="D13" s="121">
        <f t="shared" si="2"/>
        <v>16887</v>
      </c>
      <c r="E13" s="121">
        <f t="shared" si="3"/>
        <v>0</v>
      </c>
      <c r="F13" s="121">
        <v>0</v>
      </c>
      <c r="G13" s="121">
        <v>0</v>
      </c>
      <c r="H13" s="121">
        <f t="shared" si="4"/>
        <v>0</v>
      </c>
      <c r="I13" s="121">
        <v>0</v>
      </c>
      <c r="J13" s="121">
        <v>0</v>
      </c>
      <c r="K13" s="121">
        <f t="shared" si="5"/>
        <v>16887</v>
      </c>
      <c r="L13" s="121">
        <v>4492</v>
      </c>
      <c r="M13" s="121">
        <v>12395</v>
      </c>
      <c r="N13" s="121">
        <f t="shared" si="6"/>
        <v>16887</v>
      </c>
      <c r="O13" s="121">
        <f t="shared" si="7"/>
        <v>4492</v>
      </c>
      <c r="P13" s="121">
        <v>4492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8"/>
        <v>12395</v>
      </c>
      <c r="W13" s="121">
        <v>12395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9"/>
        <v>0</v>
      </c>
      <c r="AD13" s="121">
        <v>0</v>
      </c>
      <c r="AE13" s="121">
        <v>0</v>
      </c>
      <c r="AF13" s="121">
        <f t="shared" si="10"/>
        <v>824</v>
      </c>
      <c r="AG13" s="121">
        <v>824</v>
      </c>
      <c r="AH13" s="121">
        <v>0</v>
      </c>
      <c r="AI13" s="121">
        <v>0</v>
      </c>
      <c r="AJ13" s="121">
        <f t="shared" si="11"/>
        <v>824</v>
      </c>
      <c r="AK13" s="121"/>
      <c r="AL13" s="121">
        <v>0</v>
      </c>
      <c r="AM13" s="121">
        <v>19</v>
      </c>
      <c r="AN13" s="121">
        <v>805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2"/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3"/>
        <v>0</v>
      </c>
      <c r="BA13" s="121">
        <v>0</v>
      </c>
      <c r="BB13" s="121">
        <v>0</v>
      </c>
      <c r="BC13" s="121">
        <v>0</v>
      </c>
    </row>
    <row r="14" spans="1:55" s="103" customFormat="1" ht="12" customHeight="1">
      <c r="A14" s="106" t="s">
        <v>112</v>
      </c>
      <c r="B14" s="107" t="s">
        <v>126</v>
      </c>
      <c r="C14" s="106" t="s">
        <v>127</v>
      </c>
      <c r="D14" s="121">
        <f t="shared" si="2"/>
        <v>123</v>
      </c>
      <c r="E14" s="121">
        <f t="shared" si="3"/>
        <v>0</v>
      </c>
      <c r="F14" s="121">
        <v>0</v>
      </c>
      <c r="G14" s="121">
        <v>0</v>
      </c>
      <c r="H14" s="121">
        <f t="shared" si="4"/>
        <v>0</v>
      </c>
      <c r="I14" s="121">
        <v>0</v>
      </c>
      <c r="J14" s="121">
        <v>0</v>
      </c>
      <c r="K14" s="121">
        <f t="shared" si="5"/>
        <v>123</v>
      </c>
      <c r="L14" s="121">
        <v>34</v>
      </c>
      <c r="M14" s="121">
        <v>89</v>
      </c>
      <c r="N14" s="121">
        <f t="shared" si="6"/>
        <v>123</v>
      </c>
      <c r="O14" s="121">
        <f t="shared" si="7"/>
        <v>34</v>
      </c>
      <c r="P14" s="121">
        <v>34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8"/>
        <v>89</v>
      </c>
      <c r="W14" s="121">
        <v>89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9"/>
        <v>0</v>
      </c>
      <c r="AD14" s="121">
        <v>0</v>
      </c>
      <c r="AE14" s="121">
        <v>0</v>
      </c>
      <c r="AF14" s="121">
        <f t="shared" si="10"/>
        <v>0</v>
      </c>
      <c r="AG14" s="121">
        <v>0</v>
      </c>
      <c r="AH14" s="121">
        <v>0</v>
      </c>
      <c r="AI14" s="121">
        <v>0</v>
      </c>
      <c r="AJ14" s="121">
        <f t="shared" si="11"/>
        <v>0</v>
      </c>
      <c r="AK14" s="121"/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 t="shared" si="12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3"/>
        <v>0</v>
      </c>
      <c r="BA14" s="121">
        <v>0</v>
      </c>
      <c r="BB14" s="121">
        <v>0</v>
      </c>
      <c r="BC14" s="121">
        <v>0</v>
      </c>
    </row>
    <row r="15" spans="1:55" s="103" customFormat="1" ht="12" customHeight="1">
      <c r="A15" s="106" t="s">
        <v>112</v>
      </c>
      <c r="B15" s="107" t="s">
        <v>128</v>
      </c>
      <c r="C15" s="106" t="s">
        <v>129</v>
      </c>
      <c r="D15" s="121">
        <f t="shared" si="2"/>
        <v>1088</v>
      </c>
      <c r="E15" s="121">
        <f t="shared" si="3"/>
        <v>0</v>
      </c>
      <c r="F15" s="121">
        <v>0</v>
      </c>
      <c r="G15" s="121">
        <v>0</v>
      </c>
      <c r="H15" s="121">
        <f t="shared" si="4"/>
        <v>706</v>
      </c>
      <c r="I15" s="121">
        <v>706</v>
      </c>
      <c r="J15" s="121">
        <v>0</v>
      </c>
      <c r="K15" s="121">
        <f t="shared" si="5"/>
        <v>382</v>
      </c>
      <c r="L15" s="121">
        <v>0</v>
      </c>
      <c r="M15" s="121">
        <v>382</v>
      </c>
      <c r="N15" s="121">
        <f t="shared" si="6"/>
        <v>1223</v>
      </c>
      <c r="O15" s="121">
        <f t="shared" si="7"/>
        <v>417</v>
      </c>
      <c r="P15" s="121">
        <v>0</v>
      </c>
      <c r="Q15" s="121">
        <v>0</v>
      </c>
      <c r="R15" s="121">
        <v>0</v>
      </c>
      <c r="S15" s="121">
        <v>417</v>
      </c>
      <c r="T15" s="121">
        <v>0</v>
      </c>
      <c r="U15" s="121">
        <v>0</v>
      </c>
      <c r="V15" s="121">
        <f t="shared" si="8"/>
        <v>806</v>
      </c>
      <c r="W15" s="121">
        <v>0</v>
      </c>
      <c r="X15" s="121">
        <v>0</v>
      </c>
      <c r="Y15" s="121">
        <v>0</v>
      </c>
      <c r="Z15" s="121">
        <v>806</v>
      </c>
      <c r="AA15" s="121">
        <v>0</v>
      </c>
      <c r="AB15" s="121">
        <v>0</v>
      </c>
      <c r="AC15" s="121">
        <f t="shared" si="9"/>
        <v>0</v>
      </c>
      <c r="AD15" s="121">
        <v>0</v>
      </c>
      <c r="AE15" s="121">
        <v>0</v>
      </c>
      <c r="AF15" s="121">
        <f t="shared" si="10"/>
        <v>0</v>
      </c>
      <c r="AG15" s="121">
        <v>0</v>
      </c>
      <c r="AH15" s="121">
        <v>0</v>
      </c>
      <c r="AI15" s="121">
        <v>0</v>
      </c>
      <c r="AJ15" s="121">
        <f t="shared" si="11"/>
        <v>0</v>
      </c>
      <c r="AK15" s="121"/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 t="shared" si="12"/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3"/>
        <v>0</v>
      </c>
      <c r="BA15" s="121">
        <v>0</v>
      </c>
      <c r="BB15" s="121">
        <v>0</v>
      </c>
      <c r="BC15" s="121">
        <v>0</v>
      </c>
    </row>
    <row r="16" spans="1:55" s="103" customFormat="1" ht="12" customHeight="1">
      <c r="A16" s="106" t="s">
        <v>112</v>
      </c>
      <c r="B16" s="107" t="s">
        <v>130</v>
      </c>
      <c r="C16" s="106" t="s">
        <v>131</v>
      </c>
      <c r="D16" s="121">
        <f t="shared" si="2"/>
        <v>1488</v>
      </c>
      <c r="E16" s="121">
        <f t="shared" si="3"/>
        <v>534</v>
      </c>
      <c r="F16" s="121">
        <v>534</v>
      </c>
      <c r="G16" s="121">
        <v>0</v>
      </c>
      <c r="H16" s="121">
        <f t="shared" si="4"/>
        <v>0</v>
      </c>
      <c r="I16" s="121">
        <v>0</v>
      </c>
      <c r="J16" s="121">
        <v>0</v>
      </c>
      <c r="K16" s="121">
        <f t="shared" si="5"/>
        <v>954</v>
      </c>
      <c r="L16" s="121">
        <v>0</v>
      </c>
      <c r="M16" s="121">
        <v>954</v>
      </c>
      <c r="N16" s="121">
        <f t="shared" si="6"/>
        <v>1488</v>
      </c>
      <c r="O16" s="121">
        <f t="shared" si="7"/>
        <v>534</v>
      </c>
      <c r="P16" s="121">
        <v>0</v>
      </c>
      <c r="Q16" s="121">
        <v>0</v>
      </c>
      <c r="R16" s="121">
        <v>0</v>
      </c>
      <c r="S16" s="121">
        <v>534</v>
      </c>
      <c r="T16" s="121">
        <v>0</v>
      </c>
      <c r="U16" s="121">
        <v>0</v>
      </c>
      <c r="V16" s="121">
        <f t="shared" si="8"/>
        <v>954</v>
      </c>
      <c r="W16" s="121">
        <v>0</v>
      </c>
      <c r="X16" s="121">
        <v>0</v>
      </c>
      <c r="Y16" s="121">
        <v>0</v>
      </c>
      <c r="Z16" s="121">
        <v>954</v>
      </c>
      <c r="AA16" s="121">
        <v>0</v>
      </c>
      <c r="AB16" s="121">
        <v>0</v>
      </c>
      <c r="AC16" s="121">
        <f t="shared" si="9"/>
        <v>0</v>
      </c>
      <c r="AD16" s="121">
        <v>0</v>
      </c>
      <c r="AE16" s="121">
        <v>0</v>
      </c>
      <c r="AF16" s="121">
        <f t="shared" si="10"/>
        <v>0</v>
      </c>
      <c r="AG16" s="121">
        <v>0</v>
      </c>
      <c r="AH16" s="121">
        <v>0</v>
      </c>
      <c r="AI16" s="121">
        <v>0</v>
      </c>
      <c r="AJ16" s="121">
        <f t="shared" si="11"/>
        <v>0</v>
      </c>
      <c r="AK16" s="121"/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 t="shared" si="12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3"/>
        <v>0</v>
      </c>
      <c r="BA16" s="121">
        <v>0</v>
      </c>
      <c r="BB16" s="121">
        <v>0</v>
      </c>
      <c r="BC16" s="121">
        <v>0</v>
      </c>
    </row>
    <row r="17" spans="1:55" s="103" customFormat="1" ht="12" customHeight="1">
      <c r="A17" s="106" t="s">
        <v>112</v>
      </c>
      <c r="B17" s="107" t="s">
        <v>132</v>
      </c>
      <c r="C17" s="106" t="s">
        <v>133</v>
      </c>
      <c r="D17" s="121">
        <f t="shared" si="2"/>
        <v>7032</v>
      </c>
      <c r="E17" s="121">
        <f t="shared" si="3"/>
        <v>0</v>
      </c>
      <c r="F17" s="121">
        <v>0</v>
      </c>
      <c r="G17" s="121">
        <v>0</v>
      </c>
      <c r="H17" s="121">
        <f t="shared" si="4"/>
        <v>4163</v>
      </c>
      <c r="I17" s="121">
        <v>4163</v>
      </c>
      <c r="J17" s="121">
        <v>0</v>
      </c>
      <c r="K17" s="121">
        <f t="shared" si="5"/>
        <v>2869</v>
      </c>
      <c r="L17" s="121">
        <v>0</v>
      </c>
      <c r="M17" s="121">
        <v>2869</v>
      </c>
      <c r="N17" s="121">
        <f t="shared" si="6"/>
        <v>7032</v>
      </c>
      <c r="O17" s="121">
        <f t="shared" si="7"/>
        <v>4163</v>
      </c>
      <c r="P17" s="121">
        <v>0</v>
      </c>
      <c r="Q17" s="121">
        <v>0</v>
      </c>
      <c r="R17" s="121">
        <v>0</v>
      </c>
      <c r="S17" s="121">
        <v>4163</v>
      </c>
      <c r="T17" s="121">
        <v>0</v>
      </c>
      <c r="U17" s="121">
        <v>0</v>
      </c>
      <c r="V17" s="121">
        <f t="shared" si="8"/>
        <v>2869</v>
      </c>
      <c r="W17" s="121">
        <v>0</v>
      </c>
      <c r="X17" s="121">
        <v>0</v>
      </c>
      <c r="Y17" s="121">
        <v>0</v>
      </c>
      <c r="Z17" s="121">
        <v>2869</v>
      </c>
      <c r="AA17" s="121">
        <v>0</v>
      </c>
      <c r="AB17" s="121">
        <v>0</v>
      </c>
      <c r="AC17" s="121">
        <f t="shared" si="9"/>
        <v>0</v>
      </c>
      <c r="AD17" s="121">
        <v>0</v>
      </c>
      <c r="AE17" s="121">
        <v>0</v>
      </c>
      <c r="AF17" s="121">
        <f t="shared" si="10"/>
        <v>0</v>
      </c>
      <c r="AG17" s="121">
        <v>0</v>
      </c>
      <c r="AH17" s="121">
        <v>0</v>
      </c>
      <c r="AI17" s="121">
        <v>0</v>
      </c>
      <c r="AJ17" s="121">
        <f t="shared" si="11"/>
        <v>0</v>
      </c>
      <c r="AK17" s="121"/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2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3"/>
        <v>0</v>
      </c>
      <c r="BA17" s="121">
        <v>0</v>
      </c>
      <c r="BB17" s="121">
        <v>0</v>
      </c>
      <c r="BC17" s="121">
        <v>0</v>
      </c>
    </row>
    <row r="18" spans="1:55" s="103" customFormat="1" ht="12" customHeight="1">
      <c r="A18" s="106" t="s">
        <v>112</v>
      </c>
      <c r="B18" s="107" t="s">
        <v>134</v>
      </c>
      <c r="C18" s="106" t="s">
        <v>135</v>
      </c>
      <c r="D18" s="121">
        <f t="shared" si="2"/>
        <v>45898</v>
      </c>
      <c r="E18" s="121">
        <f t="shared" si="3"/>
        <v>9654</v>
      </c>
      <c r="F18" s="121">
        <v>9654</v>
      </c>
      <c r="G18" s="121">
        <v>0</v>
      </c>
      <c r="H18" s="121">
        <f t="shared" si="4"/>
        <v>16075</v>
      </c>
      <c r="I18" s="121">
        <v>16075</v>
      </c>
      <c r="J18" s="121">
        <v>0</v>
      </c>
      <c r="K18" s="121">
        <f t="shared" si="5"/>
        <v>20169</v>
      </c>
      <c r="L18" s="121">
        <v>0</v>
      </c>
      <c r="M18" s="121">
        <v>20169</v>
      </c>
      <c r="N18" s="121">
        <f t="shared" si="6"/>
        <v>45898</v>
      </c>
      <c r="O18" s="121">
        <f t="shared" si="7"/>
        <v>25729</v>
      </c>
      <c r="P18" s="121">
        <v>0</v>
      </c>
      <c r="Q18" s="121">
        <v>0</v>
      </c>
      <c r="R18" s="121">
        <v>0</v>
      </c>
      <c r="S18" s="121">
        <v>25729</v>
      </c>
      <c r="T18" s="121">
        <v>0</v>
      </c>
      <c r="U18" s="121">
        <v>0</v>
      </c>
      <c r="V18" s="121">
        <f t="shared" si="8"/>
        <v>20169</v>
      </c>
      <c r="W18" s="121">
        <v>0</v>
      </c>
      <c r="X18" s="121">
        <v>0</v>
      </c>
      <c r="Y18" s="121">
        <v>0</v>
      </c>
      <c r="Z18" s="121">
        <v>20169</v>
      </c>
      <c r="AA18" s="121">
        <v>0</v>
      </c>
      <c r="AB18" s="121">
        <v>0</v>
      </c>
      <c r="AC18" s="121">
        <f t="shared" si="9"/>
        <v>0</v>
      </c>
      <c r="AD18" s="121">
        <v>0</v>
      </c>
      <c r="AE18" s="121">
        <v>0</v>
      </c>
      <c r="AF18" s="121">
        <f t="shared" si="10"/>
        <v>0</v>
      </c>
      <c r="AG18" s="121">
        <v>0</v>
      </c>
      <c r="AH18" s="121">
        <v>0</v>
      </c>
      <c r="AI18" s="121">
        <v>0</v>
      </c>
      <c r="AJ18" s="121">
        <f t="shared" si="11"/>
        <v>0</v>
      </c>
      <c r="AK18" s="121"/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 t="shared" si="12"/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3"/>
        <v>0</v>
      </c>
      <c r="BA18" s="121">
        <v>0</v>
      </c>
      <c r="BB18" s="121">
        <v>0</v>
      </c>
      <c r="BC18" s="121">
        <v>0</v>
      </c>
    </row>
    <row r="19" spans="1:55" s="103" customFormat="1" ht="12" customHeight="1">
      <c r="A19" s="106" t="s">
        <v>112</v>
      </c>
      <c r="B19" s="107" t="s">
        <v>136</v>
      </c>
      <c r="C19" s="106" t="s">
        <v>137</v>
      </c>
      <c r="D19" s="121">
        <f t="shared" si="2"/>
        <v>1933</v>
      </c>
      <c r="E19" s="121">
        <f t="shared" si="3"/>
        <v>920</v>
      </c>
      <c r="F19" s="121">
        <v>920</v>
      </c>
      <c r="G19" s="121">
        <v>0</v>
      </c>
      <c r="H19" s="121">
        <f t="shared" si="4"/>
        <v>0</v>
      </c>
      <c r="I19" s="121">
        <v>0</v>
      </c>
      <c r="J19" s="121">
        <v>0</v>
      </c>
      <c r="K19" s="121">
        <f t="shared" si="5"/>
        <v>1013</v>
      </c>
      <c r="L19" s="121">
        <v>0</v>
      </c>
      <c r="M19" s="121">
        <v>1013</v>
      </c>
      <c r="N19" s="121">
        <f t="shared" si="6"/>
        <v>1933</v>
      </c>
      <c r="O19" s="121">
        <f t="shared" si="7"/>
        <v>920</v>
      </c>
      <c r="P19" s="121">
        <v>0</v>
      </c>
      <c r="Q19" s="121">
        <v>0</v>
      </c>
      <c r="R19" s="121">
        <v>0</v>
      </c>
      <c r="S19" s="121">
        <v>920</v>
      </c>
      <c r="T19" s="121">
        <v>0</v>
      </c>
      <c r="U19" s="121">
        <v>0</v>
      </c>
      <c r="V19" s="121">
        <f t="shared" si="8"/>
        <v>1013</v>
      </c>
      <c r="W19" s="121">
        <v>0</v>
      </c>
      <c r="X19" s="121">
        <v>0</v>
      </c>
      <c r="Y19" s="121">
        <v>0</v>
      </c>
      <c r="Z19" s="121">
        <v>1013</v>
      </c>
      <c r="AA19" s="121">
        <v>0</v>
      </c>
      <c r="AB19" s="121">
        <v>0</v>
      </c>
      <c r="AC19" s="121">
        <f t="shared" si="9"/>
        <v>0</v>
      </c>
      <c r="AD19" s="121">
        <v>0</v>
      </c>
      <c r="AE19" s="121">
        <v>0</v>
      </c>
      <c r="AF19" s="121">
        <f t="shared" si="10"/>
        <v>0</v>
      </c>
      <c r="AG19" s="121">
        <v>0</v>
      </c>
      <c r="AH19" s="121">
        <v>0</v>
      </c>
      <c r="AI19" s="121">
        <v>0</v>
      </c>
      <c r="AJ19" s="121">
        <f t="shared" si="11"/>
        <v>0</v>
      </c>
      <c r="AK19" s="121"/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2"/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3"/>
        <v>0</v>
      </c>
      <c r="BA19" s="121">
        <v>0</v>
      </c>
      <c r="BB19" s="121">
        <v>0</v>
      </c>
      <c r="BC19" s="121">
        <v>0</v>
      </c>
    </row>
    <row r="20" spans="1:55" s="103" customFormat="1" ht="12" customHeight="1">
      <c r="A20" s="106" t="s">
        <v>112</v>
      </c>
      <c r="B20" s="107" t="s">
        <v>138</v>
      </c>
      <c r="C20" s="106" t="s">
        <v>139</v>
      </c>
      <c r="D20" s="121">
        <f t="shared" si="2"/>
        <v>7860</v>
      </c>
      <c r="E20" s="121">
        <f t="shared" si="3"/>
        <v>0</v>
      </c>
      <c r="F20" s="121">
        <v>0</v>
      </c>
      <c r="G20" s="121">
        <v>0</v>
      </c>
      <c r="H20" s="121">
        <f t="shared" si="4"/>
        <v>3705</v>
      </c>
      <c r="I20" s="121">
        <v>3705</v>
      </c>
      <c r="J20" s="121">
        <v>0</v>
      </c>
      <c r="K20" s="121">
        <f t="shared" si="5"/>
        <v>4155</v>
      </c>
      <c r="L20" s="121">
        <v>305</v>
      </c>
      <c r="M20" s="121">
        <v>3850</v>
      </c>
      <c r="N20" s="121">
        <f t="shared" si="6"/>
        <v>7860</v>
      </c>
      <c r="O20" s="121">
        <f t="shared" si="7"/>
        <v>4010</v>
      </c>
      <c r="P20" s="121">
        <v>4010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8"/>
        <v>3850</v>
      </c>
      <c r="W20" s="121">
        <v>3850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9"/>
        <v>0</v>
      </c>
      <c r="AD20" s="121">
        <v>0</v>
      </c>
      <c r="AE20" s="121">
        <v>0</v>
      </c>
      <c r="AF20" s="121">
        <f t="shared" si="10"/>
        <v>27</v>
      </c>
      <c r="AG20" s="121">
        <v>27</v>
      </c>
      <c r="AH20" s="121">
        <v>0</v>
      </c>
      <c r="AI20" s="121">
        <v>0</v>
      </c>
      <c r="AJ20" s="121">
        <f t="shared" si="11"/>
        <v>0</v>
      </c>
      <c r="AK20" s="121"/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2"/>
        <v>27</v>
      </c>
      <c r="AU20" s="121">
        <v>27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3"/>
        <v>27</v>
      </c>
      <c r="BA20" s="121">
        <v>27</v>
      </c>
      <c r="BB20" s="121">
        <v>0</v>
      </c>
      <c r="BC20" s="121">
        <v>0</v>
      </c>
    </row>
    <row r="21" spans="1:55" s="103" customFormat="1" ht="12" customHeight="1">
      <c r="A21" s="106" t="s">
        <v>112</v>
      </c>
      <c r="B21" s="107" t="s">
        <v>140</v>
      </c>
      <c r="C21" s="106" t="s">
        <v>141</v>
      </c>
      <c r="D21" s="121">
        <f t="shared" si="2"/>
        <v>3434</v>
      </c>
      <c r="E21" s="121">
        <f t="shared" si="3"/>
        <v>0</v>
      </c>
      <c r="F21" s="121">
        <v>0</v>
      </c>
      <c r="G21" s="121">
        <v>0</v>
      </c>
      <c r="H21" s="121">
        <f t="shared" si="4"/>
        <v>923</v>
      </c>
      <c r="I21" s="121">
        <v>923</v>
      </c>
      <c r="J21" s="121">
        <v>0</v>
      </c>
      <c r="K21" s="121">
        <f t="shared" si="5"/>
        <v>2511</v>
      </c>
      <c r="L21" s="121">
        <v>0</v>
      </c>
      <c r="M21" s="121">
        <v>2511</v>
      </c>
      <c r="N21" s="121">
        <f t="shared" si="6"/>
        <v>3434</v>
      </c>
      <c r="O21" s="121">
        <f t="shared" si="7"/>
        <v>923</v>
      </c>
      <c r="P21" s="121">
        <v>923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8"/>
        <v>2511</v>
      </c>
      <c r="W21" s="121">
        <v>2511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9"/>
        <v>0</v>
      </c>
      <c r="AD21" s="121">
        <v>0</v>
      </c>
      <c r="AE21" s="121">
        <v>0</v>
      </c>
      <c r="AF21" s="121">
        <f t="shared" si="10"/>
        <v>98</v>
      </c>
      <c r="AG21" s="121">
        <v>98</v>
      </c>
      <c r="AH21" s="121">
        <v>0</v>
      </c>
      <c r="AI21" s="121">
        <v>0</v>
      </c>
      <c r="AJ21" s="121">
        <f t="shared" si="11"/>
        <v>98</v>
      </c>
      <c r="AK21" s="121"/>
      <c r="AL21" s="121">
        <v>0</v>
      </c>
      <c r="AM21" s="121">
        <v>98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2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3"/>
        <v>0</v>
      </c>
      <c r="BA21" s="121">
        <v>0</v>
      </c>
      <c r="BB21" s="121">
        <v>0</v>
      </c>
      <c r="BC21" s="121">
        <v>0</v>
      </c>
    </row>
    <row r="22" spans="1:55" s="103" customFormat="1" ht="12" customHeight="1">
      <c r="A22" s="106" t="s">
        <v>112</v>
      </c>
      <c r="B22" s="107" t="s">
        <v>142</v>
      </c>
      <c r="C22" s="106" t="s">
        <v>143</v>
      </c>
      <c r="D22" s="121">
        <f t="shared" si="2"/>
        <v>11895</v>
      </c>
      <c r="E22" s="121">
        <f t="shared" si="3"/>
        <v>0</v>
      </c>
      <c r="F22" s="121">
        <v>0</v>
      </c>
      <c r="G22" s="121">
        <v>0</v>
      </c>
      <c r="H22" s="121">
        <f t="shared" si="4"/>
        <v>0</v>
      </c>
      <c r="I22" s="121">
        <v>0</v>
      </c>
      <c r="J22" s="121">
        <v>0</v>
      </c>
      <c r="K22" s="121">
        <f t="shared" si="5"/>
        <v>11895</v>
      </c>
      <c r="L22" s="121">
        <v>4510</v>
      </c>
      <c r="M22" s="121">
        <v>7385</v>
      </c>
      <c r="N22" s="121">
        <f t="shared" si="6"/>
        <v>11895</v>
      </c>
      <c r="O22" s="121">
        <f t="shared" si="7"/>
        <v>4510</v>
      </c>
      <c r="P22" s="121">
        <v>4510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8"/>
        <v>7385</v>
      </c>
      <c r="W22" s="121">
        <v>7385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9"/>
        <v>0</v>
      </c>
      <c r="AD22" s="121">
        <v>0</v>
      </c>
      <c r="AE22" s="121">
        <v>0</v>
      </c>
      <c r="AF22" s="121">
        <f t="shared" si="10"/>
        <v>486</v>
      </c>
      <c r="AG22" s="121">
        <v>486</v>
      </c>
      <c r="AH22" s="121">
        <v>0</v>
      </c>
      <c r="AI22" s="121">
        <v>0</v>
      </c>
      <c r="AJ22" s="121">
        <f t="shared" si="11"/>
        <v>486</v>
      </c>
      <c r="AK22" s="121"/>
      <c r="AL22" s="121">
        <v>0</v>
      </c>
      <c r="AM22" s="121">
        <v>486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2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3"/>
        <v>0</v>
      </c>
      <c r="BA22" s="121">
        <v>0</v>
      </c>
      <c r="BB22" s="121">
        <v>0</v>
      </c>
      <c r="BC22" s="121">
        <v>0</v>
      </c>
    </row>
    <row r="23" spans="1:55" s="103" customFormat="1" ht="12" customHeight="1">
      <c r="A23" s="106" t="s">
        <v>112</v>
      </c>
      <c r="B23" s="107" t="s">
        <v>144</v>
      </c>
      <c r="C23" s="106" t="s">
        <v>145</v>
      </c>
      <c r="D23" s="121">
        <f t="shared" si="2"/>
        <v>13666</v>
      </c>
      <c r="E23" s="121">
        <f t="shared" si="3"/>
        <v>1158</v>
      </c>
      <c r="F23" s="121">
        <v>1158</v>
      </c>
      <c r="G23" s="121">
        <v>0</v>
      </c>
      <c r="H23" s="121">
        <f t="shared" si="4"/>
        <v>5157</v>
      </c>
      <c r="I23" s="121">
        <v>5157</v>
      </c>
      <c r="J23" s="121">
        <v>0</v>
      </c>
      <c r="K23" s="121">
        <f t="shared" si="5"/>
        <v>7351</v>
      </c>
      <c r="L23" s="121">
        <v>0</v>
      </c>
      <c r="M23" s="121">
        <v>7351</v>
      </c>
      <c r="N23" s="121">
        <f t="shared" si="6"/>
        <v>13666</v>
      </c>
      <c r="O23" s="121">
        <f t="shared" si="7"/>
        <v>6315</v>
      </c>
      <c r="P23" s="121">
        <v>6315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8"/>
        <v>7351</v>
      </c>
      <c r="W23" s="121">
        <v>7351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9"/>
        <v>0</v>
      </c>
      <c r="AD23" s="121">
        <v>0</v>
      </c>
      <c r="AE23" s="121">
        <v>0</v>
      </c>
      <c r="AF23" s="121">
        <f t="shared" si="10"/>
        <v>607</v>
      </c>
      <c r="AG23" s="121">
        <v>607</v>
      </c>
      <c r="AH23" s="121">
        <v>0</v>
      </c>
      <c r="AI23" s="121">
        <v>0</v>
      </c>
      <c r="AJ23" s="121">
        <f t="shared" si="11"/>
        <v>607</v>
      </c>
      <c r="AK23" s="121"/>
      <c r="AL23" s="121">
        <v>0</v>
      </c>
      <c r="AM23" s="121">
        <v>607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 t="shared" si="12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3"/>
        <v>0</v>
      </c>
      <c r="BA23" s="121">
        <v>0</v>
      </c>
      <c r="BB23" s="121">
        <v>0</v>
      </c>
      <c r="BC23" s="121">
        <v>0</v>
      </c>
    </row>
    <row r="24" spans="1:55" s="103" customFormat="1" ht="12" customHeight="1">
      <c r="A24" s="106" t="s">
        <v>112</v>
      </c>
      <c r="B24" s="107" t="s">
        <v>146</v>
      </c>
      <c r="C24" s="106" t="s">
        <v>147</v>
      </c>
      <c r="D24" s="121">
        <f t="shared" si="2"/>
        <v>2898</v>
      </c>
      <c r="E24" s="121">
        <f t="shared" si="3"/>
        <v>0</v>
      </c>
      <c r="F24" s="121">
        <v>0</v>
      </c>
      <c r="G24" s="121">
        <v>0</v>
      </c>
      <c r="H24" s="121">
        <f t="shared" si="4"/>
        <v>1814</v>
      </c>
      <c r="I24" s="121">
        <v>1814</v>
      </c>
      <c r="J24" s="121">
        <v>0</v>
      </c>
      <c r="K24" s="121">
        <f t="shared" si="5"/>
        <v>1084</v>
      </c>
      <c r="L24" s="121">
        <v>0</v>
      </c>
      <c r="M24" s="121">
        <v>1084</v>
      </c>
      <c r="N24" s="121">
        <f t="shared" si="6"/>
        <v>2898</v>
      </c>
      <c r="O24" s="121">
        <f t="shared" si="7"/>
        <v>1814</v>
      </c>
      <c r="P24" s="121">
        <v>1814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8"/>
        <v>1084</v>
      </c>
      <c r="W24" s="121">
        <v>1084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9"/>
        <v>0</v>
      </c>
      <c r="AD24" s="121">
        <v>0</v>
      </c>
      <c r="AE24" s="121">
        <v>0</v>
      </c>
      <c r="AF24" s="121">
        <f t="shared" si="10"/>
        <v>0</v>
      </c>
      <c r="AG24" s="121">
        <v>0</v>
      </c>
      <c r="AH24" s="121">
        <v>0</v>
      </c>
      <c r="AI24" s="121">
        <v>0</v>
      </c>
      <c r="AJ24" s="121">
        <f t="shared" si="11"/>
        <v>0</v>
      </c>
      <c r="AK24" s="121"/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2"/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3"/>
        <v>0</v>
      </c>
      <c r="BA24" s="121">
        <v>0</v>
      </c>
      <c r="BB24" s="121">
        <v>0</v>
      </c>
      <c r="BC24" s="121">
        <v>0</v>
      </c>
    </row>
    <row r="25" spans="1:55" s="103" customFormat="1" ht="12" customHeight="1">
      <c r="A25" s="106" t="s">
        <v>112</v>
      </c>
      <c r="B25" s="107" t="s">
        <v>148</v>
      </c>
      <c r="C25" s="106" t="s">
        <v>149</v>
      </c>
      <c r="D25" s="121">
        <f t="shared" si="2"/>
        <v>8273</v>
      </c>
      <c r="E25" s="121">
        <f t="shared" si="3"/>
        <v>1465</v>
      </c>
      <c r="F25" s="121">
        <v>1465</v>
      </c>
      <c r="G25" s="121">
        <v>0</v>
      </c>
      <c r="H25" s="121">
        <f t="shared" si="4"/>
        <v>2012</v>
      </c>
      <c r="I25" s="121">
        <v>2012</v>
      </c>
      <c r="J25" s="121">
        <v>0</v>
      </c>
      <c r="K25" s="121">
        <f t="shared" si="5"/>
        <v>4796</v>
      </c>
      <c r="L25" s="121">
        <v>0</v>
      </c>
      <c r="M25" s="121">
        <v>4796</v>
      </c>
      <c r="N25" s="121">
        <f t="shared" si="6"/>
        <v>8277</v>
      </c>
      <c r="O25" s="121">
        <f t="shared" si="7"/>
        <v>3481</v>
      </c>
      <c r="P25" s="121">
        <v>3481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8"/>
        <v>4796</v>
      </c>
      <c r="W25" s="121">
        <v>4796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9"/>
        <v>0</v>
      </c>
      <c r="AD25" s="121">
        <v>0</v>
      </c>
      <c r="AE25" s="121">
        <v>0</v>
      </c>
      <c r="AF25" s="121">
        <f t="shared" si="10"/>
        <v>37</v>
      </c>
      <c r="AG25" s="121">
        <v>37</v>
      </c>
      <c r="AH25" s="121">
        <v>0</v>
      </c>
      <c r="AI25" s="121">
        <v>0</v>
      </c>
      <c r="AJ25" s="121">
        <f t="shared" si="11"/>
        <v>0</v>
      </c>
      <c r="AK25" s="121"/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2"/>
        <v>37</v>
      </c>
      <c r="AU25" s="121">
        <v>37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3"/>
        <v>0</v>
      </c>
      <c r="BA25" s="121">
        <v>0</v>
      </c>
      <c r="BB25" s="121">
        <v>0</v>
      </c>
      <c r="BC25" s="121">
        <v>0</v>
      </c>
    </row>
    <row r="26" spans="1:55" s="103" customFormat="1" ht="12" customHeight="1">
      <c r="A26" s="106" t="s">
        <v>112</v>
      </c>
      <c r="B26" s="107" t="s">
        <v>150</v>
      </c>
      <c r="C26" s="106" t="s">
        <v>151</v>
      </c>
      <c r="D26" s="121">
        <f t="shared" si="2"/>
        <v>11286</v>
      </c>
      <c r="E26" s="121">
        <f t="shared" si="3"/>
        <v>0</v>
      </c>
      <c r="F26" s="121">
        <v>0</v>
      </c>
      <c r="G26" s="121">
        <v>0</v>
      </c>
      <c r="H26" s="121">
        <f t="shared" si="4"/>
        <v>1664</v>
      </c>
      <c r="I26" s="121">
        <v>1664</v>
      </c>
      <c r="J26" s="121">
        <v>0</v>
      </c>
      <c r="K26" s="121">
        <f t="shared" si="5"/>
        <v>9622</v>
      </c>
      <c r="L26" s="121">
        <v>0</v>
      </c>
      <c r="M26" s="121">
        <v>9622</v>
      </c>
      <c r="N26" s="121">
        <f t="shared" si="6"/>
        <v>17742</v>
      </c>
      <c r="O26" s="121">
        <f t="shared" si="7"/>
        <v>1664</v>
      </c>
      <c r="P26" s="121">
        <v>1664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8"/>
        <v>9622</v>
      </c>
      <c r="W26" s="121">
        <v>9622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9"/>
        <v>6456</v>
      </c>
      <c r="AD26" s="121">
        <v>952</v>
      </c>
      <c r="AE26" s="121">
        <v>5504</v>
      </c>
      <c r="AF26" s="121">
        <f t="shared" si="10"/>
        <v>40</v>
      </c>
      <c r="AG26" s="121">
        <v>40</v>
      </c>
      <c r="AH26" s="121">
        <v>0</v>
      </c>
      <c r="AI26" s="121">
        <v>0</v>
      </c>
      <c r="AJ26" s="121">
        <f t="shared" si="11"/>
        <v>40</v>
      </c>
      <c r="AK26" s="121"/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40</v>
      </c>
      <c r="AR26" s="121">
        <v>0</v>
      </c>
      <c r="AS26" s="121">
        <v>0</v>
      </c>
      <c r="AT26" s="121">
        <f t="shared" si="12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3"/>
        <v>0</v>
      </c>
      <c r="BA26" s="121">
        <v>0</v>
      </c>
      <c r="BB26" s="121">
        <v>0</v>
      </c>
      <c r="BC26" s="121">
        <v>0</v>
      </c>
    </row>
    <row r="27" spans="1:55" s="103" customFormat="1" ht="12" customHeight="1">
      <c r="A27" s="106" t="s">
        <v>112</v>
      </c>
      <c r="B27" s="107" t="s">
        <v>152</v>
      </c>
      <c r="C27" s="106" t="s">
        <v>153</v>
      </c>
      <c r="D27" s="121">
        <f t="shared" si="2"/>
        <v>15491</v>
      </c>
      <c r="E27" s="121">
        <f t="shared" si="3"/>
        <v>0</v>
      </c>
      <c r="F27" s="121">
        <v>0</v>
      </c>
      <c r="G27" s="121">
        <v>0</v>
      </c>
      <c r="H27" s="121">
        <f t="shared" si="4"/>
        <v>15491</v>
      </c>
      <c r="I27" s="121">
        <v>5349</v>
      </c>
      <c r="J27" s="121">
        <v>10142</v>
      </c>
      <c r="K27" s="121">
        <f t="shared" si="5"/>
        <v>0</v>
      </c>
      <c r="L27" s="121">
        <v>0</v>
      </c>
      <c r="M27" s="121">
        <v>0</v>
      </c>
      <c r="N27" s="121">
        <f t="shared" si="6"/>
        <v>15491</v>
      </c>
      <c r="O27" s="121">
        <f t="shared" si="7"/>
        <v>5349</v>
      </c>
      <c r="P27" s="121">
        <v>5349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8"/>
        <v>10142</v>
      </c>
      <c r="W27" s="121">
        <v>10142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9"/>
        <v>0</v>
      </c>
      <c r="AD27" s="121">
        <v>0</v>
      </c>
      <c r="AE27" s="121">
        <v>0</v>
      </c>
      <c r="AF27" s="121">
        <f t="shared" si="10"/>
        <v>100</v>
      </c>
      <c r="AG27" s="121">
        <v>100</v>
      </c>
      <c r="AH27" s="121">
        <v>0</v>
      </c>
      <c r="AI27" s="121">
        <v>0</v>
      </c>
      <c r="AJ27" s="121">
        <f t="shared" si="11"/>
        <v>100</v>
      </c>
      <c r="AK27" s="121"/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100</v>
      </c>
      <c r="AT27" s="121">
        <f t="shared" si="12"/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3"/>
        <v>0</v>
      </c>
      <c r="BA27" s="121">
        <v>0</v>
      </c>
      <c r="BB27" s="121">
        <v>0</v>
      </c>
      <c r="BC27" s="121">
        <v>0</v>
      </c>
    </row>
    <row r="28" spans="1:55" s="103" customFormat="1" ht="12" customHeight="1">
      <c r="A28" s="106" t="s">
        <v>112</v>
      </c>
      <c r="B28" s="107" t="s">
        <v>154</v>
      </c>
      <c r="C28" s="106" t="s">
        <v>155</v>
      </c>
      <c r="D28" s="121">
        <f t="shared" si="2"/>
        <v>4586</v>
      </c>
      <c r="E28" s="121">
        <f t="shared" si="3"/>
        <v>1686</v>
      </c>
      <c r="F28" s="121">
        <v>1686</v>
      </c>
      <c r="G28" s="121">
        <v>0</v>
      </c>
      <c r="H28" s="121">
        <f t="shared" si="4"/>
        <v>2900</v>
      </c>
      <c r="I28" s="121">
        <v>0</v>
      </c>
      <c r="J28" s="121">
        <v>2900</v>
      </c>
      <c r="K28" s="121">
        <f t="shared" si="5"/>
        <v>0</v>
      </c>
      <c r="L28" s="121">
        <v>0</v>
      </c>
      <c r="M28" s="121">
        <v>0</v>
      </c>
      <c r="N28" s="121">
        <f t="shared" si="6"/>
        <v>4586</v>
      </c>
      <c r="O28" s="121">
        <f t="shared" si="7"/>
        <v>1686</v>
      </c>
      <c r="P28" s="121">
        <v>1686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 t="shared" si="8"/>
        <v>2900</v>
      </c>
      <c r="W28" s="121">
        <v>2900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f t="shared" si="9"/>
        <v>0</v>
      </c>
      <c r="AD28" s="121">
        <v>0</v>
      </c>
      <c r="AE28" s="121">
        <v>0</v>
      </c>
      <c r="AF28" s="121">
        <f t="shared" si="10"/>
        <v>4756</v>
      </c>
      <c r="AG28" s="121">
        <v>4756</v>
      </c>
      <c r="AH28" s="121">
        <v>0</v>
      </c>
      <c r="AI28" s="121">
        <v>0</v>
      </c>
      <c r="AJ28" s="121">
        <f t="shared" si="11"/>
        <v>5321</v>
      </c>
      <c r="AK28" s="121">
        <v>565</v>
      </c>
      <c r="AL28" s="121">
        <v>0</v>
      </c>
      <c r="AM28" s="121">
        <v>0</v>
      </c>
      <c r="AN28" s="121">
        <v>0</v>
      </c>
      <c r="AO28" s="121">
        <v>0</v>
      </c>
      <c r="AP28" s="121">
        <v>4756</v>
      </c>
      <c r="AQ28" s="121">
        <v>0</v>
      </c>
      <c r="AR28" s="121">
        <v>0</v>
      </c>
      <c r="AS28" s="121">
        <v>0</v>
      </c>
      <c r="AT28" s="121">
        <f t="shared" si="12"/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f t="shared" si="13"/>
        <v>0</v>
      </c>
      <c r="BA28" s="121">
        <v>0</v>
      </c>
      <c r="BB28" s="121">
        <v>0</v>
      </c>
      <c r="BC28" s="121">
        <v>0</v>
      </c>
    </row>
    <row r="29" spans="1:55" s="103" customFormat="1" ht="12" customHeight="1">
      <c r="A29" s="106" t="s">
        <v>112</v>
      </c>
      <c r="B29" s="107" t="s">
        <v>156</v>
      </c>
      <c r="C29" s="106" t="s">
        <v>157</v>
      </c>
      <c r="D29" s="121">
        <f t="shared" si="2"/>
        <v>1743</v>
      </c>
      <c r="E29" s="121">
        <f t="shared" si="3"/>
        <v>3</v>
      </c>
      <c r="F29" s="121">
        <v>3</v>
      </c>
      <c r="G29" s="121">
        <v>0</v>
      </c>
      <c r="H29" s="121">
        <f t="shared" si="4"/>
        <v>1740</v>
      </c>
      <c r="I29" s="121">
        <v>751</v>
      </c>
      <c r="J29" s="121">
        <v>989</v>
      </c>
      <c r="K29" s="121">
        <f t="shared" si="5"/>
        <v>0</v>
      </c>
      <c r="L29" s="121">
        <v>0</v>
      </c>
      <c r="M29" s="121">
        <v>0</v>
      </c>
      <c r="N29" s="121">
        <f t="shared" si="6"/>
        <v>1743</v>
      </c>
      <c r="O29" s="121">
        <f t="shared" si="7"/>
        <v>754</v>
      </c>
      <c r="P29" s="121">
        <v>754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 t="shared" si="8"/>
        <v>989</v>
      </c>
      <c r="W29" s="121">
        <v>989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f t="shared" si="9"/>
        <v>0</v>
      </c>
      <c r="AD29" s="121">
        <v>0</v>
      </c>
      <c r="AE29" s="121">
        <v>0</v>
      </c>
      <c r="AF29" s="121">
        <f t="shared" si="10"/>
        <v>911</v>
      </c>
      <c r="AG29" s="121">
        <v>911</v>
      </c>
      <c r="AH29" s="121">
        <v>0</v>
      </c>
      <c r="AI29" s="121">
        <v>0</v>
      </c>
      <c r="AJ29" s="121">
        <f t="shared" si="11"/>
        <v>911</v>
      </c>
      <c r="AK29" s="121"/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911</v>
      </c>
      <c r="AT29" s="121">
        <f t="shared" si="12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f t="shared" si="13"/>
        <v>0</v>
      </c>
      <c r="BA29" s="121">
        <v>0</v>
      </c>
      <c r="BB29" s="121">
        <v>0</v>
      </c>
      <c r="BC29" s="121">
        <v>0</v>
      </c>
    </row>
    <row r="30" spans="1:55" s="103" customFormat="1" ht="12" customHeight="1">
      <c r="A30" s="106" t="s">
        <v>112</v>
      </c>
      <c r="B30" s="107" t="s">
        <v>158</v>
      </c>
      <c r="C30" s="106" t="s">
        <v>159</v>
      </c>
      <c r="D30" s="121">
        <f t="shared" si="2"/>
        <v>15446</v>
      </c>
      <c r="E30" s="121">
        <f t="shared" si="3"/>
        <v>4496</v>
      </c>
      <c r="F30" s="121">
        <v>0</v>
      </c>
      <c r="G30" s="121">
        <v>4496</v>
      </c>
      <c r="H30" s="121">
        <f t="shared" si="4"/>
        <v>10950</v>
      </c>
      <c r="I30" s="121">
        <v>2763</v>
      </c>
      <c r="J30" s="121">
        <v>8187</v>
      </c>
      <c r="K30" s="121">
        <f t="shared" si="5"/>
        <v>0</v>
      </c>
      <c r="L30" s="121">
        <v>0</v>
      </c>
      <c r="M30" s="121">
        <v>0</v>
      </c>
      <c r="N30" s="121">
        <f t="shared" si="6"/>
        <v>15452</v>
      </c>
      <c r="O30" s="121">
        <f t="shared" si="7"/>
        <v>2763</v>
      </c>
      <c r="P30" s="121">
        <v>2763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 t="shared" si="8"/>
        <v>12683</v>
      </c>
      <c r="W30" s="121">
        <v>12683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f t="shared" si="9"/>
        <v>6</v>
      </c>
      <c r="AD30" s="121">
        <v>0</v>
      </c>
      <c r="AE30" s="121">
        <v>6</v>
      </c>
      <c r="AF30" s="121">
        <f t="shared" si="10"/>
        <v>4</v>
      </c>
      <c r="AG30" s="121">
        <v>4</v>
      </c>
      <c r="AH30" s="121">
        <v>0</v>
      </c>
      <c r="AI30" s="121">
        <v>0</v>
      </c>
      <c r="AJ30" s="121">
        <f t="shared" si="11"/>
        <v>4</v>
      </c>
      <c r="AK30" s="121"/>
      <c r="AL30" s="121">
        <v>0</v>
      </c>
      <c r="AM30" s="121">
        <v>4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2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f t="shared" si="13"/>
        <v>308</v>
      </c>
      <c r="BA30" s="121">
        <v>308</v>
      </c>
      <c r="BB30" s="121">
        <v>0</v>
      </c>
      <c r="BC30" s="121">
        <v>0</v>
      </c>
    </row>
    <row r="31" spans="1:55" s="103" customFormat="1" ht="12" customHeight="1">
      <c r="A31" s="106" t="s">
        <v>112</v>
      </c>
      <c r="B31" s="107" t="s">
        <v>160</v>
      </c>
      <c r="C31" s="106" t="s">
        <v>161</v>
      </c>
      <c r="D31" s="125">
        <f t="shared" si="2"/>
        <v>13893</v>
      </c>
      <c r="E31" s="121">
        <f t="shared" si="3"/>
        <v>0</v>
      </c>
      <c r="F31" s="121">
        <v>0</v>
      </c>
      <c r="G31" s="121">
        <v>0</v>
      </c>
      <c r="H31" s="121">
        <f t="shared" si="4"/>
        <v>0</v>
      </c>
      <c r="I31" s="121">
        <v>0</v>
      </c>
      <c r="J31" s="121">
        <v>0</v>
      </c>
      <c r="K31" s="125">
        <f t="shared" si="5"/>
        <v>13893</v>
      </c>
      <c r="L31" s="125">
        <v>3865</v>
      </c>
      <c r="M31" s="125">
        <v>10028</v>
      </c>
      <c r="N31" s="125">
        <f t="shared" si="6"/>
        <v>13893</v>
      </c>
      <c r="O31" s="125">
        <f t="shared" si="7"/>
        <v>3865</v>
      </c>
      <c r="P31" s="125">
        <v>3865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5">
        <f t="shared" si="8"/>
        <v>10028</v>
      </c>
      <c r="W31" s="125">
        <v>10028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f t="shared" si="9"/>
        <v>0</v>
      </c>
      <c r="AD31" s="121">
        <v>0</v>
      </c>
      <c r="AE31" s="121">
        <v>0</v>
      </c>
      <c r="AF31" s="125">
        <f t="shared" si="10"/>
        <v>866</v>
      </c>
      <c r="AG31" s="125">
        <v>866</v>
      </c>
      <c r="AH31" s="121">
        <v>0</v>
      </c>
      <c r="AI31" s="121">
        <v>0</v>
      </c>
      <c r="AJ31" s="125">
        <f t="shared" si="11"/>
        <v>866</v>
      </c>
      <c r="AK31" s="121"/>
      <c r="AL31" s="121">
        <v>0</v>
      </c>
      <c r="AM31" s="121">
        <v>53</v>
      </c>
      <c r="AN31" s="125">
        <v>763</v>
      </c>
      <c r="AO31" s="121">
        <v>0</v>
      </c>
      <c r="AP31" s="121">
        <v>0</v>
      </c>
      <c r="AQ31" s="121">
        <v>0</v>
      </c>
      <c r="AR31" s="121">
        <v>0</v>
      </c>
      <c r="AS31" s="121">
        <v>50</v>
      </c>
      <c r="AT31" s="121">
        <f t="shared" si="12"/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f t="shared" si="13"/>
        <v>0</v>
      </c>
      <c r="BA31" s="121">
        <v>0</v>
      </c>
      <c r="BB31" s="121">
        <v>0</v>
      </c>
      <c r="BC31" s="121">
        <v>0</v>
      </c>
    </row>
    <row r="32" spans="1:55" s="103" customFormat="1" ht="12" customHeight="1">
      <c r="A32" s="106" t="s">
        <v>112</v>
      </c>
      <c r="B32" s="107" t="s">
        <v>162</v>
      </c>
      <c r="C32" s="106" t="s">
        <v>163</v>
      </c>
      <c r="D32" s="121">
        <f t="shared" si="2"/>
        <v>7164</v>
      </c>
      <c r="E32" s="121">
        <f t="shared" si="3"/>
        <v>7164</v>
      </c>
      <c r="F32" s="121">
        <v>1070</v>
      </c>
      <c r="G32" s="121">
        <v>6094</v>
      </c>
      <c r="H32" s="121">
        <f t="shared" si="4"/>
        <v>0</v>
      </c>
      <c r="I32" s="121">
        <v>0</v>
      </c>
      <c r="J32" s="121">
        <v>0</v>
      </c>
      <c r="K32" s="121">
        <f t="shared" si="5"/>
        <v>0</v>
      </c>
      <c r="L32" s="121">
        <v>0</v>
      </c>
      <c r="M32" s="121">
        <v>0</v>
      </c>
      <c r="N32" s="121">
        <f t="shared" si="6"/>
        <v>7164</v>
      </c>
      <c r="O32" s="121">
        <f t="shared" si="7"/>
        <v>1070</v>
      </c>
      <c r="P32" s="121">
        <v>1070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 t="shared" si="8"/>
        <v>6094</v>
      </c>
      <c r="W32" s="121">
        <v>6094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f t="shared" si="9"/>
        <v>0</v>
      </c>
      <c r="AD32" s="121">
        <v>0</v>
      </c>
      <c r="AE32" s="121">
        <v>0</v>
      </c>
      <c r="AF32" s="121">
        <f t="shared" si="10"/>
        <v>29</v>
      </c>
      <c r="AG32" s="121">
        <v>29</v>
      </c>
      <c r="AH32" s="121">
        <v>0</v>
      </c>
      <c r="AI32" s="121">
        <v>0</v>
      </c>
      <c r="AJ32" s="121">
        <f t="shared" si="11"/>
        <v>112</v>
      </c>
      <c r="AK32" s="121">
        <v>112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2"/>
        <v>29</v>
      </c>
      <c r="AU32" s="121">
        <v>29</v>
      </c>
      <c r="AV32" s="121">
        <v>0</v>
      </c>
      <c r="AW32" s="121">
        <v>0</v>
      </c>
      <c r="AX32" s="121">
        <v>0</v>
      </c>
      <c r="AY32" s="121">
        <v>0</v>
      </c>
      <c r="AZ32" s="121">
        <f t="shared" si="13"/>
        <v>0</v>
      </c>
      <c r="BA32" s="121">
        <v>0</v>
      </c>
      <c r="BB32" s="121">
        <v>0</v>
      </c>
      <c r="BC32" s="121">
        <v>0</v>
      </c>
    </row>
    <row r="33" spans="1:55" s="103" customFormat="1" ht="12" customHeight="1">
      <c r="A33" s="106" t="s">
        <v>112</v>
      </c>
      <c r="B33" s="107" t="s">
        <v>164</v>
      </c>
      <c r="C33" s="106" t="s">
        <v>165</v>
      </c>
      <c r="D33" s="121">
        <f t="shared" si="2"/>
        <v>8689</v>
      </c>
      <c r="E33" s="121">
        <f t="shared" si="3"/>
        <v>0</v>
      </c>
      <c r="F33" s="121">
        <v>0</v>
      </c>
      <c r="G33" s="121">
        <v>0</v>
      </c>
      <c r="H33" s="121">
        <f t="shared" si="4"/>
        <v>0</v>
      </c>
      <c r="I33" s="121">
        <v>0</v>
      </c>
      <c r="J33" s="121">
        <v>0</v>
      </c>
      <c r="K33" s="121">
        <f t="shared" si="5"/>
        <v>8689</v>
      </c>
      <c r="L33" s="121">
        <v>2427</v>
      </c>
      <c r="M33" s="121">
        <v>6262</v>
      </c>
      <c r="N33" s="121">
        <f t="shared" si="6"/>
        <v>8689</v>
      </c>
      <c r="O33" s="121">
        <f t="shared" si="7"/>
        <v>2427</v>
      </c>
      <c r="P33" s="121">
        <v>0</v>
      </c>
      <c r="Q33" s="121">
        <v>0</v>
      </c>
      <c r="R33" s="121">
        <v>0</v>
      </c>
      <c r="S33" s="121">
        <v>2427</v>
      </c>
      <c r="T33" s="121">
        <v>0</v>
      </c>
      <c r="U33" s="121">
        <v>0</v>
      </c>
      <c r="V33" s="121">
        <f t="shared" si="8"/>
        <v>6262</v>
      </c>
      <c r="W33" s="121">
        <v>0</v>
      </c>
      <c r="X33" s="121">
        <v>0</v>
      </c>
      <c r="Y33" s="121">
        <v>0</v>
      </c>
      <c r="Z33" s="121">
        <v>6262</v>
      </c>
      <c r="AA33" s="121">
        <v>0</v>
      </c>
      <c r="AB33" s="121">
        <v>0</v>
      </c>
      <c r="AC33" s="121">
        <f t="shared" si="9"/>
        <v>0</v>
      </c>
      <c r="AD33" s="121">
        <v>0</v>
      </c>
      <c r="AE33" s="121">
        <v>0</v>
      </c>
      <c r="AF33" s="121">
        <f t="shared" si="10"/>
        <v>0</v>
      </c>
      <c r="AG33" s="121">
        <v>0</v>
      </c>
      <c r="AH33" s="121">
        <v>0</v>
      </c>
      <c r="AI33" s="121">
        <v>0</v>
      </c>
      <c r="AJ33" s="121">
        <f t="shared" si="11"/>
        <v>0</v>
      </c>
      <c r="AK33" s="121"/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 t="shared" si="12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f t="shared" si="13"/>
        <v>0</v>
      </c>
      <c r="BA33" s="121">
        <v>0</v>
      </c>
      <c r="BB33" s="121">
        <v>0</v>
      </c>
      <c r="BC33" s="121">
        <v>0</v>
      </c>
    </row>
    <row r="34" spans="1:55" s="103" customFormat="1" ht="12" customHeight="1">
      <c r="A34" s="106" t="s">
        <v>112</v>
      </c>
      <c r="B34" s="107" t="s">
        <v>166</v>
      </c>
      <c r="C34" s="106" t="s">
        <v>167</v>
      </c>
      <c r="D34" s="121">
        <f t="shared" si="2"/>
        <v>8460</v>
      </c>
      <c r="E34" s="121">
        <f t="shared" si="3"/>
        <v>0</v>
      </c>
      <c r="F34" s="121">
        <v>0</v>
      </c>
      <c r="G34" s="121">
        <v>0</v>
      </c>
      <c r="H34" s="121">
        <f t="shared" si="4"/>
        <v>6181</v>
      </c>
      <c r="I34" s="121">
        <v>1534</v>
      </c>
      <c r="J34" s="121">
        <v>4647</v>
      </c>
      <c r="K34" s="121">
        <f t="shared" si="5"/>
        <v>2279</v>
      </c>
      <c r="L34" s="121">
        <v>0</v>
      </c>
      <c r="M34" s="121">
        <v>2279</v>
      </c>
      <c r="N34" s="121">
        <f t="shared" si="6"/>
        <v>8460</v>
      </c>
      <c r="O34" s="121">
        <f t="shared" si="7"/>
        <v>1534</v>
      </c>
      <c r="P34" s="121">
        <v>1534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 t="shared" si="8"/>
        <v>6926</v>
      </c>
      <c r="W34" s="121">
        <v>6926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f t="shared" si="9"/>
        <v>0</v>
      </c>
      <c r="AD34" s="121">
        <v>0</v>
      </c>
      <c r="AE34" s="121">
        <v>0</v>
      </c>
      <c r="AF34" s="121">
        <f t="shared" si="10"/>
        <v>159</v>
      </c>
      <c r="AG34" s="121">
        <v>159</v>
      </c>
      <c r="AH34" s="121">
        <v>0</v>
      </c>
      <c r="AI34" s="121">
        <v>0</v>
      </c>
      <c r="AJ34" s="121">
        <f t="shared" si="11"/>
        <v>159</v>
      </c>
      <c r="AK34" s="121"/>
      <c r="AL34" s="121">
        <v>0</v>
      </c>
      <c r="AM34" s="121">
        <v>0</v>
      </c>
      <c r="AN34" s="121">
        <v>159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 t="shared" si="12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f t="shared" si="13"/>
        <v>0</v>
      </c>
      <c r="BA34" s="121">
        <v>0</v>
      </c>
      <c r="BB34" s="121">
        <v>0</v>
      </c>
      <c r="BC34" s="121">
        <v>0</v>
      </c>
    </row>
    <row r="35" spans="1:55" s="103" customFormat="1" ht="12" customHeight="1">
      <c r="A35" s="106" t="s">
        <v>112</v>
      </c>
      <c r="B35" s="107" t="s">
        <v>168</v>
      </c>
      <c r="C35" s="106" t="s">
        <v>169</v>
      </c>
      <c r="D35" s="121">
        <f t="shared" si="2"/>
        <v>8743</v>
      </c>
      <c r="E35" s="121">
        <f t="shared" si="3"/>
        <v>0</v>
      </c>
      <c r="F35" s="121">
        <v>0</v>
      </c>
      <c r="G35" s="121">
        <v>0</v>
      </c>
      <c r="H35" s="121">
        <f t="shared" si="4"/>
        <v>8081</v>
      </c>
      <c r="I35" s="121">
        <v>2922</v>
      </c>
      <c r="J35" s="121">
        <v>5159</v>
      </c>
      <c r="K35" s="121">
        <f t="shared" si="5"/>
        <v>662</v>
      </c>
      <c r="L35" s="121">
        <v>477</v>
      </c>
      <c r="M35" s="121">
        <v>185</v>
      </c>
      <c r="N35" s="121">
        <f t="shared" si="6"/>
        <v>8743</v>
      </c>
      <c r="O35" s="121">
        <f t="shared" si="7"/>
        <v>3399</v>
      </c>
      <c r="P35" s="121">
        <v>3399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 t="shared" si="8"/>
        <v>5344</v>
      </c>
      <c r="W35" s="121">
        <v>5344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f t="shared" si="9"/>
        <v>0</v>
      </c>
      <c r="AD35" s="121">
        <v>0</v>
      </c>
      <c r="AE35" s="121">
        <v>0</v>
      </c>
      <c r="AF35" s="121">
        <f t="shared" si="10"/>
        <v>40</v>
      </c>
      <c r="AG35" s="121">
        <v>40</v>
      </c>
      <c r="AH35" s="121">
        <v>0</v>
      </c>
      <c r="AI35" s="121">
        <v>0</v>
      </c>
      <c r="AJ35" s="121">
        <f t="shared" si="11"/>
        <v>0</v>
      </c>
      <c r="AK35" s="121"/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 t="shared" si="12"/>
        <v>40</v>
      </c>
      <c r="AU35" s="121">
        <v>40</v>
      </c>
      <c r="AV35" s="121">
        <v>0</v>
      </c>
      <c r="AW35" s="121">
        <v>0</v>
      </c>
      <c r="AX35" s="121">
        <v>0</v>
      </c>
      <c r="AY35" s="121">
        <v>0</v>
      </c>
      <c r="AZ35" s="121">
        <f t="shared" si="13"/>
        <v>0</v>
      </c>
      <c r="BA35" s="121">
        <v>0</v>
      </c>
      <c r="BB35" s="121">
        <v>0</v>
      </c>
      <c r="BC35" s="121">
        <v>0</v>
      </c>
    </row>
    <row r="36" spans="1:55" s="103" customFormat="1" ht="12" customHeight="1">
      <c r="A36" s="106" t="s">
        <v>112</v>
      </c>
      <c r="B36" s="107" t="s">
        <v>170</v>
      </c>
      <c r="C36" s="106" t="s">
        <v>171</v>
      </c>
      <c r="D36" s="121">
        <f t="shared" si="2"/>
        <v>7524</v>
      </c>
      <c r="E36" s="121">
        <f t="shared" si="3"/>
        <v>0</v>
      </c>
      <c r="F36" s="121">
        <v>0</v>
      </c>
      <c r="G36" s="121">
        <v>0</v>
      </c>
      <c r="H36" s="121">
        <f t="shared" si="4"/>
        <v>2552</v>
      </c>
      <c r="I36" s="121">
        <v>2552</v>
      </c>
      <c r="J36" s="121">
        <v>0</v>
      </c>
      <c r="K36" s="121">
        <f t="shared" si="5"/>
        <v>4972</v>
      </c>
      <c r="L36" s="121">
        <v>0</v>
      </c>
      <c r="M36" s="121">
        <v>4972</v>
      </c>
      <c r="N36" s="121">
        <f t="shared" si="6"/>
        <v>7524</v>
      </c>
      <c r="O36" s="121">
        <f t="shared" si="7"/>
        <v>2552</v>
      </c>
      <c r="P36" s="121">
        <v>2552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 t="shared" si="8"/>
        <v>4972</v>
      </c>
      <c r="W36" s="121">
        <v>4972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f t="shared" si="9"/>
        <v>0</v>
      </c>
      <c r="AD36" s="121">
        <v>0</v>
      </c>
      <c r="AE36" s="121">
        <v>0</v>
      </c>
      <c r="AF36" s="121">
        <f t="shared" si="10"/>
        <v>257</v>
      </c>
      <c r="AG36" s="121">
        <v>257</v>
      </c>
      <c r="AH36" s="121">
        <v>0</v>
      </c>
      <c r="AI36" s="121">
        <v>0</v>
      </c>
      <c r="AJ36" s="121">
        <f t="shared" si="11"/>
        <v>257</v>
      </c>
      <c r="AK36" s="121"/>
      <c r="AL36" s="121">
        <v>0</v>
      </c>
      <c r="AM36" s="121">
        <v>15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242</v>
      </c>
      <c r="AT36" s="121">
        <f t="shared" si="12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f t="shared" si="13"/>
        <v>242</v>
      </c>
      <c r="BA36" s="121">
        <v>242</v>
      </c>
      <c r="BB36" s="121">
        <v>0</v>
      </c>
      <c r="BC36" s="121">
        <v>0</v>
      </c>
    </row>
    <row r="37" spans="1:55" s="103" customFormat="1" ht="12" customHeight="1">
      <c r="A37" s="106" t="s">
        <v>112</v>
      </c>
      <c r="B37" s="107" t="s">
        <v>172</v>
      </c>
      <c r="C37" s="106" t="s">
        <v>173</v>
      </c>
      <c r="D37" s="121">
        <f t="shared" si="2"/>
        <v>619</v>
      </c>
      <c r="E37" s="121">
        <f t="shared" si="3"/>
        <v>0</v>
      </c>
      <c r="F37" s="121">
        <v>0</v>
      </c>
      <c r="G37" s="121">
        <v>0</v>
      </c>
      <c r="H37" s="121">
        <f t="shared" si="4"/>
        <v>446</v>
      </c>
      <c r="I37" s="121">
        <v>446</v>
      </c>
      <c r="J37" s="121">
        <v>0</v>
      </c>
      <c r="K37" s="121">
        <f t="shared" si="5"/>
        <v>173</v>
      </c>
      <c r="L37" s="121">
        <v>0</v>
      </c>
      <c r="M37" s="121">
        <v>173</v>
      </c>
      <c r="N37" s="121">
        <f t="shared" si="6"/>
        <v>619</v>
      </c>
      <c r="O37" s="121">
        <f t="shared" si="7"/>
        <v>446</v>
      </c>
      <c r="P37" s="121">
        <v>446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 t="shared" si="8"/>
        <v>173</v>
      </c>
      <c r="W37" s="121">
        <v>173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f t="shared" si="9"/>
        <v>0</v>
      </c>
      <c r="AD37" s="121">
        <v>0</v>
      </c>
      <c r="AE37" s="121">
        <v>0</v>
      </c>
      <c r="AF37" s="121">
        <f t="shared" si="10"/>
        <v>28</v>
      </c>
      <c r="AG37" s="121">
        <v>28</v>
      </c>
      <c r="AH37" s="121">
        <v>0</v>
      </c>
      <c r="AI37" s="121">
        <v>0</v>
      </c>
      <c r="AJ37" s="121">
        <f t="shared" si="11"/>
        <v>28</v>
      </c>
      <c r="AK37" s="121"/>
      <c r="AL37" s="121">
        <v>0</v>
      </c>
      <c r="AM37" s="121">
        <v>28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 t="shared" si="12"/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f t="shared" si="13"/>
        <v>0</v>
      </c>
      <c r="BA37" s="121">
        <v>0</v>
      </c>
      <c r="BB37" s="121">
        <v>0</v>
      </c>
      <c r="BC37" s="121">
        <v>0</v>
      </c>
    </row>
    <row r="38" spans="1:55" s="103" customFormat="1" ht="12" customHeight="1">
      <c r="A38" s="106" t="s">
        <v>112</v>
      </c>
      <c r="B38" s="107" t="s">
        <v>174</v>
      </c>
      <c r="C38" s="106" t="s">
        <v>175</v>
      </c>
      <c r="D38" s="121">
        <f t="shared" si="2"/>
        <v>7975</v>
      </c>
      <c r="E38" s="121">
        <f t="shared" si="3"/>
        <v>0</v>
      </c>
      <c r="F38" s="121">
        <v>0</v>
      </c>
      <c r="G38" s="121">
        <v>0</v>
      </c>
      <c r="H38" s="121">
        <f t="shared" si="4"/>
        <v>0</v>
      </c>
      <c r="I38" s="121">
        <v>0</v>
      </c>
      <c r="J38" s="121">
        <v>0</v>
      </c>
      <c r="K38" s="121">
        <f t="shared" si="5"/>
        <v>7975</v>
      </c>
      <c r="L38" s="121">
        <v>1177</v>
      </c>
      <c r="M38" s="121">
        <v>6798</v>
      </c>
      <c r="N38" s="121">
        <f t="shared" si="6"/>
        <v>7975</v>
      </c>
      <c r="O38" s="121">
        <f t="shared" si="7"/>
        <v>1177</v>
      </c>
      <c r="P38" s="121">
        <v>1177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 t="shared" si="8"/>
        <v>6798</v>
      </c>
      <c r="W38" s="121">
        <v>6798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f t="shared" si="9"/>
        <v>0</v>
      </c>
      <c r="AD38" s="121">
        <v>0</v>
      </c>
      <c r="AE38" s="121">
        <v>0</v>
      </c>
      <c r="AF38" s="121">
        <f t="shared" si="10"/>
        <v>0</v>
      </c>
      <c r="AG38" s="121">
        <v>0</v>
      </c>
      <c r="AH38" s="121">
        <v>0</v>
      </c>
      <c r="AI38" s="121">
        <v>0</v>
      </c>
      <c r="AJ38" s="121">
        <f t="shared" si="11"/>
        <v>0</v>
      </c>
      <c r="AK38" s="121"/>
      <c r="AL38" s="121">
        <v>0</v>
      </c>
      <c r="AM38" s="121"/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 t="shared" si="12"/>
        <v>2</v>
      </c>
      <c r="AU38" s="121">
        <v>0</v>
      </c>
      <c r="AV38" s="121">
        <v>0</v>
      </c>
      <c r="AW38" s="121">
        <v>2</v>
      </c>
      <c r="AX38" s="121">
        <v>0</v>
      </c>
      <c r="AY38" s="121">
        <v>0</v>
      </c>
      <c r="AZ38" s="121">
        <f t="shared" si="13"/>
        <v>119</v>
      </c>
      <c r="BA38" s="121">
        <v>119</v>
      </c>
      <c r="BB38" s="121">
        <v>0</v>
      </c>
      <c r="BC38" s="121">
        <v>0</v>
      </c>
    </row>
    <row r="39" spans="1:55" s="103" customFormat="1" ht="12" customHeight="1">
      <c r="A39" s="106" t="s">
        <v>112</v>
      </c>
      <c r="B39" s="107" t="s">
        <v>176</v>
      </c>
      <c r="C39" s="106" t="s">
        <v>177</v>
      </c>
      <c r="D39" s="121">
        <f t="shared" si="2"/>
        <v>6500</v>
      </c>
      <c r="E39" s="121">
        <f t="shared" si="3"/>
        <v>0</v>
      </c>
      <c r="F39" s="121">
        <v>0</v>
      </c>
      <c r="G39" s="121">
        <v>0</v>
      </c>
      <c r="H39" s="121">
        <f t="shared" si="4"/>
        <v>0</v>
      </c>
      <c r="I39" s="121">
        <v>0</v>
      </c>
      <c r="J39" s="121">
        <v>0</v>
      </c>
      <c r="K39" s="121">
        <f t="shared" si="5"/>
        <v>6500</v>
      </c>
      <c r="L39" s="121">
        <v>3319</v>
      </c>
      <c r="M39" s="121">
        <v>3181</v>
      </c>
      <c r="N39" s="121">
        <f t="shared" si="6"/>
        <v>6500</v>
      </c>
      <c r="O39" s="121">
        <f t="shared" si="7"/>
        <v>3319</v>
      </c>
      <c r="P39" s="121">
        <v>3319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 t="shared" si="8"/>
        <v>3181</v>
      </c>
      <c r="W39" s="121">
        <v>3181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f t="shared" si="9"/>
        <v>0</v>
      </c>
      <c r="AD39" s="121">
        <v>0</v>
      </c>
      <c r="AE39" s="121">
        <v>0</v>
      </c>
      <c r="AF39" s="121">
        <f t="shared" si="10"/>
        <v>225</v>
      </c>
      <c r="AG39" s="121">
        <v>225</v>
      </c>
      <c r="AH39" s="121">
        <v>0</v>
      </c>
      <c r="AI39" s="121">
        <v>0</v>
      </c>
      <c r="AJ39" s="121">
        <f t="shared" si="11"/>
        <v>234</v>
      </c>
      <c r="AK39" s="121"/>
      <c r="AL39" s="121">
        <v>0</v>
      </c>
      <c r="AM39" s="121">
        <v>3</v>
      </c>
      <c r="AN39" s="121">
        <v>225</v>
      </c>
      <c r="AO39" s="121">
        <v>0</v>
      </c>
      <c r="AP39" s="121">
        <v>0</v>
      </c>
      <c r="AQ39" s="121">
        <v>0</v>
      </c>
      <c r="AR39" s="121">
        <v>0</v>
      </c>
      <c r="AS39" s="121">
        <v>6</v>
      </c>
      <c r="AT39" s="121">
        <f t="shared" si="12"/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f t="shared" si="13"/>
        <v>0</v>
      </c>
      <c r="BA39" s="121">
        <v>0</v>
      </c>
      <c r="BB39" s="121">
        <v>0</v>
      </c>
      <c r="BC39" s="121">
        <v>0</v>
      </c>
    </row>
    <row r="40" spans="1:55" s="103" customFormat="1" ht="12" customHeight="1">
      <c r="A40" s="106" t="s">
        <v>112</v>
      </c>
      <c r="B40" s="107" t="s">
        <v>178</v>
      </c>
      <c r="C40" s="106" t="s">
        <v>179</v>
      </c>
      <c r="D40" s="121">
        <f t="shared" si="2"/>
        <v>3475</v>
      </c>
      <c r="E40" s="121">
        <f t="shared" si="3"/>
        <v>0</v>
      </c>
      <c r="F40" s="121">
        <v>0</v>
      </c>
      <c r="G40" s="121">
        <v>0</v>
      </c>
      <c r="H40" s="121">
        <f t="shared" si="4"/>
        <v>1019</v>
      </c>
      <c r="I40" s="121">
        <v>1019</v>
      </c>
      <c r="J40" s="121">
        <v>0</v>
      </c>
      <c r="K40" s="121">
        <f t="shared" si="5"/>
        <v>2456</v>
      </c>
      <c r="L40" s="121">
        <v>0</v>
      </c>
      <c r="M40" s="121">
        <v>2456</v>
      </c>
      <c r="N40" s="121">
        <f t="shared" si="6"/>
        <v>3475</v>
      </c>
      <c r="O40" s="121">
        <f t="shared" si="7"/>
        <v>1019</v>
      </c>
      <c r="P40" s="121">
        <v>1019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 t="shared" si="8"/>
        <v>2456</v>
      </c>
      <c r="W40" s="121">
        <v>2456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f t="shared" si="9"/>
        <v>0</v>
      </c>
      <c r="AD40" s="121">
        <v>0</v>
      </c>
      <c r="AE40" s="121">
        <v>0</v>
      </c>
      <c r="AF40" s="121">
        <f t="shared" si="10"/>
        <v>126</v>
      </c>
      <c r="AG40" s="121">
        <v>126</v>
      </c>
      <c r="AH40" s="121">
        <v>0</v>
      </c>
      <c r="AI40" s="121">
        <v>0</v>
      </c>
      <c r="AJ40" s="121">
        <f t="shared" si="11"/>
        <v>126</v>
      </c>
      <c r="AK40" s="121"/>
      <c r="AL40" s="121">
        <v>0</v>
      </c>
      <c r="AM40" s="121">
        <v>2</v>
      </c>
      <c r="AN40" s="121">
        <v>121</v>
      </c>
      <c r="AO40" s="121">
        <v>0</v>
      </c>
      <c r="AP40" s="121">
        <v>0</v>
      </c>
      <c r="AQ40" s="121">
        <v>0</v>
      </c>
      <c r="AR40" s="121">
        <v>0</v>
      </c>
      <c r="AS40" s="121">
        <v>3</v>
      </c>
      <c r="AT40" s="121">
        <f t="shared" si="12"/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f t="shared" si="13"/>
        <v>0</v>
      </c>
      <c r="BA40" s="121">
        <v>0</v>
      </c>
      <c r="BB40" s="121">
        <v>0</v>
      </c>
      <c r="BC40" s="121">
        <v>0</v>
      </c>
    </row>
    <row r="41" spans="1:55" s="103" customFormat="1" ht="12" customHeight="1">
      <c r="A41" s="106" t="s">
        <v>112</v>
      </c>
      <c r="B41" s="107" t="s">
        <v>180</v>
      </c>
      <c r="C41" s="106" t="s">
        <v>181</v>
      </c>
      <c r="D41" s="121">
        <f t="shared" si="2"/>
        <v>8678</v>
      </c>
      <c r="E41" s="121">
        <f t="shared" si="3"/>
        <v>0</v>
      </c>
      <c r="F41" s="121">
        <v>0</v>
      </c>
      <c r="G41" s="121">
        <v>0</v>
      </c>
      <c r="H41" s="121">
        <f t="shared" si="4"/>
        <v>8678</v>
      </c>
      <c r="I41" s="121">
        <v>2280</v>
      </c>
      <c r="J41" s="121">
        <v>6398</v>
      </c>
      <c r="K41" s="121">
        <f t="shared" si="5"/>
        <v>0</v>
      </c>
      <c r="L41" s="121">
        <v>0</v>
      </c>
      <c r="M41" s="121">
        <v>0</v>
      </c>
      <c r="N41" s="121">
        <f t="shared" si="6"/>
        <v>8678</v>
      </c>
      <c r="O41" s="121">
        <f t="shared" si="7"/>
        <v>2280</v>
      </c>
      <c r="P41" s="121">
        <v>2280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 t="shared" si="8"/>
        <v>6398</v>
      </c>
      <c r="W41" s="121">
        <v>6398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f t="shared" si="9"/>
        <v>0</v>
      </c>
      <c r="AD41" s="121">
        <v>0</v>
      </c>
      <c r="AE41" s="121">
        <v>0</v>
      </c>
      <c r="AF41" s="121">
        <f t="shared" si="10"/>
        <v>426</v>
      </c>
      <c r="AG41" s="121">
        <v>426</v>
      </c>
      <c r="AH41" s="121">
        <v>0</v>
      </c>
      <c r="AI41" s="121">
        <v>0</v>
      </c>
      <c r="AJ41" s="121">
        <f t="shared" si="11"/>
        <v>426</v>
      </c>
      <c r="AK41" s="121"/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426</v>
      </c>
      <c r="AT41" s="121">
        <f t="shared" si="12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v>0</v>
      </c>
      <c r="AZ41" s="121">
        <f t="shared" si="13"/>
        <v>0</v>
      </c>
      <c r="BA41" s="121">
        <v>0</v>
      </c>
      <c r="BB41" s="121">
        <v>0</v>
      </c>
      <c r="BC41" s="121">
        <v>0</v>
      </c>
    </row>
    <row r="42" spans="1:55" s="103" customFormat="1" ht="12" customHeight="1">
      <c r="A42" s="106" t="s">
        <v>112</v>
      </c>
      <c r="B42" s="107" t="s">
        <v>182</v>
      </c>
      <c r="C42" s="106" t="s">
        <v>183</v>
      </c>
      <c r="D42" s="121">
        <f t="shared" si="2"/>
        <v>6858</v>
      </c>
      <c r="E42" s="121">
        <f t="shared" si="3"/>
        <v>0</v>
      </c>
      <c r="F42" s="121">
        <v>0</v>
      </c>
      <c r="G42" s="121">
        <v>0</v>
      </c>
      <c r="H42" s="121">
        <f t="shared" si="4"/>
        <v>1893</v>
      </c>
      <c r="I42" s="121">
        <v>1893</v>
      </c>
      <c r="J42" s="121">
        <v>0</v>
      </c>
      <c r="K42" s="121">
        <f t="shared" si="5"/>
        <v>4965</v>
      </c>
      <c r="L42" s="121">
        <v>0</v>
      </c>
      <c r="M42" s="121">
        <v>4965</v>
      </c>
      <c r="N42" s="121">
        <f t="shared" si="6"/>
        <v>6858</v>
      </c>
      <c r="O42" s="121">
        <f t="shared" si="7"/>
        <v>1893</v>
      </c>
      <c r="P42" s="121">
        <v>1893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 t="shared" si="8"/>
        <v>4965</v>
      </c>
      <c r="W42" s="121">
        <v>4965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f t="shared" si="9"/>
        <v>0</v>
      </c>
      <c r="AD42" s="121">
        <v>0</v>
      </c>
      <c r="AE42" s="121">
        <v>0</v>
      </c>
      <c r="AF42" s="121">
        <f t="shared" si="10"/>
        <v>337</v>
      </c>
      <c r="AG42" s="121">
        <v>337</v>
      </c>
      <c r="AH42" s="121">
        <v>0</v>
      </c>
      <c r="AI42" s="121">
        <v>0</v>
      </c>
      <c r="AJ42" s="121">
        <f t="shared" si="11"/>
        <v>337</v>
      </c>
      <c r="AK42" s="121"/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337</v>
      </c>
      <c r="AT42" s="121">
        <f t="shared" si="12"/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f t="shared" si="13"/>
        <v>0</v>
      </c>
      <c r="BA42" s="121">
        <v>0</v>
      </c>
      <c r="BB42" s="121">
        <v>0</v>
      </c>
      <c r="BC42" s="121">
        <v>0</v>
      </c>
    </row>
    <row r="43" spans="1:55" s="103" customFormat="1" ht="12" customHeight="1">
      <c r="A43" s="106" t="s">
        <v>112</v>
      </c>
      <c r="B43" s="107" t="s">
        <v>184</v>
      </c>
      <c r="C43" s="106" t="s">
        <v>185</v>
      </c>
      <c r="D43" s="121">
        <f t="shared" si="2"/>
        <v>10486</v>
      </c>
      <c r="E43" s="121">
        <f t="shared" si="3"/>
        <v>0</v>
      </c>
      <c r="F43" s="121">
        <v>0</v>
      </c>
      <c r="G43" s="121">
        <v>0</v>
      </c>
      <c r="H43" s="121">
        <f t="shared" si="4"/>
        <v>187</v>
      </c>
      <c r="I43" s="121">
        <v>187</v>
      </c>
      <c r="J43" s="121">
        <v>0</v>
      </c>
      <c r="K43" s="121">
        <f t="shared" si="5"/>
        <v>10299</v>
      </c>
      <c r="L43" s="121">
        <v>0</v>
      </c>
      <c r="M43" s="121">
        <v>10299</v>
      </c>
      <c r="N43" s="121">
        <f t="shared" si="6"/>
        <v>10486</v>
      </c>
      <c r="O43" s="121">
        <f t="shared" si="7"/>
        <v>187</v>
      </c>
      <c r="P43" s="121">
        <v>187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 t="shared" si="8"/>
        <v>10299</v>
      </c>
      <c r="W43" s="121">
        <v>10299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f t="shared" si="9"/>
        <v>0</v>
      </c>
      <c r="AD43" s="121">
        <v>0</v>
      </c>
      <c r="AE43" s="121">
        <v>0</v>
      </c>
      <c r="AF43" s="121">
        <f t="shared" si="10"/>
        <v>514</v>
      </c>
      <c r="AG43" s="121">
        <v>514</v>
      </c>
      <c r="AH43" s="121">
        <v>0</v>
      </c>
      <c r="AI43" s="121">
        <v>0</v>
      </c>
      <c r="AJ43" s="121">
        <f t="shared" si="11"/>
        <v>514</v>
      </c>
      <c r="AK43" s="121"/>
      <c r="AL43" s="121">
        <v>0</v>
      </c>
      <c r="AM43" s="121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514</v>
      </c>
      <c r="AT43" s="121">
        <f t="shared" si="12"/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f t="shared" si="13"/>
        <v>0</v>
      </c>
      <c r="BA43" s="121">
        <v>0</v>
      </c>
      <c r="BB43" s="121">
        <v>0</v>
      </c>
      <c r="BC43" s="121">
        <v>0</v>
      </c>
    </row>
    <row r="44" spans="1:55" s="103" customFormat="1" ht="12" customHeight="1">
      <c r="A44" s="106" t="s">
        <v>112</v>
      </c>
      <c r="B44" s="107" t="s">
        <v>186</v>
      </c>
      <c r="C44" s="106" t="s">
        <v>111</v>
      </c>
      <c r="D44" s="121">
        <f t="shared" si="2"/>
        <v>1453</v>
      </c>
      <c r="E44" s="121">
        <f t="shared" si="3"/>
        <v>0</v>
      </c>
      <c r="F44" s="121">
        <v>0</v>
      </c>
      <c r="G44" s="121">
        <v>0</v>
      </c>
      <c r="H44" s="121">
        <f t="shared" si="4"/>
        <v>615</v>
      </c>
      <c r="I44" s="121">
        <v>615</v>
      </c>
      <c r="J44" s="121">
        <v>0</v>
      </c>
      <c r="K44" s="121">
        <f t="shared" si="5"/>
        <v>838</v>
      </c>
      <c r="L44" s="121">
        <v>0</v>
      </c>
      <c r="M44" s="121">
        <v>838</v>
      </c>
      <c r="N44" s="121">
        <f t="shared" si="6"/>
        <v>1453</v>
      </c>
      <c r="O44" s="121">
        <f t="shared" si="7"/>
        <v>615</v>
      </c>
      <c r="P44" s="121">
        <v>615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 t="shared" si="8"/>
        <v>838</v>
      </c>
      <c r="W44" s="121">
        <v>838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f t="shared" si="9"/>
        <v>0</v>
      </c>
      <c r="AD44" s="121">
        <v>0</v>
      </c>
      <c r="AE44" s="121">
        <v>0</v>
      </c>
      <c r="AF44" s="121">
        <f t="shared" si="10"/>
        <v>49</v>
      </c>
      <c r="AG44" s="121">
        <v>49</v>
      </c>
      <c r="AH44" s="121">
        <v>0</v>
      </c>
      <c r="AI44" s="121">
        <v>0</v>
      </c>
      <c r="AJ44" s="121">
        <f t="shared" si="11"/>
        <v>49</v>
      </c>
      <c r="AK44" s="121"/>
      <c r="AL44" s="121">
        <v>0</v>
      </c>
      <c r="AM44" s="121">
        <v>3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46</v>
      </c>
      <c r="AT44" s="121">
        <f t="shared" si="12"/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f t="shared" si="13"/>
        <v>46</v>
      </c>
      <c r="BA44" s="121">
        <v>46</v>
      </c>
      <c r="BB44" s="121">
        <v>0</v>
      </c>
      <c r="BC44" s="121">
        <v>0</v>
      </c>
    </row>
    <row r="45" spans="1:55" s="103" customFormat="1" ht="12" customHeight="1">
      <c r="A45" s="106" t="s">
        <v>112</v>
      </c>
      <c r="B45" s="107" t="s">
        <v>187</v>
      </c>
      <c r="C45" s="106" t="s">
        <v>188</v>
      </c>
      <c r="D45" s="121">
        <f t="shared" si="2"/>
        <v>2176</v>
      </c>
      <c r="E45" s="121">
        <f t="shared" si="3"/>
        <v>0</v>
      </c>
      <c r="F45" s="121">
        <v>0</v>
      </c>
      <c r="G45" s="121">
        <v>0</v>
      </c>
      <c r="H45" s="121">
        <f t="shared" si="4"/>
        <v>634</v>
      </c>
      <c r="I45" s="121">
        <v>634</v>
      </c>
      <c r="J45" s="121">
        <v>0</v>
      </c>
      <c r="K45" s="121">
        <f t="shared" si="5"/>
        <v>1542</v>
      </c>
      <c r="L45" s="121">
        <v>0</v>
      </c>
      <c r="M45" s="121">
        <v>1542</v>
      </c>
      <c r="N45" s="121">
        <f t="shared" si="6"/>
        <v>2188</v>
      </c>
      <c r="O45" s="121">
        <f t="shared" si="7"/>
        <v>634</v>
      </c>
      <c r="P45" s="121">
        <v>634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 t="shared" si="8"/>
        <v>1542</v>
      </c>
      <c r="W45" s="121">
        <v>1542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f t="shared" si="9"/>
        <v>12</v>
      </c>
      <c r="AD45" s="121">
        <v>12</v>
      </c>
      <c r="AE45" s="121">
        <v>0</v>
      </c>
      <c r="AF45" s="121">
        <f t="shared" si="10"/>
        <v>4</v>
      </c>
      <c r="AG45" s="121">
        <v>4</v>
      </c>
      <c r="AH45" s="121">
        <v>0</v>
      </c>
      <c r="AI45" s="121">
        <v>0</v>
      </c>
      <c r="AJ45" s="121">
        <f t="shared" si="11"/>
        <v>11</v>
      </c>
      <c r="AK45" s="121">
        <v>11</v>
      </c>
      <c r="AL45" s="121">
        <v>0</v>
      </c>
      <c r="AM45" s="121">
        <v>0</v>
      </c>
      <c r="AN45" s="121"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 t="shared" si="12"/>
        <v>4</v>
      </c>
      <c r="AU45" s="121">
        <v>4</v>
      </c>
      <c r="AV45" s="121">
        <v>0</v>
      </c>
      <c r="AW45" s="121">
        <v>0</v>
      </c>
      <c r="AX45" s="121">
        <v>0</v>
      </c>
      <c r="AY45" s="121">
        <v>0</v>
      </c>
      <c r="AZ45" s="121">
        <f t="shared" si="13"/>
        <v>0</v>
      </c>
      <c r="BA45" s="121">
        <v>0</v>
      </c>
      <c r="BB45" s="121">
        <v>0</v>
      </c>
      <c r="BC45" s="121">
        <v>0</v>
      </c>
    </row>
    <row r="46" spans="1:55" s="103" customFormat="1" ht="12" customHeight="1">
      <c r="A46" s="106" t="s">
        <v>112</v>
      </c>
      <c r="B46" s="107" t="s">
        <v>189</v>
      </c>
      <c r="C46" s="106" t="s">
        <v>190</v>
      </c>
      <c r="D46" s="121">
        <f t="shared" si="2"/>
        <v>6900</v>
      </c>
      <c r="E46" s="121">
        <f t="shared" si="3"/>
        <v>0</v>
      </c>
      <c r="F46" s="121">
        <v>0</v>
      </c>
      <c r="G46" s="121">
        <v>0</v>
      </c>
      <c r="H46" s="121">
        <f t="shared" si="4"/>
        <v>737</v>
      </c>
      <c r="I46" s="121">
        <v>737</v>
      </c>
      <c r="J46" s="121">
        <v>0</v>
      </c>
      <c r="K46" s="121">
        <f t="shared" si="5"/>
        <v>6163</v>
      </c>
      <c r="L46" s="121">
        <v>0</v>
      </c>
      <c r="M46" s="121">
        <v>6163</v>
      </c>
      <c r="N46" s="121">
        <f t="shared" si="6"/>
        <v>6900</v>
      </c>
      <c r="O46" s="121">
        <f t="shared" si="7"/>
        <v>737</v>
      </c>
      <c r="P46" s="121">
        <v>737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 t="shared" si="8"/>
        <v>6163</v>
      </c>
      <c r="W46" s="121">
        <v>6163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f t="shared" si="9"/>
        <v>0</v>
      </c>
      <c r="AD46" s="121">
        <v>0</v>
      </c>
      <c r="AE46" s="121">
        <v>0</v>
      </c>
      <c r="AF46" s="121">
        <f t="shared" si="10"/>
        <v>22</v>
      </c>
      <c r="AG46" s="121">
        <v>22</v>
      </c>
      <c r="AH46" s="121">
        <v>0</v>
      </c>
      <c r="AI46" s="121">
        <v>0</v>
      </c>
      <c r="AJ46" s="121">
        <f t="shared" si="11"/>
        <v>0</v>
      </c>
      <c r="AK46" s="121"/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 t="shared" si="12"/>
        <v>22</v>
      </c>
      <c r="AU46" s="121">
        <v>22</v>
      </c>
      <c r="AV46" s="121">
        <v>0</v>
      </c>
      <c r="AW46" s="121">
        <v>0</v>
      </c>
      <c r="AX46" s="121">
        <v>0</v>
      </c>
      <c r="AY46" s="121">
        <v>0</v>
      </c>
      <c r="AZ46" s="121">
        <f t="shared" si="13"/>
        <v>0</v>
      </c>
      <c r="BA46" s="121">
        <v>0</v>
      </c>
      <c r="BB46" s="121">
        <v>0</v>
      </c>
      <c r="BC46" s="121">
        <v>0</v>
      </c>
    </row>
    <row r="47" spans="1:55" s="103" customFormat="1" ht="12" customHeight="1">
      <c r="A47" s="106" t="s">
        <v>112</v>
      </c>
      <c r="B47" s="107" t="s">
        <v>191</v>
      </c>
      <c r="C47" s="106" t="s">
        <v>192</v>
      </c>
      <c r="D47" s="121">
        <f t="shared" si="2"/>
        <v>4309</v>
      </c>
      <c r="E47" s="121">
        <f t="shared" si="3"/>
        <v>1679</v>
      </c>
      <c r="F47" s="121">
        <v>1679</v>
      </c>
      <c r="G47" s="121">
        <v>0</v>
      </c>
      <c r="H47" s="121">
        <f t="shared" si="4"/>
        <v>0</v>
      </c>
      <c r="I47" s="121">
        <v>0</v>
      </c>
      <c r="J47" s="121">
        <v>0</v>
      </c>
      <c r="K47" s="121">
        <f t="shared" si="5"/>
        <v>2630</v>
      </c>
      <c r="L47" s="121">
        <v>0</v>
      </c>
      <c r="M47" s="121">
        <v>2630</v>
      </c>
      <c r="N47" s="121">
        <f t="shared" si="6"/>
        <v>4361</v>
      </c>
      <c r="O47" s="121">
        <f t="shared" si="7"/>
        <v>1679</v>
      </c>
      <c r="P47" s="121">
        <v>1679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 t="shared" si="8"/>
        <v>2630</v>
      </c>
      <c r="W47" s="121">
        <v>2630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f t="shared" si="9"/>
        <v>52</v>
      </c>
      <c r="AD47" s="121">
        <v>52</v>
      </c>
      <c r="AE47" s="121">
        <v>0</v>
      </c>
      <c r="AF47" s="121">
        <f t="shared" si="10"/>
        <v>53</v>
      </c>
      <c r="AG47" s="121">
        <v>53</v>
      </c>
      <c r="AH47" s="121">
        <v>0</v>
      </c>
      <c r="AI47" s="121">
        <v>0</v>
      </c>
      <c r="AJ47" s="121">
        <f t="shared" si="11"/>
        <v>84</v>
      </c>
      <c r="AK47" s="121">
        <v>33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21">
        <v>51</v>
      </c>
      <c r="AR47" s="121">
        <v>0</v>
      </c>
      <c r="AS47" s="121">
        <v>0</v>
      </c>
      <c r="AT47" s="121">
        <f t="shared" si="12"/>
        <v>2</v>
      </c>
      <c r="AU47" s="121">
        <v>2</v>
      </c>
      <c r="AV47" s="121">
        <v>0</v>
      </c>
      <c r="AW47" s="121">
        <v>0</v>
      </c>
      <c r="AX47" s="121">
        <v>0</v>
      </c>
      <c r="AY47" s="121">
        <v>0</v>
      </c>
      <c r="AZ47" s="121">
        <f t="shared" si="13"/>
        <v>0</v>
      </c>
      <c r="BA47" s="121">
        <v>0</v>
      </c>
      <c r="BB47" s="121">
        <v>0</v>
      </c>
      <c r="BC47" s="121">
        <v>0</v>
      </c>
    </row>
    <row r="48" spans="1:55" s="103" customFormat="1" ht="12" customHeight="1">
      <c r="A48" s="106" t="s">
        <v>112</v>
      </c>
      <c r="B48" s="107" t="s">
        <v>193</v>
      </c>
      <c r="C48" s="106" t="s">
        <v>194</v>
      </c>
      <c r="D48" s="121">
        <f t="shared" si="2"/>
        <v>4201</v>
      </c>
      <c r="E48" s="121">
        <f t="shared" si="3"/>
        <v>1512</v>
      </c>
      <c r="F48" s="121">
        <v>1079</v>
      </c>
      <c r="G48" s="121">
        <v>433</v>
      </c>
      <c r="H48" s="121">
        <f t="shared" si="4"/>
        <v>2689</v>
      </c>
      <c r="I48" s="121">
        <v>0</v>
      </c>
      <c r="J48" s="121">
        <v>2689</v>
      </c>
      <c r="K48" s="121">
        <f t="shared" si="5"/>
        <v>0</v>
      </c>
      <c r="L48" s="121">
        <v>0</v>
      </c>
      <c r="M48" s="121">
        <v>0</v>
      </c>
      <c r="N48" s="121">
        <f t="shared" si="6"/>
        <v>4201</v>
      </c>
      <c r="O48" s="121">
        <f t="shared" si="7"/>
        <v>1079</v>
      </c>
      <c r="P48" s="121">
        <v>1079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 t="shared" si="8"/>
        <v>3122</v>
      </c>
      <c r="W48" s="121">
        <v>3122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f t="shared" si="9"/>
        <v>0</v>
      </c>
      <c r="AD48" s="121">
        <v>0</v>
      </c>
      <c r="AE48" s="121">
        <v>0</v>
      </c>
      <c r="AF48" s="121">
        <f t="shared" si="10"/>
        <v>9</v>
      </c>
      <c r="AG48" s="121">
        <v>9</v>
      </c>
      <c r="AH48" s="121">
        <v>0</v>
      </c>
      <c r="AI48" s="121">
        <v>0</v>
      </c>
      <c r="AJ48" s="121">
        <f t="shared" si="11"/>
        <v>9</v>
      </c>
      <c r="AK48" s="121"/>
      <c r="AL48" s="121">
        <v>0</v>
      </c>
      <c r="AM48" s="121">
        <v>9</v>
      </c>
      <c r="AN48" s="121"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 t="shared" si="12"/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v>0</v>
      </c>
      <c r="AZ48" s="121">
        <f t="shared" si="13"/>
        <v>32</v>
      </c>
      <c r="BA48" s="121">
        <v>32</v>
      </c>
      <c r="BB48" s="121">
        <v>0</v>
      </c>
      <c r="BC48" s="12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195</v>
      </c>
      <c r="C2" s="44" t="s">
        <v>344</v>
      </c>
      <c r="D2" s="110" t="s">
        <v>196</v>
      </c>
      <c r="E2" s="2"/>
      <c r="F2" s="2"/>
      <c r="G2" s="2"/>
      <c r="H2" s="2"/>
      <c r="I2" s="2"/>
      <c r="J2" s="2"/>
      <c r="K2" s="2"/>
      <c r="L2" s="2" t="str">
        <f>LEFT(C2,2)</f>
        <v>28</v>
      </c>
      <c r="M2" s="2" t="str">
        <f>IF(L2&lt;&gt;"",VLOOKUP(L2,$AI$6:$AJ$52,2,FALSE),"-")</f>
        <v>兵庫県</v>
      </c>
      <c r="AA2" s="1">
        <f>IF(VALUE(C2)=0,0,1)</f>
        <v>1</v>
      </c>
      <c r="AB2" s="10" t="str">
        <f>IF(AA2=0,"",VLOOKUP(C2,'水洗化人口等'!B7:C48,2,FALSE))</f>
        <v>合計</v>
      </c>
      <c r="AC2" s="10"/>
      <c r="AD2" s="46">
        <f>IF(AA2=0,1,IF(ISERROR(AB2),1,0))</f>
        <v>0</v>
      </c>
      <c r="AF2" s="10">
        <f>COUNTA('水洗化人口等'!B7:B48)+6</f>
        <v>48</v>
      </c>
      <c r="AG2" s="10">
        <f>IF(AA2=0,0,VLOOKUP(C2,AF5:AG300,2,FALSE))</f>
        <v>7</v>
      </c>
    </row>
    <row r="3" spans="13:30" ht="13.5">
      <c r="M3" s="2"/>
      <c r="AD3" s="46"/>
    </row>
    <row r="4" spans="2:30" ht="13.5">
      <c r="B4" s="12"/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78" t="s">
        <v>197</v>
      </c>
      <c r="G6" s="179"/>
      <c r="H6" s="38" t="s">
        <v>198</v>
      </c>
      <c r="I6" s="38" t="s">
        <v>199</v>
      </c>
      <c r="J6" s="38" t="s">
        <v>200</v>
      </c>
      <c r="K6" s="4" t="s">
        <v>201</v>
      </c>
      <c r="L6" s="15" t="s">
        <v>202</v>
      </c>
      <c r="M6" s="39" t="s">
        <v>203</v>
      </c>
      <c r="AF6" s="10">
        <f>+'水洗化人口等'!B6</f>
        <v>0</v>
      </c>
      <c r="AG6" s="10">
        <v>6</v>
      </c>
      <c r="AI6" s="42" t="s">
        <v>204</v>
      </c>
      <c r="AJ6" s="2" t="s">
        <v>47</v>
      </c>
    </row>
    <row r="7" spans="2:36" ht="16.5" customHeight="1">
      <c r="B7" s="183" t="s">
        <v>205</v>
      </c>
      <c r="C7" s="5" t="s">
        <v>206</v>
      </c>
      <c r="D7" s="16">
        <f>AD7</f>
        <v>143260</v>
      </c>
      <c r="F7" s="180" t="s">
        <v>207</v>
      </c>
      <c r="G7" s="6" t="s">
        <v>208</v>
      </c>
      <c r="H7" s="17">
        <f aca="true" t="shared" si="0" ref="H7:H12">AD14</f>
        <v>83703</v>
      </c>
      <c r="I7" s="17">
        <f aca="true" t="shared" si="1" ref="I7:I12">AD24</f>
        <v>192455</v>
      </c>
      <c r="J7" s="17">
        <f aca="true" t="shared" si="2" ref="J7:J12">SUM(H7:I7)</f>
        <v>276158</v>
      </c>
      <c r="K7" s="18">
        <f aca="true" t="shared" si="3" ref="K7:K12">IF(J$13&gt;0,J7/J$13,0)</f>
        <v>0.7743869439030888</v>
      </c>
      <c r="L7" s="19">
        <f>AD34</f>
        <v>11449</v>
      </c>
      <c r="M7" s="20">
        <f>AD37</f>
        <v>774</v>
      </c>
      <c r="AA7" s="3" t="s">
        <v>206</v>
      </c>
      <c r="AB7" s="45" t="s">
        <v>209</v>
      </c>
      <c r="AC7" s="45" t="s">
        <v>210</v>
      </c>
      <c r="AD7" s="10">
        <f aca="true" ca="1" t="shared" si="4" ref="AD7:AD53">IF(AD$2=0,INDIRECT(AB7&amp;"!"&amp;AC7&amp;$AG$2),0)</f>
        <v>143260</v>
      </c>
      <c r="AF7" s="42" t="str">
        <f>+'水洗化人口等'!B7</f>
        <v>28000</v>
      </c>
      <c r="AG7" s="10">
        <v>7</v>
      </c>
      <c r="AI7" s="42" t="s">
        <v>211</v>
      </c>
      <c r="AJ7" s="2" t="s">
        <v>46</v>
      </c>
    </row>
    <row r="8" spans="2:36" ht="16.5" customHeight="1">
      <c r="B8" s="184"/>
      <c r="C8" s="6" t="s">
        <v>212</v>
      </c>
      <c r="D8" s="21">
        <f>AD8</f>
        <v>1706</v>
      </c>
      <c r="F8" s="181"/>
      <c r="G8" s="6" t="s">
        <v>213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212</v>
      </c>
      <c r="AB8" s="45" t="s">
        <v>209</v>
      </c>
      <c r="AC8" s="45" t="s">
        <v>214</v>
      </c>
      <c r="AD8" s="10">
        <f ca="1" t="shared" si="4"/>
        <v>1706</v>
      </c>
      <c r="AF8" s="42" t="str">
        <f>+'水洗化人口等'!B8</f>
        <v>28100</v>
      </c>
      <c r="AG8" s="10">
        <v>8</v>
      </c>
      <c r="AI8" s="42" t="s">
        <v>215</v>
      </c>
      <c r="AJ8" s="2" t="s">
        <v>45</v>
      </c>
    </row>
    <row r="9" spans="2:36" ht="16.5" customHeight="1">
      <c r="B9" s="185"/>
      <c r="C9" s="7" t="s">
        <v>216</v>
      </c>
      <c r="D9" s="22">
        <f>SUM(D7:D8)</f>
        <v>144966</v>
      </c>
      <c r="F9" s="181"/>
      <c r="G9" s="6" t="s">
        <v>217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218</v>
      </c>
      <c r="AB9" s="45" t="s">
        <v>209</v>
      </c>
      <c r="AC9" s="45" t="s">
        <v>219</v>
      </c>
      <c r="AD9" s="10">
        <f ca="1" t="shared" si="4"/>
        <v>5080656</v>
      </c>
      <c r="AF9" s="42" t="str">
        <f>+'水洗化人口等'!B9</f>
        <v>28201</v>
      </c>
      <c r="AG9" s="10">
        <v>9</v>
      </c>
      <c r="AI9" s="42" t="s">
        <v>220</v>
      </c>
      <c r="AJ9" s="2" t="s">
        <v>44</v>
      </c>
    </row>
    <row r="10" spans="2:36" ht="16.5" customHeight="1">
      <c r="B10" s="186" t="s">
        <v>221</v>
      </c>
      <c r="C10" s="111" t="s">
        <v>218</v>
      </c>
      <c r="D10" s="21">
        <f>AD9</f>
        <v>5080656</v>
      </c>
      <c r="F10" s="181"/>
      <c r="G10" s="6" t="s">
        <v>222</v>
      </c>
      <c r="H10" s="17">
        <f t="shared" si="0"/>
        <v>39067</v>
      </c>
      <c r="I10" s="17">
        <f t="shared" si="1"/>
        <v>41390</v>
      </c>
      <c r="J10" s="17">
        <f t="shared" si="2"/>
        <v>80457</v>
      </c>
      <c r="K10" s="18">
        <f t="shared" si="3"/>
        <v>0.22561305609691124</v>
      </c>
      <c r="L10" s="23" t="s">
        <v>223</v>
      </c>
      <c r="M10" s="24" t="s">
        <v>223</v>
      </c>
      <c r="AA10" s="3" t="s">
        <v>224</v>
      </c>
      <c r="AB10" s="45" t="s">
        <v>209</v>
      </c>
      <c r="AC10" s="45" t="s">
        <v>225</v>
      </c>
      <c r="AD10" s="10">
        <f ca="1" t="shared" si="4"/>
        <v>69777</v>
      </c>
      <c r="AF10" s="42" t="str">
        <f>+'水洗化人口等'!B10</f>
        <v>28202</v>
      </c>
      <c r="AG10" s="10">
        <v>10</v>
      </c>
      <c r="AI10" s="42" t="s">
        <v>226</v>
      </c>
      <c r="AJ10" s="2" t="s">
        <v>43</v>
      </c>
    </row>
    <row r="11" spans="2:36" ht="16.5" customHeight="1">
      <c r="B11" s="187"/>
      <c r="C11" s="6" t="s">
        <v>224</v>
      </c>
      <c r="D11" s="21">
        <f>AD10</f>
        <v>69777</v>
      </c>
      <c r="F11" s="181"/>
      <c r="G11" s="6" t="s">
        <v>227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223</v>
      </c>
      <c r="M11" s="24" t="s">
        <v>223</v>
      </c>
      <c r="AA11" s="3" t="s">
        <v>228</v>
      </c>
      <c r="AB11" s="45" t="s">
        <v>209</v>
      </c>
      <c r="AC11" s="45" t="s">
        <v>229</v>
      </c>
      <c r="AD11" s="10">
        <f ca="1" t="shared" si="4"/>
        <v>366103</v>
      </c>
      <c r="AF11" s="42" t="str">
        <f>+'水洗化人口等'!B11</f>
        <v>28203</v>
      </c>
      <c r="AG11" s="10">
        <v>11</v>
      </c>
      <c r="AI11" s="42" t="s">
        <v>230</v>
      </c>
      <c r="AJ11" s="2" t="s">
        <v>42</v>
      </c>
    </row>
    <row r="12" spans="2:36" ht="16.5" customHeight="1">
      <c r="B12" s="187"/>
      <c r="C12" s="6" t="s">
        <v>228</v>
      </c>
      <c r="D12" s="21">
        <f>AD11</f>
        <v>366103</v>
      </c>
      <c r="F12" s="181"/>
      <c r="G12" s="6" t="s">
        <v>231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223</v>
      </c>
      <c r="M12" s="24" t="s">
        <v>223</v>
      </c>
      <c r="AA12" s="3" t="s">
        <v>232</v>
      </c>
      <c r="AB12" s="45" t="s">
        <v>209</v>
      </c>
      <c r="AC12" s="45" t="s">
        <v>233</v>
      </c>
      <c r="AD12" s="10">
        <f ca="1" t="shared" si="4"/>
        <v>209133</v>
      </c>
      <c r="AF12" s="42" t="str">
        <f>+'水洗化人口等'!B12</f>
        <v>28204</v>
      </c>
      <c r="AG12" s="10">
        <v>12</v>
      </c>
      <c r="AI12" s="42" t="s">
        <v>234</v>
      </c>
      <c r="AJ12" s="2" t="s">
        <v>41</v>
      </c>
    </row>
    <row r="13" spans="2:36" ht="16.5" customHeight="1">
      <c r="B13" s="188"/>
      <c r="C13" s="7" t="s">
        <v>216</v>
      </c>
      <c r="D13" s="22">
        <f>SUM(D10:D12)</f>
        <v>5516536</v>
      </c>
      <c r="F13" s="182"/>
      <c r="G13" s="6" t="s">
        <v>216</v>
      </c>
      <c r="H13" s="17">
        <f>SUM(H7:H12)</f>
        <v>122770</v>
      </c>
      <c r="I13" s="17">
        <f>SUM(I7:I12)</f>
        <v>233845</v>
      </c>
      <c r="J13" s="17">
        <f>SUM(J7:J12)</f>
        <v>356615</v>
      </c>
      <c r="K13" s="18">
        <v>1</v>
      </c>
      <c r="L13" s="23" t="s">
        <v>223</v>
      </c>
      <c r="M13" s="24" t="s">
        <v>223</v>
      </c>
      <c r="AA13" s="3" t="s">
        <v>235</v>
      </c>
      <c r="AB13" s="45" t="s">
        <v>209</v>
      </c>
      <c r="AC13" s="45" t="s">
        <v>236</v>
      </c>
      <c r="AD13" s="10">
        <f ca="1" t="shared" si="4"/>
        <v>96302</v>
      </c>
      <c r="AF13" s="42" t="str">
        <f>+'水洗化人口等'!B13</f>
        <v>28205</v>
      </c>
      <c r="AG13" s="10">
        <v>13</v>
      </c>
      <c r="AI13" s="42" t="s">
        <v>237</v>
      </c>
      <c r="AJ13" s="2" t="s">
        <v>40</v>
      </c>
    </row>
    <row r="14" spans="2:36" ht="16.5" customHeight="1" thickBot="1">
      <c r="B14" s="165" t="s">
        <v>238</v>
      </c>
      <c r="C14" s="166"/>
      <c r="D14" s="25">
        <f>SUM(D9,D13)</f>
        <v>5661502</v>
      </c>
      <c r="F14" s="163" t="s">
        <v>239</v>
      </c>
      <c r="G14" s="164"/>
      <c r="H14" s="17">
        <f>AD20</f>
        <v>1153</v>
      </c>
      <c r="I14" s="17">
        <f>AD30</f>
        <v>5510</v>
      </c>
      <c r="J14" s="17">
        <f>SUM(H14:I14)</f>
        <v>6663</v>
      </c>
      <c r="K14" s="26" t="s">
        <v>223</v>
      </c>
      <c r="L14" s="23" t="s">
        <v>223</v>
      </c>
      <c r="M14" s="24" t="s">
        <v>223</v>
      </c>
      <c r="AA14" s="3" t="s">
        <v>208</v>
      </c>
      <c r="AB14" s="45" t="s">
        <v>240</v>
      </c>
      <c r="AC14" s="45" t="s">
        <v>233</v>
      </c>
      <c r="AD14" s="10">
        <f ca="1" t="shared" si="4"/>
        <v>83703</v>
      </c>
      <c r="AF14" s="42" t="str">
        <f>+'水洗化人口等'!B14</f>
        <v>28206</v>
      </c>
      <c r="AG14" s="10">
        <v>14</v>
      </c>
      <c r="AI14" s="42" t="s">
        <v>241</v>
      </c>
      <c r="AJ14" s="2" t="s">
        <v>39</v>
      </c>
    </row>
    <row r="15" spans="2:36" ht="16.5" customHeight="1" thickBot="1">
      <c r="B15" s="165" t="s">
        <v>242</v>
      </c>
      <c r="C15" s="166"/>
      <c r="D15" s="25">
        <f>AD13</f>
        <v>96302</v>
      </c>
      <c r="F15" s="165" t="s">
        <v>243</v>
      </c>
      <c r="G15" s="166"/>
      <c r="H15" s="27">
        <f>SUM(H13:H14)</f>
        <v>123923</v>
      </c>
      <c r="I15" s="27">
        <f>SUM(I13:I14)</f>
        <v>239355</v>
      </c>
      <c r="J15" s="27">
        <f>SUM(J13:J14)</f>
        <v>363278</v>
      </c>
      <c r="K15" s="28" t="s">
        <v>223</v>
      </c>
      <c r="L15" s="29">
        <f>SUM(L7:L9)</f>
        <v>11449</v>
      </c>
      <c r="M15" s="30">
        <f>SUM(M7:M9)</f>
        <v>774</v>
      </c>
      <c r="AA15" s="3" t="s">
        <v>213</v>
      </c>
      <c r="AB15" s="45" t="s">
        <v>240</v>
      </c>
      <c r="AC15" s="45" t="s">
        <v>244</v>
      </c>
      <c r="AD15" s="10">
        <f ca="1" t="shared" si="4"/>
        <v>0</v>
      </c>
      <c r="AF15" s="42" t="str">
        <f>+'水洗化人口等'!B15</f>
        <v>28207</v>
      </c>
      <c r="AG15" s="10">
        <v>15</v>
      </c>
      <c r="AI15" s="42" t="s">
        <v>245</v>
      </c>
      <c r="AJ15" s="2" t="s">
        <v>38</v>
      </c>
    </row>
    <row r="16" spans="2:36" ht="16.5" customHeight="1" thickBot="1">
      <c r="B16" s="8" t="s">
        <v>246</v>
      </c>
      <c r="AA16" s="3" t="s">
        <v>217</v>
      </c>
      <c r="AB16" s="45" t="s">
        <v>240</v>
      </c>
      <c r="AC16" s="45" t="s">
        <v>236</v>
      </c>
      <c r="AD16" s="10">
        <f ca="1" t="shared" si="4"/>
        <v>0</v>
      </c>
      <c r="AF16" s="42" t="str">
        <f>+'水洗化人口等'!B16</f>
        <v>28208</v>
      </c>
      <c r="AG16" s="10">
        <v>16</v>
      </c>
      <c r="AI16" s="42" t="s">
        <v>247</v>
      </c>
      <c r="AJ16" s="2" t="s">
        <v>37</v>
      </c>
    </row>
    <row r="17" spans="3:36" ht="16.5" customHeight="1" thickBot="1">
      <c r="C17" s="31">
        <f>AD12</f>
        <v>209133</v>
      </c>
      <c r="D17" s="3" t="s">
        <v>248</v>
      </c>
      <c r="J17" s="14"/>
      <c r="AA17" s="3" t="s">
        <v>222</v>
      </c>
      <c r="AB17" s="45" t="s">
        <v>240</v>
      </c>
      <c r="AC17" s="45" t="s">
        <v>249</v>
      </c>
      <c r="AD17" s="10">
        <f ca="1" t="shared" si="4"/>
        <v>39067</v>
      </c>
      <c r="AF17" s="42" t="str">
        <f>+'水洗化人口等'!B17</f>
        <v>28209</v>
      </c>
      <c r="AG17" s="10">
        <v>17</v>
      </c>
      <c r="AI17" s="42" t="s">
        <v>250</v>
      </c>
      <c r="AJ17" s="2" t="s">
        <v>36</v>
      </c>
    </row>
    <row r="18" spans="6:36" ht="30" customHeight="1">
      <c r="F18" s="178" t="s">
        <v>251</v>
      </c>
      <c r="G18" s="179"/>
      <c r="H18" s="38" t="s">
        <v>198</v>
      </c>
      <c r="I18" s="38" t="s">
        <v>199</v>
      </c>
      <c r="J18" s="41" t="s">
        <v>200</v>
      </c>
      <c r="AA18" s="3" t="s">
        <v>227</v>
      </c>
      <c r="AB18" s="45" t="s">
        <v>240</v>
      </c>
      <c r="AC18" s="45" t="s">
        <v>252</v>
      </c>
      <c r="AD18" s="10">
        <f ca="1" t="shared" si="4"/>
        <v>0</v>
      </c>
      <c r="AF18" s="42" t="str">
        <f>+'水洗化人口等'!B18</f>
        <v>28210</v>
      </c>
      <c r="AG18" s="10">
        <v>18</v>
      </c>
      <c r="AI18" s="42" t="s">
        <v>253</v>
      </c>
      <c r="AJ18" s="2" t="s">
        <v>35</v>
      </c>
    </row>
    <row r="19" spans="3:36" ht="16.5" customHeight="1">
      <c r="C19" s="40" t="s">
        <v>254</v>
      </c>
      <c r="D19" s="9">
        <f>IF(D$14&gt;0,D13/D$14,0)</f>
        <v>0.9743944274858509</v>
      </c>
      <c r="F19" s="163" t="s">
        <v>255</v>
      </c>
      <c r="G19" s="164"/>
      <c r="H19" s="17">
        <f>AD21</f>
        <v>28314</v>
      </c>
      <c r="I19" s="17">
        <f>AD31</f>
        <v>11023</v>
      </c>
      <c r="J19" s="21">
        <f>SUM(H19:I19)</f>
        <v>39337</v>
      </c>
      <c r="AA19" s="3" t="s">
        <v>231</v>
      </c>
      <c r="AB19" s="45" t="s">
        <v>240</v>
      </c>
      <c r="AC19" s="45" t="s">
        <v>256</v>
      </c>
      <c r="AD19" s="10">
        <f ca="1" t="shared" si="4"/>
        <v>0</v>
      </c>
      <c r="AF19" s="42" t="str">
        <f>+'水洗化人口等'!B19</f>
        <v>28212</v>
      </c>
      <c r="AG19" s="10">
        <v>19</v>
      </c>
      <c r="AI19" s="42" t="s">
        <v>257</v>
      </c>
      <c r="AJ19" s="2" t="s">
        <v>34</v>
      </c>
    </row>
    <row r="20" spans="3:36" ht="16.5" customHeight="1">
      <c r="C20" s="40" t="s">
        <v>258</v>
      </c>
      <c r="D20" s="9">
        <f>IF(D$14&gt;0,D9/D$14,0)</f>
        <v>0.02560557251414907</v>
      </c>
      <c r="F20" s="163" t="s">
        <v>259</v>
      </c>
      <c r="G20" s="164"/>
      <c r="H20" s="17">
        <f>AD22</f>
        <v>73128</v>
      </c>
      <c r="I20" s="17">
        <f>AD32</f>
        <v>41111</v>
      </c>
      <c r="J20" s="21">
        <f>SUM(H20:I20)</f>
        <v>114239</v>
      </c>
      <c r="AA20" s="3" t="s">
        <v>239</v>
      </c>
      <c r="AB20" s="45" t="s">
        <v>240</v>
      </c>
      <c r="AC20" s="45" t="s">
        <v>260</v>
      </c>
      <c r="AD20" s="10">
        <f ca="1" t="shared" si="4"/>
        <v>1153</v>
      </c>
      <c r="AF20" s="42" t="str">
        <f>+'水洗化人口等'!B20</f>
        <v>28213</v>
      </c>
      <c r="AG20" s="10">
        <v>20</v>
      </c>
      <c r="AI20" s="42" t="s">
        <v>261</v>
      </c>
      <c r="AJ20" s="2" t="s">
        <v>33</v>
      </c>
    </row>
    <row r="21" spans="3:36" ht="16.5" customHeight="1">
      <c r="C21" s="112" t="s">
        <v>262</v>
      </c>
      <c r="D21" s="9">
        <f>IF(D$14&gt;0,D10/D$14,0)</f>
        <v>0.8974042577393773</v>
      </c>
      <c r="F21" s="163" t="s">
        <v>263</v>
      </c>
      <c r="G21" s="164"/>
      <c r="H21" s="17">
        <f>AD23</f>
        <v>21375</v>
      </c>
      <c r="I21" s="17">
        <f>AD33</f>
        <v>181198</v>
      </c>
      <c r="J21" s="21">
        <f>SUM(H21:I21)</f>
        <v>202573</v>
      </c>
      <c r="AA21" s="3" t="s">
        <v>255</v>
      </c>
      <c r="AB21" s="45" t="s">
        <v>240</v>
      </c>
      <c r="AC21" s="45" t="s">
        <v>264</v>
      </c>
      <c r="AD21" s="10">
        <f ca="1" t="shared" si="4"/>
        <v>28314</v>
      </c>
      <c r="AF21" s="42" t="str">
        <f>+'水洗化人口等'!B21</f>
        <v>28214</v>
      </c>
      <c r="AG21" s="10">
        <v>21</v>
      </c>
      <c r="AI21" s="42" t="s">
        <v>265</v>
      </c>
      <c r="AJ21" s="2" t="s">
        <v>32</v>
      </c>
    </row>
    <row r="22" spans="3:36" ht="16.5" customHeight="1" thickBot="1">
      <c r="C22" s="40" t="s">
        <v>266</v>
      </c>
      <c r="D22" s="9">
        <f>IF(D$14&gt;0,D12/D$14,0)</f>
        <v>0.06466534852411956</v>
      </c>
      <c r="F22" s="165" t="s">
        <v>243</v>
      </c>
      <c r="G22" s="166"/>
      <c r="H22" s="27">
        <f>SUM(H19:H21)</f>
        <v>122817</v>
      </c>
      <c r="I22" s="27">
        <f>SUM(I19:I21)</f>
        <v>233332</v>
      </c>
      <c r="J22" s="32">
        <f>SUM(J19:J21)</f>
        <v>356149</v>
      </c>
      <c r="AA22" s="3" t="s">
        <v>259</v>
      </c>
      <c r="AB22" s="45" t="s">
        <v>240</v>
      </c>
      <c r="AC22" s="45" t="s">
        <v>267</v>
      </c>
      <c r="AD22" s="10">
        <f ca="1" t="shared" si="4"/>
        <v>73128</v>
      </c>
      <c r="AF22" s="42" t="str">
        <f>+'水洗化人口等'!B22</f>
        <v>28215</v>
      </c>
      <c r="AG22" s="10">
        <v>22</v>
      </c>
      <c r="AI22" s="42" t="s">
        <v>268</v>
      </c>
      <c r="AJ22" s="2" t="s">
        <v>31</v>
      </c>
    </row>
    <row r="23" spans="3:36" ht="16.5" customHeight="1">
      <c r="C23" s="40" t="s">
        <v>269</v>
      </c>
      <c r="D23" s="9">
        <f>IF(D$14&gt;0,C17/D$14,0)</f>
        <v>0.03693949061574119</v>
      </c>
      <c r="F23" s="8"/>
      <c r="J23" s="33"/>
      <c r="AA23" s="3" t="s">
        <v>263</v>
      </c>
      <c r="AB23" s="45" t="s">
        <v>240</v>
      </c>
      <c r="AC23" s="45" t="s">
        <v>270</v>
      </c>
      <c r="AD23" s="10">
        <f ca="1" t="shared" si="4"/>
        <v>21375</v>
      </c>
      <c r="AF23" s="42" t="str">
        <f>+'水洗化人口等'!B23</f>
        <v>28216</v>
      </c>
      <c r="AG23" s="10">
        <v>23</v>
      </c>
      <c r="AI23" s="42" t="s">
        <v>271</v>
      </c>
      <c r="AJ23" s="2" t="s">
        <v>30</v>
      </c>
    </row>
    <row r="24" spans="3:36" ht="16.5" customHeight="1" thickBot="1">
      <c r="C24" s="40" t="s">
        <v>272</v>
      </c>
      <c r="D24" s="9">
        <f>IF(D$9&gt;0,D7/D$9,0)</f>
        <v>0.988231723300636</v>
      </c>
      <c r="J24" s="34" t="s">
        <v>273</v>
      </c>
      <c r="AA24" s="3" t="s">
        <v>208</v>
      </c>
      <c r="AB24" s="45" t="s">
        <v>240</v>
      </c>
      <c r="AC24" s="45" t="s">
        <v>274</v>
      </c>
      <c r="AD24" s="10">
        <f ca="1" t="shared" si="4"/>
        <v>192455</v>
      </c>
      <c r="AF24" s="42" t="str">
        <f>+'水洗化人口等'!B24</f>
        <v>28217</v>
      </c>
      <c r="AG24" s="10">
        <v>24</v>
      </c>
      <c r="AI24" s="42" t="s">
        <v>275</v>
      </c>
      <c r="AJ24" s="2" t="s">
        <v>29</v>
      </c>
    </row>
    <row r="25" spans="3:36" ht="16.5" customHeight="1">
      <c r="C25" s="40" t="s">
        <v>276</v>
      </c>
      <c r="D25" s="9">
        <f>IF(D$9&gt;0,D8/D$9,0)</f>
        <v>0.011768276699363988</v>
      </c>
      <c r="F25" s="174" t="s">
        <v>0</v>
      </c>
      <c r="G25" s="175"/>
      <c r="H25" s="175"/>
      <c r="I25" s="167" t="s">
        <v>277</v>
      </c>
      <c r="J25" s="169" t="s">
        <v>278</v>
      </c>
      <c r="AA25" s="3" t="s">
        <v>213</v>
      </c>
      <c r="AB25" s="45" t="s">
        <v>240</v>
      </c>
      <c r="AC25" s="45" t="s">
        <v>279</v>
      </c>
      <c r="AD25" s="10">
        <f ca="1" t="shared" si="4"/>
        <v>0</v>
      </c>
      <c r="AF25" s="42" t="str">
        <f>+'水洗化人口等'!B25</f>
        <v>28218</v>
      </c>
      <c r="AG25" s="10">
        <v>25</v>
      </c>
      <c r="AI25" s="42" t="s">
        <v>280</v>
      </c>
      <c r="AJ25" s="2" t="s">
        <v>28</v>
      </c>
    </row>
    <row r="26" spans="6:36" ht="16.5" customHeight="1">
      <c r="F26" s="176"/>
      <c r="G26" s="177"/>
      <c r="H26" s="177"/>
      <c r="I26" s="168"/>
      <c r="J26" s="170"/>
      <c r="AA26" s="3" t="s">
        <v>217</v>
      </c>
      <c r="AB26" s="45" t="s">
        <v>240</v>
      </c>
      <c r="AC26" s="45" t="s">
        <v>281</v>
      </c>
      <c r="AD26" s="10">
        <f ca="1" t="shared" si="4"/>
        <v>0</v>
      </c>
      <c r="AF26" s="42" t="str">
        <f>+'水洗化人口等'!B26</f>
        <v>28219</v>
      </c>
      <c r="AG26" s="10">
        <v>26</v>
      </c>
      <c r="AI26" s="42" t="s">
        <v>282</v>
      </c>
      <c r="AJ26" s="2" t="s">
        <v>27</v>
      </c>
    </row>
    <row r="27" spans="6:36" ht="16.5" customHeight="1">
      <c r="F27" s="160" t="s">
        <v>283</v>
      </c>
      <c r="G27" s="161"/>
      <c r="H27" s="162"/>
      <c r="I27" s="19">
        <f aca="true" t="shared" si="5" ref="I27:I35">AD40</f>
        <v>721</v>
      </c>
      <c r="J27" s="35">
        <f>AD49</f>
        <v>161</v>
      </c>
      <c r="AA27" s="3" t="s">
        <v>222</v>
      </c>
      <c r="AB27" s="45" t="s">
        <v>240</v>
      </c>
      <c r="AC27" s="45" t="s">
        <v>284</v>
      </c>
      <c r="AD27" s="10">
        <f ca="1" t="shared" si="4"/>
        <v>41390</v>
      </c>
      <c r="AF27" s="42" t="str">
        <f>+'水洗化人口等'!B27</f>
        <v>28220</v>
      </c>
      <c r="AG27" s="10">
        <v>27</v>
      </c>
      <c r="AI27" s="42" t="s">
        <v>285</v>
      </c>
      <c r="AJ27" s="2" t="s">
        <v>26</v>
      </c>
    </row>
    <row r="28" spans="6:36" ht="16.5" customHeight="1">
      <c r="F28" s="171" t="s">
        <v>286</v>
      </c>
      <c r="G28" s="172"/>
      <c r="H28" s="173"/>
      <c r="I28" s="19">
        <f t="shared" si="5"/>
        <v>0</v>
      </c>
      <c r="J28" s="35">
        <f>AD50</f>
        <v>0</v>
      </c>
      <c r="AA28" s="3" t="s">
        <v>227</v>
      </c>
      <c r="AB28" s="45" t="s">
        <v>240</v>
      </c>
      <c r="AC28" s="45" t="s">
        <v>287</v>
      </c>
      <c r="AD28" s="10">
        <f ca="1" t="shared" si="4"/>
        <v>0</v>
      </c>
      <c r="AF28" s="42" t="str">
        <f>+'水洗化人口等'!B28</f>
        <v>28221</v>
      </c>
      <c r="AG28" s="10">
        <v>28</v>
      </c>
      <c r="AI28" s="42" t="s">
        <v>288</v>
      </c>
      <c r="AJ28" s="2" t="s">
        <v>25</v>
      </c>
    </row>
    <row r="29" spans="6:36" ht="16.5" customHeight="1">
      <c r="F29" s="160" t="s">
        <v>289</v>
      </c>
      <c r="G29" s="161"/>
      <c r="H29" s="162"/>
      <c r="I29" s="19">
        <f t="shared" si="5"/>
        <v>1521</v>
      </c>
      <c r="J29" s="35">
        <f>AD51</f>
        <v>2</v>
      </c>
      <c r="AA29" s="3" t="s">
        <v>231</v>
      </c>
      <c r="AB29" s="45" t="s">
        <v>240</v>
      </c>
      <c r="AC29" s="45" t="s">
        <v>290</v>
      </c>
      <c r="AD29" s="10">
        <f ca="1" t="shared" si="4"/>
        <v>0</v>
      </c>
      <c r="AF29" s="42" t="str">
        <f>+'水洗化人口等'!B29</f>
        <v>28222</v>
      </c>
      <c r="AG29" s="10">
        <v>29</v>
      </c>
      <c r="AI29" s="42" t="s">
        <v>291</v>
      </c>
      <c r="AJ29" s="2" t="s">
        <v>24</v>
      </c>
    </row>
    <row r="30" spans="6:36" ht="16.5" customHeight="1">
      <c r="F30" s="160" t="s">
        <v>292</v>
      </c>
      <c r="G30" s="161"/>
      <c r="H30" s="162"/>
      <c r="I30" s="19">
        <f t="shared" si="5"/>
        <v>2073</v>
      </c>
      <c r="J30" s="35">
        <f>AD52</f>
        <v>0</v>
      </c>
      <c r="AA30" s="3" t="s">
        <v>239</v>
      </c>
      <c r="AB30" s="45" t="s">
        <v>240</v>
      </c>
      <c r="AC30" s="45" t="s">
        <v>293</v>
      </c>
      <c r="AD30" s="10">
        <f ca="1" t="shared" si="4"/>
        <v>5510</v>
      </c>
      <c r="AF30" s="42" t="str">
        <f>+'水洗化人口等'!B30</f>
        <v>28223</v>
      </c>
      <c r="AG30" s="10">
        <v>30</v>
      </c>
      <c r="AI30" s="42" t="s">
        <v>294</v>
      </c>
      <c r="AJ30" s="2" t="s">
        <v>23</v>
      </c>
    </row>
    <row r="31" spans="6:36" ht="16.5" customHeight="1">
      <c r="F31" s="160" t="s">
        <v>295</v>
      </c>
      <c r="G31" s="161"/>
      <c r="H31" s="162"/>
      <c r="I31" s="19">
        <f t="shared" si="5"/>
        <v>0</v>
      </c>
      <c r="J31" s="35">
        <f>AD53</f>
        <v>0</v>
      </c>
      <c r="AA31" s="3" t="s">
        <v>255</v>
      </c>
      <c r="AB31" s="45" t="s">
        <v>240</v>
      </c>
      <c r="AC31" s="45" t="s">
        <v>210</v>
      </c>
      <c r="AD31" s="10">
        <f ca="1" t="shared" si="4"/>
        <v>11023</v>
      </c>
      <c r="AF31" s="42" t="str">
        <f>+'水洗化人口等'!B31</f>
        <v>28224</v>
      </c>
      <c r="AG31" s="10">
        <v>31</v>
      </c>
      <c r="AI31" s="42" t="s">
        <v>296</v>
      </c>
      <c r="AJ31" s="2" t="s">
        <v>22</v>
      </c>
    </row>
    <row r="32" spans="6:36" ht="16.5" customHeight="1">
      <c r="F32" s="160" t="s">
        <v>297</v>
      </c>
      <c r="G32" s="161"/>
      <c r="H32" s="162"/>
      <c r="I32" s="19">
        <f t="shared" si="5"/>
        <v>4756</v>
      </c>
      <c r="J32" s="24" t="s">
        <v>223</v>
      </c>
      <c r="AA32" s="3" t="s">
        <v>259</v>
      </c>
      <c r="AB32" s="45" t="s">
        <v>240</v>
      </c>
      <c r="AC32" s="45" t="s">
        <v>298</v>
      </c>
      <c r="AD32" s="10">
        <f ca="1" t="shared" si="4"/>
        <v>41111</v>
      </c>
      <c r="AF32" s="42" t="str">
        <f>+'水洗化人口等'!B32</f>
        <v>28225</v>
      </c>
      <c r="AG32" s="10">
        <v>32</v>
      </c>
      <c r="AI32" s="42" t="s">
        <v>299</v>
      </c>
      <c r="AJ32" s="2" t="s">
        <v>21</v>
      </c>
    </row>
    <row r="33" spans="6:36" ht="16.5" customHeight="1">
      <c r="F33" s="160" t="s">
        <v>300</v>
      </c>
      <c r="G33" s="161"/>
      <c r="H33" s="162"/>
      <c r="I33" s="19">
        <f t="shared" si="5"/>
        <v>91</v>
      </c>
      <c r="J33" s="24" t="s">
        <v>223</v>
      </c>
      <c r="AA33" s="3" t="s">
        <v>263</v>
      </c>
      <c r="AB33" s="45" t="s">
        <v>240</v>
      </c>
      <c r="AC33" s="45" t="s">
        <v>225</v>
      </c>
      <c r="AD33" s="10">
        <f ca="1" t="shared" si="4"/>
        <v>181198</v>
      </c>
      <c r="AF33" s="42" t="str">
        <f>+'水洗化人口等'!B33</f>
        <v>28226</v>
      </c>
      <c r="AG33" s="10">
        <v>33</v>
      </c>
      <c r="AI33" s="42" t="s">
        <v>301</v>
      </c>
      <c r="AJ33" s="2" t="s">
        <v>20</v>
      </c>
    </row>
    <row r="34" spans="6:36" ht="16.5" customHeight="1">
      <c r="F34" s="160" t="s">
        <v>302</v>
      </c>
      <c r="G34" s="161"/>
      <c r="H34" s="162"/>
      <c r="I34" s="19">
        <f t="shared" si="5"/>
        <v>39</v>
      </c>
      <c r="J34" s="24" t="s">
        <v>223</v>
      </c>
      <c r="AA34" s="3" t="s">
        <v>208</v>
      </c>
      <c r="AB34" s="45" t="s">
        <v>240</v>
      </c>
      <c r="AC34" s="45" t="s">
        <v>303</v>
      </c>
      <c r="AD34" s="45">
        <f ca="1" t="shared" si="4"/>
        <v>11449</v>
      </c>
      <c r="AF34" s="42" t="str">
        <f>+'水洗化人口等'!B34</f>
        <v>28227</v>
      </c>
      <c r="AG34" s="10">
        <v>34</v>
      </c>
      <c r="AI34" s="42" t="s">
        <v>304</v>
      </c>
      <c r="AJ34" s="2" t="s">
        <v>19</v>
      </c>
    </row>
    <row r="35" spans="6:36" ht="16.5" customHeight="1">
      <c r="F35" s="160" t="s">
        <v>305</v>
      </c>
      <c r="G35" s="161"/>
      <c r="H35" s="162"/>
      <c r="I35" s="19">
        <f t="shared" si="5"/>
        <v>2817</v>
      </c>
      <c r="J35" s="24" t="s">
        <v>223</v>
      </c>
      <c r="AA35" s="3" t="s">
        <v>213</v>
      </c>
      <c r="AB35" s="45" t="s">
        <v>240</v>
      </c>
      <c r="AC35" s="45" t="s">
        <v>306</v>
      </c>
      <c r="AD35" s="45">
        <f ca="1" t="shared" si="4"/>
        <v>0</v>
      </c>
      <c r="AF35" s="42" t="str">
        <f>+'水洗化人口等'!B35</f>
        <v>28228</v>
      </c>
      <c r="AG35" s="10">
        <v>35</v>
      </c>
      <c r="AI35" s="42" t="s">
        <v>307</v>
      </c>
      <c r="AJ35" s="2" t="s">
        <v>18</v>
      </c>
    </row>
    <row r="36" spans="6:36" ht="16.5" customHeight="1" thickBot="1">
      <c r="F36" s="157" t="s">
        <v>308</v>
      </c>
      <c r="G36" s="158"/>
      <c r="H36" s="159"/>
      <c r="I36" s="36">
        <f>SUM(I27:I35)</f>
        <v>12018</v>
      </c>
      <c r="J36" s="37">
        <f>SUM(J27:J31)</f>
        <v>163</v>
      </c>
      <c r="AA36" s="3" t="s">
        <v>217</v>
      </c>
      <c r="AB36" s="45" t="s">
        <v>240</v>
      </c>
      <c r="AC36" s="45" t="s">
        <v>309</v>
      </c>
      <c r="AD36" s="45">
        <f ca="1" t="shared" si="4"/>
        <v>0</v>
      </c>
      <c r="AF36" s="42" t="str">
        <f>+'水洗化人口等'!B36</f>
        <v>28229</v>
      </c>
      <c r="AG36" s="10">
        <v>36</v>
      </c>
      <c r="AI36" s="42" t="s">
        <v>310</v>
      </c>
      <c r="AJ36" s="2" t="s">
        <v>17</v>
      </c>
    </row>
    <row r="37" spans="27:36" ht="13.5">
      <c r="AA37" s="3" t="s">
        <v>208</v>
      </c>
      <c r="AB37" s="45" t="s">
        <v>240</v>
      </c>
      <c r="AC37" s="45" t="s">
        <v>311</v>
      </c>
      <c r="AD37" s="45">
        <f ca="1" t="shared" si="4"/>
        <v>774</v>
      </c>
      <c r="AF37" s="42" t="str">
        <f>+'水洗化人口等'!B37</f>
        <v>28301</v>
      </c>
      <c r="AG37" s="10">
        <v>37</v>
      </c>
      <c r="AI37" s="42" t="s">
        <v>312</v>
      </c>
      <c r="AJ37" s="2" t="s">
        <v>16</v>
      </c>
    </row>
    <row r="38" spans="27:36" ht="13.5" hidden="1">
      <c r="AA38" s="3" t="s">
        <v>213</v>
      </c>
      <c r="AB38" s="45" t="s">
        <v>240</v>
      </c>
      <c r="AC38" s="45" t="s">
        <v>313</v>
      </c>
      <c r="AD38" s="45">
        <f ca="1" t="shared" si="4"/>
        <v>0</v>
      </c>
      <c r="AF38" s="42" t="str">
        <f>+'水洗化人口等'!B38</f>
        <v>28365</v>
      </c>
      <c r="AG38" s="10">
        <v>38</v>
      </c>
      <c r="AI38" s="42" t="s">
        <v>314</v>
      </c>
      <c r="AJ38" s="2" t="s">
        <v>15</v>
      </c>
    </row>
    <row r="39" spans="27:36" ht="13.5" hidden="1">
      <c r="AA39" s="3" t="s">
        <v>217</v>
      </c>
      <c r="AB39" s="45" t="s">
        <v>240</v>
      </c>
      <c r="AC39" s="45" t="s">
        <v>315</v>
      </c>
      <c r="AD39" s="45">
        <f ca="1" t="shared" si="4"/>
        <v>0</v>
      </c>
      <c r="AF39" s="42" t="str">
        <f>+'水洗化人口等'!B39</f>
        <v>28381</v>
      </c>
      <c r="AG39" s="10">
        <v>39</v>
      </c>
      <c r="AI39" s="42" t="s">
        <v>316</v>
      </c>
      <c r="AJ39" s="2" t="s">
        <v>14</v>
      </c>
    </row>
    <row r="40" spans="27:36" ht="13.5" hidden="1">
      <c r="AA40" s="3" t="s">
        <v>283</v>
      </c>
      <c r="AB40" s="45" t="s">
        <v>240</v>
      </c>
      <c r="AC40" s="45" t="s">
        <v>317</v>
      </c>
      <c r="AD40" s="45">
        <f ca="1" t="shared" si="4"/>
        <v>721</v>
      </c>
      <c r="AF40" s="42" t="str">
        <f>+'水洗化人口等'!B40</f>
        <v>28382</v>
      </c>
      <c r="AG40" s="10">
        <v>40</v>
      </c>
      <c r="AI40" s="42" t="s">
        <v>318</v>
      </c>
      <c r="AJ40" s="2" t="s">
        <v>13</v>
      </c>
    </row>
    <row r="41" spans="27:36" ht="13.5" hidden="1">
      <c r="AA41" s="3" t="s">
        <v>286</v>
      </c>
      <c r="AB41" s="45" t="s">
        <v>240</v>
      </c>
      <c r="AC41" s="45" t="s">
        <v>319</v>
      </c>
      <c r="AD41" s="45">
        <f ca="1" t="shared" si="4"/>
        <v>0</v>
      </c>
      <c r="AF41" s="42" t="str">
        <f>+'水洗化人口等'!B41</f>
        <v>28442</v>
      </c>
      <c r="AG41" s="10">
        <v>41</v>
      </c>
      <c r="AI41" s="42" t="s">
        <v>320</v>
      </c>
      <c r="AJ41" s="2" t="s">
        <v>12</v>
      </c>
    </row>
    <row r="42" spans="27:36" ht="13.5" hidden="1">
      <c r="AA42" s="3" t="s">
        <v>289</v>
      </c>
      <c r="AB42" s="45" t="s">
        <v>240</v>
      </c>
      <c r="AC42" s="45" t="s">
        <v>321</v>
      </c>
      <c r="AD42" s="45">
        <f ca="1" t="shared" si="4"/>
        <v>1521</v>
      </c>
      <c r="AF42" s="42" t="str">
        <f>+'水洗化人口等'!B42</f>
        <v>28443</v>
      </c>
      <c r="AG42" s="10">
        <v>42</v>
      </c>
      <c r="AI42" s="42" t="s">
        <v>322</v>
      </c>
      <c r="AJ42" s="2" t="s">
        <v>11</v>
      </c>
    </row>
    <row r="43" spans="27:36" ht="13.5" hidden="1">
      <c r="AA43" s="3" t="s">
        <v>292</v>
      </c>
      <c r="AB43" s="45" t="s">
        <v>240</v>
      </c>
      <c r="AC43" s="45" t="s">
        <v>323</v>
      </c>
      <c r="AD43" s="45">
        <f ca="1" t="shared" si="4"/>
        <v>2073</v>
      </c>
      <c r="AF43" s="42" t="str">
        <f>+'水洗化人口等'!B43</f>
        <v>28446</v>
      </c>
      <c r="AG43" s="10">
        <v>43</v>
      </c>
      <c r="AI43" s="42" t="s">
        <v>324</v>
      </c>
      <c r="AJ43" s="2" t="s">
        <v>10</v>
      </c>
    </row>
    <row r="44" spans="27:36" ht="13.5" hidden="1">
      <c r="AA44" s="3" t="s">
        <v>295</v>
      </c>
      <c r="AB44" s="45" t="s">
        <v>240</v>
      </c>
      <c r="AC44" s="45" t="s">
        <v>325</v>
      </c>
      <c r="AD44" s="45">
        <f ca="1" t="shared" si="4"/>
        <v>0</v>
      </c>
      <c r="AF44" s="42" t="str">
        <f>+'水洗化人口等'!B44</f>
        <v>28464</v>
      </c>
      <c r="AG44" s="10">
        <v>44</v>
      </c>
      <c r="AI44" s="42" t="s">
        <v>326</v>
      </c>
      <c r="AJ44" s="2" t="s">
        <v>9</v>
      </c>
    </row>
    <row r="45" spans="27:36" ht="13.5" hidden="1">
      <c r="AA45" s="3" t="s">
        <v>297</v>
      </c>
      <c r="AB45" s="45" t="s">
        <v>240</v>
      </c>
      <c r="AC45" s="45" t="s">
        <v>327</v>
      </c>
      <c r="AD45" s="45">
        <f ca="1" t="shared" si="4"/>
        <v>4756</v>
      </c>
      <c r="AF45" s="42" t="str">
        <f>+'水洗化人口等'!B45</f>
        <v>28481</v>
      </c>
      <c r="AG45" s="10">
        <v>45</v>
      </c>
      <c r="AI45" s="42" t="s">
        <v>328</v>
      </c>
      <c r="AJ45" s="2" t="s">
        <v>8</v>
      </c>
    </row>
    <row r="46" spans="27:36" ht="13.5" hidden="1">
      <c r="AA46" s="3" t="s">
        <v>300</v>
      </c>
      <c r="AB46" s="45" t="s">
        <v>240</v>
      </c>
      <c r="AC46" s="45" t="s">
        <v>329</v>
      </c>
      <c r="AD46" s="45">
        <f ca="1" t="shared" si="4"/>
        <v>91</v>
      </c>
      <c r="AF46" s="42" t="str">
        <f>+'水洗化人口等'!B46</f>
        <v>28501</v>
      </c>
      <c r="AG46" s="10">
        <v>46</v>
      </c>
      <c r="AI46" s="42" t="s">
        <v>330</v>
      </c>
      <c r="AJ46" s="2" t="s">
        <v>7</v>
      </c>
    </row>
    <row r="47" spans="27:36" ht="13.5" hidden="1">
      <c r="AA47" s="3" t="s">
        <v>302</v>
      </c>
      <c r="AB47" s="45" t="s">
        <v>240</v>
      </c>
      <c r="AC47" s="45" t="s">
        <v>331</v>
      </c>
      <c r="AD47" s="45">
        <f ca="1" t="shared" si="4"/>
        <v>39</v>
      </c>
      <c r="AF47" s="42" t="str">
        <f>+'水洗化人口等'!B47</f>
        <v>28585</v>
      </c>
      <c r="AG47" s="10">
        <v>47</v>
      </c>
      <c r="AI47" s="42" t="s">
        <v>332</v>
      </c>
      <c r="AJ47" s="2" t="s">
        <v>6</v>
      </c>
    </row>
    <row r="48" spans="27:36" ht="13.5" hidden="1">
      <c r="AA48" s="3" t="s">
        <v>305</v>
      </c>
      <c r="AB48" s="45" t="s">
        <v>240</v>
      </c>
      <c r="AC48" s="45" t="s">
        <v>333</v>
      </c>
      <c r="AD48" s="45">
        <f ca="1" t="shared" si="4"/>
        <v>2817</v>
      </c>
      <c r="AF48" s="42" t="str">
        <f>+'水洗化人口等'!B48</f>
        <v>28586</v>
      </c>
      <c r="AG48" s="10">
        <v>48</v>
      </c>
      <c r="AI48" s="42" t="s">
        <v>334</v>
      </c>
      <c r="AJ48" s="2" t="s">
        <v>5</v>
      </c>
    </row>
    <row r="49" spans="27:36" ht="13.5" hidden="1">
      <c r="AA49" s="3" t="s">
        <v>283</v>
      </c>
      <c r="AB49" s="45" t="s">
        <v>240</v>
      </c>
      <c r="AC49" s="45" t="s">
        <v>335</v>
      </c>
      <c r="AD49" s="45">
        <f ca="1" t="shared" si="4"/>
        <v>161</v>
      </c>
      <c r="AF49" s="42" t="e">
        <f>+水洗化人口等!#REF!</f>
        <v>#REF!</v>
      </c>
      <c r="AG49" s="10">
        <v>49</v>
      </c>
      <c r="AI49" s="42" t="s">
        <v>336</v>
      </c>
      <c r="AJ49" s="2" t="s">
        <v>4</v>
      </c>
    </row>
    <row r="50" spans="27:36" ht="13.5" hidden="1">
      <c r="AA50" s="3" t="s">
        <v>286</v>
      </c>
      <c r="AB50" s="45" t="s">
        <v>240</v>
      </c>
      <c r="AC50" s="45" t="s">
        <v>337</v>
      </c>
      <c r="AD50" s="45">
        <f ca="1" t="shared" si="4"/>
        <v>0</v>
      </c>
      <c r="AF50" s="42" t="e">
        <f>+水洗化人口等!#REF!</f>
        <v>#REF!</v>
      </c>
      <c r="AG50" s="10">
        <v>50</v>
      </c>
      <c r="AI50" s="42" t="s">
        <v>338</v>
      </c>
      <c r="AJ50" s="2" t="s">
        <v>3</v>
      </c>
    </row>
    <row r="51" spans="27:36" ht="13.5" hidden="1">
      <c r="AA51" s="3" t="s">
        <v>289</v>
      </c>
      <c r="AB51" s="45" t="s">
        <v>240</v>
      </c>
      <c r="AC51" s="45" t="s">
        <v>339</v>
      </c>
      <c r="AD51" s="45">
        <f ca="1" t="shared" si="4"/>
        <v>2</v>
      </c>
      <c r="AF51" s="42" t="e">
        <f>+水洗化人口等!#REF!</f>
        <v>#REF!</v>
      </c>
      <c r="AG51" s="10">
        <v>51</v>
      </c>
      <c r="AI51" s="42" t="s">
        <v>340</v>
      </c>
      <c r="AJ51" s="2" t="s">
        <v>2</v>
      </c>
    </row>
    <row r="52" spans="27:36" ht="13.5" hidden="1">
      <c r="AA52" s="3" t="s">
        <v>292</v>
      </c>
      <c r="AB52" s="45" t="s">
        <v>240</v>
      </c>
      <c r="AC52" s="45" t="s">
        <v>341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342</v>
      </c>
      <c r="AJ52" s="2" t="s">
        <v>1</v>
      </c>
    </row>
    <row r="53" spans="27:35" ht="13.5" hidden="1">
      <c r="AA53" s="3" t="s">
        <v>295</v>
      </c>
      <c r="AB53" s="45" t="s">
        <v>240</v>
      </c>
      <c r="AC53" s="45" t="s">
        <v>343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2014-10-14T09:42:14Z</dcterms:modified>
  <cp:category/>
  <cp:version/>
  <cp:contentType/>
  <cp:contentStatus/>
</cp:coreProperties>
</file>