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'市町村分担金内訳'!$A$7:$DU$18</definedName>
    <definedName name="_xlnm.Print_Area" localSheetId="4">'組合分担金内訳'!$A$7:$BE$50</definedName>
    <definedName name="_xlnm.Print_Area" localSheetId="3">'廃棄物事業経費（歳出）'!$A$7:$CI$61</definedName>
    <definedName name="_xlnm.Print_Area" localSheetId="2">'廃棄物事業経費（歳入）'!$A$7:$AD$61</definedName>
    <definedName name="_xlnm.Print_Area" localSheetId="0">'廃棄物事業経費（市町村）'!$A$7:$DJ$50</definedName>
    <definedName name="_xlnm.Print_Area" localSheetId="1">'廃棄物事業経費（組合）'!$A$7:$DJ$18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<sst xmlns="http://schemas.openxmlformats.org/spreadsheetml/2006/main" count="2446" uniqueCount="604">
  <si>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</si>
  <si>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</si>
  <si>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</si>
  <si>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</si>
  <si>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</si>
  <si>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</si>
  <si>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</si>
  <si>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</si>
  <si>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</si>
  <si>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</si>
  <si>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</si>
  <si>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</si>
  <si>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</si>
  <si>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</si>
  <si>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</si>
  <si>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</si>
  <si>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</si>
  <si>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</si>
  <si>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</si>
  <si>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</si>
  <si>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</si>
  <si>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</si>
  <si>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</si>
  <si>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</si>
  <si>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</si>
  <si>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</si>
  <si>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</si>
  <si>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</si>
  <si>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</si>
  <si>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</si>
  <si>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</si>
  <si>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</si>
  <si>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</si>
  <si>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</si>
  <si>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</si>
  <si>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</si>
  <si>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</si>
  <si>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</si>
  <si>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</si>
  <si>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</si>
  <si>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</si>
  <si>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</si>
  <si>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</si>
  <si>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</si>
  <si>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</si>
  <si>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</si>
  <si>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</si>
  <si>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</si>
  <si>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</si>
  <si>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</si>
  <si>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</si>
  <si>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</si>
  <si>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</si>
  <si>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</si>
  <si>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</si>
  <si>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</si>
  <si>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</si>
  <si>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</si>
  <si>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</si>
  <si>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</si>
  <si>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</si>
  <si>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</si>
  <si>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</si>
  <si>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</si>
  <si>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</si>
  <si>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</si>
  <si>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</si>
  <si>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</si>
  <si>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</si>
  <si>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</si>
  <si>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</si>
  <si>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</si>
  <si>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</si>
  <si>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</si>
  <si>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</si>
  <si>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</si>
  <si>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</si>
  <si>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</si>
  <si>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</si>
  <si>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</si>
  <si>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</si>
  <si>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</si>
  <si>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</si>
  <si>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</si>
  <si>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</si>
  <si>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</si>
  <si>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</si>
  <si>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</si>
  <si>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</si>
  <si>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</si>
  <si>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</si>
  <si>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</si>
  <si>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</si>
  <si>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</si>
  <si>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</si>
  <si>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</si>
  <si>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</si>
  <si>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</si>
  <si>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</si>
  <si>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</si>
  <si>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</si>
  <si>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</si>
  <si>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</si>
  <si>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</si>
  <si>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</si>
  <si>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</si>
  <si>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</si>
  <si>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</si>
  <si>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</si>
  <si>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</si>
  <si>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</si>
  <si>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</si>
  <si>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</si>
  <si>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</si>
  <si>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</si>
  <si>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</si>
  <si>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</si>
  <si>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</si>
  <si>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</si>
  <si>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</si>
  <si>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</si>
  <si>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</si>
  <si>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</si>
  <si>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</si>
  <si>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</si>
  <si>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</si>
  <si>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</si>
  <si>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</si>
  <si>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</si>
  <si>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</si>
  <si>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</si>
  <si>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</si>
  <si>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</si>
  <si>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</si>
  <si>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</si>
  <si>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</si>
  <si>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</si>
  <si>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</si>
  <si>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</si>
  <si>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</si>
  <si>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</si>
  <si>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</si>
  <si>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</si>
  <si>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</si>
  <si>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</si>
  <si>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</si>
  <si>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</si>
  <si>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</si>
  <si>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</si>
  <si>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</si>
  <si>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</si>
  <si>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</si>
  <si>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</si>
  <si>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</si>
  <si>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</si>
  <si>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</si>
  <si>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</si>
  <si>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</si>
  <si>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</si>
  <si>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</si>
  <si>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</si>
  <si>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</si>
  <si>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</si>
  <si>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</si>
  <si>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</si>
  <si>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</si>
  <si>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</si>
  <si>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</si>
  <si>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</si>
  <si>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</si>
  <si>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</si>
  <si>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</si>
  <si>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</si>
  <si>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</si>
  <si>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</si>
  <si>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</si>
  <si>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</si>
  <si>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</si>
  <si>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</si>
  <si>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</si>
  <si>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</si>
  <si>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</si>
  <si>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</si>
  <si>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</si>
  <si>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</si>
  <si>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</si>
  <si>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</si>
  <si>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</si>
  <si>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</si>
  <si>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</si>
  <si>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</si>
  <si>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</si>
  <si>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</si>
  <si>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</si>
  <si>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</si>
  <si>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</si>
  <si>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</si>
  <si>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</si>
  <si>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</si>
  <si>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</si>
  <si>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27827</t>
  </si>
  <si>
    <t>27321</t>
  </si>
  <si>
    <t>豊能町</t>
  </si>
  <si>
    <t>27322</t>
  </si>
  <si>
    <t>能勢町</t>
  </si>
  <si>
    <t>太子町</t>
  </si>
  <si>
    <t>伊丹市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</si>
  <si>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</si>
  <si>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</si>
  <si>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</si>
  <si>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</si>
  <si>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</si>
  <si>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</si>
  <si>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太子町</t>
  </si>
  <si>
    <t>28967</t>
  </si>
  <si>
    <t>猪名川上流広域ごみ処理施設組合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</si>
  <si>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</si>
  <si>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</si>
  <si>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</si>
  <si>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</si>
  <si>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</si>
  <si>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</si>
  <si>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</si>
  <si>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</si>
  <si>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</si>
  <si>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</si>
  <si>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</si>
  <si>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</si>
  <si>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</si>
  <si>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</si>
  <si>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</si>
  <si>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</si>
  <si>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</si>
  <si>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</si>
  <si>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</si>
  <si>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</si>
  <si>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</si>
  <si>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</si>
  <si>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</si>
  <si>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</si>
  <si>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</si>
  <si>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</si>
  <si>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</si>
  <si>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</si>
  <si>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</si>
  <si>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</si>
  <si>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</si>
  <si>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</si>
  <si>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</si>
  <si>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</si>
  <si>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</si>
  <si>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</si>
  <si>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</si>
  <si>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</si>
  <si>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</si>
  <si>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</si>
  <si>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</si>
  <si>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</si>
  <si>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</si>
  <si>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</si>
  <si>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</si>
  <si>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</si>
  <si>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</si>
  <si>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</si>
  <si>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</si>
  <si>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</si>
  <si>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</si>
  <si>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</si>
  <si>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</si>
  <si>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</si>
  <si>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</si>
  <si>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</si>
  <si>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</si>
  <si>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</si>
  <si>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</si>
  <si>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</si>
  <si>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</si>
  <si>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</si>
  <si>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</si>
  <si>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</si>
  <si>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</si>
  <si>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</si>
  <si>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</si>
  <si>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</si>
  <si>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</si>
  <si>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</si>
  <si>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</si>
  <si>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</si>
  <si>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</si>
  <si>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</si>
  <si>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</si>
  <si>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</si>
  <si>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</si>
  <si>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</si>
  <si>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</si>
  <si>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</si>
  <si>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</si>
  <si>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</si>
  <si>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</si>
  <si>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27382</t>
  </si>
  <si>
    <t>河南町</t>
  </si>
  <si>
    <t>27383</t>
  </si>
  <si>
    <t>千早赤阪村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</si>
  <si>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</si>
  <si>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</si>
  <si>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</si>
  <si>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</si>
  <si>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</si>
  <si>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</si>
  <si>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</si>
  <si>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</si>
  <si>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</si>
  <si>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</si>
  <si>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</si>
  <si>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</si>
  <si>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</si>
  <si>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</si>
  <si>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</si>
  <si>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</si>
  <si>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</si>
  <si>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</si>
  <si>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</si>
  <si>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</si>
  <si>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</si>
  <si>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</si>
  <si>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大阪府</t>
  </si>
  <si>
    <t>大阪市</t>
  </si>
  <si>
    <t>堺市</t>
  </si>
  <si>
    <t>27202</t>
  </si>
  <si>
    <t>岸和田市</t>
  </si>
  <si>
    <t>27836</t>
  </si>
  <si>
    <t>岸和田市貝塚市
清掃施設組合</t>
  </si>
  <si>
    <t>27203</t>
  </si>
  <si>
    <t>豊中市</t>
  </si>
  <si>
    <t>豊中市伊丹市クリーンランド</t>
  </si>
  <si>
    <t>池田市</t>
  </si>
  <si>
    <t>吹田市</t>
  </si>
  <si>
    <t>27206</t>
  </si>
  <si>
    <t>泉大津市</t>
  </si>
  <si>
    <t>27828</t>
  </si>
  <si>
    <t>泉北環境整備施設組合</t>
  </si>
  <si>
    <t>高槻市</t>
  </si>
  <si>
    <t>27208</t>
  </si>
  <si>
    <t>貝塚市</t>
  </si>
  <si>
    <t>岸和田市貝塚市清掃施設組合</t>
  </si>
  <si>
    <t>守口市</t>
  </si>
  <si>
    <t>27210</t>
  </si>
  <si>
    <t>枚方市</t>
  </si>
  <si>
    <t>27866</t>
  </si>
  <si>
    <t>北河内４市リサイクル施設組合</t>
  </si>
  <si>
    <t>茨木市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</si>
  <si>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</si>
  <si>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</si>
  <si>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</si>
  <si>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</si>
  <si>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</si>
  <si>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</si>
  <si>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</si>
  <si>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</si>
  <si>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</t>
  </si>
  <si>
    <t>27215</t>
  </si>
  <si>
    <t>寝屋川市</t>
  </si>
  <si>
    <t>27216</t>
  </si>
  <si>
    <t>河内長野市</t>
  </si>
  <si>
    <t>松原市</t>
  </si>
  <si>
    <t>27218</t>
  </si>
  <si>
    <t>大東市</t>
  </si>
  <si>
    <t>27834</t>
  </si>
  <si>
    <t>東大阪都市清掃施設組合</t>
  </si>
  <si>
    <t>27219</t>
  </si>
  <si>
    <t>和泉市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</si>
  <si>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</si>
  <si>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</si>
  <si>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</si>
  <si>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</si>
  <si>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</si>
  <si>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</si>
  <si>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</si>
  <si>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</si>
  <si>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門真市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</si>
  <si>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</si>
  <si>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</si>
  <si>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</si>
  <si>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</si>
  <si>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</si>
  <si>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</si>
  <si>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</si>
  <si>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</si>
  <si>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</si>
  <si>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</si>
  <si>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</si>
  <si>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</si>
  <si>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</si>
  <si>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</si>
  <si>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</si>
  <si>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北河内４市リサイクル組合</t>
  </si>
  <si>
    <t>27230</t>
  </si>
  <si>
    <t>交野市</t>
  </si>
  <si>
    <t>27231</t>
  </si>
  <si>
    <t>大阪狭山市</t>
  </si>
  <si>
    <t>27232</t>
  </si>
  <si>
    <t>阪南市</t>
  </si>
  <si>
    <t>島本町</t>
  </si>
  <si>
    <t>27859</t>
  </si>
  <si>
    <t>豊能郡環境施設組合</t>
  </si>
  <si>
    <t>猪名川上流広域ごみそり施設組合</t>
  </si>
  <si>
    <t>忠岡町</t>
  </si>
  <si>
    <t>熊取町</t>
  </si>
  <si>
    <t>27362</t>
  </si>
  <si>
    <t>田尻町</t>
  </si>
  <si>
    <t>岬町</t>
  </si>
  <si>
    <t>27381</t>
  </si>
  <si>
    <t>27382</t>
  </si>
  <si>
    <t>河南町</t>
  </si>
  <si>
    <t>27383</t>
  </si>
  <si>
    <t>千早赤阪村</t>
  </si>
  <si>
    <t>28207</t>
  </si>
  <si>
    <t xml:space="preserve">豊能郡環境施設組合 </t>
  </si>
  <si>
    <t>27100</t>
  </si>
  <si>
    <t>27140</t>
  </si>
  <si>
    <t>27204</t>
  </si>
  <si>
    <t>27205</t>
  </si>
  <si>
    <t>27207</t>
  </si>
  <si>
    <t>27209</t>
  </si>
  <si>
    <t>27211</t>
  </si>
  <si>
    <t>27212</t>
  </si>
  <si>
    <t>27217</t>
  </si>
  <si>
    <t>27220</t>
  </si>
  <si>
    <t>27223</t>
  </si>
  <si>
    <t>27224</t>
  </si>
  <si>
    <t>27301</t>
  </si>
  <si>
    <t>27341</t>
  </si>
  <si>
    <t>27361</t>
  </si>
  <si>
    <t>27366</t>
  </si>
  <si>
    <t>27000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</si>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</sst>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 wrapText="1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12.59765625" style="138" customWidth="1"/>
    <col min="4" max="114" width="14.69921875" style="140" customWidth="1"/>
    <col min="115" max="16384" width="9" style="138" customWidth="1"/>
  </cols>
  <sheetData>
    <row r="1" spans="1:114" s="44" customFormat="1" ht="17.25">
      <c r="A1" s="106" t="s">
        <v>207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5" t="s">
        <v>41</v>
      </c>
      <c r="B2" s="145" t="s">
        <v>42</v>
      </c>
      <c r="C2" s="148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6"/>
      <c r="B3" s="146"/>
      <c r="C3" s="149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6"/>
      <c r="B4" s="146"/>
      <c r="C4" s="149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3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3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3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6"/>
      <c r="B5" s="146"/>
      <c r="C5" s="149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4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4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4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7"/>
      <c r="B6" s="147"/>
      <c r="C6" s="150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I7">SUM(D8:D50)</f>
        <v>107368279</v>
      </c>
      <c r="E7" s="122">
        <f t="shared" si="0"/>
        <v>21119018</v>
      </c>
      <c r="F7" s="122">
        <f t="shared" si="0"/>
        <v>551101</v>
      </c>
      <c r="G7" s="122">
        <f t="shared" si="0"/>
        <v>169713</v>
      </c>
      <c r="H7" s="122">
        <f t="shared" si="0"/>
        <v>1842358</v>
      </c>
      <c r="I7" s="122">
        <f t="shared" si="0"/>
        <v>12770085</v>
      </c>
      <c r="J7" s="122" t="s">
        <v>199</v>
      </c>
      <c r="K7" s="122">
        <f aca="true" t="shared" si="1" ref="K7:R7">SUM(K8:K50)</f>
        <v>5785761</v>
      </c>
      <c r="L7" s="122">
        <f t="shared" si="1"/>
        <v>86249261</v>
      </c>
      <c r="M7" s="122">
        <f t="shared" si="1"/>
        <v>7973939</v>
      </c>
      <c r="N7" s="122">
        <f t="shared" si="1"/>
        <v>621233</v>
      </c>
      <c r="O7" s="122">
        <f t="shared" si="1"/>
        <v>22669</v>
      </c>
      <c r="P7" s="122">
        <f t="shared" si="1"/>
        <v>11957</v>
      </c>
      <c r="Q7" s="122">
        <f t="shared" si="1"/>
        <v>13800</v>
      </c>
      <c r="R7" s="122">
        <f t="shared" si="1"/>
        <v>525462</v>
      </c>
      <c r="S7" s="122" t="s">
        <v>199</v>
      </c>
      <c r="T7" s="122">
        <f aca="true" t="shared" si="2" ref="T7:AA7">SUM(T8:T50)</f>
        <v>47345</v>
      </c>
      <c r="U7" s="122">
        <f t="shared" si="2"/>
        <v>7352706</v>
      </c>
      <c r="V7" s="122">
        <f t="shared" si="2"/>
        <v>115342218</v>
      </c>
      <c r="W7" s="122">
        <f t="shared" si="2"/>
        <v>21740251</v>
      </c>
      <c r="X7" s="122">
        <f t="shared" si="2"/>
        <v>573770</v>
      </c>
      <c r="Y7" s="122">
        <f t="shared" si="2"/>
        <v>181670</v>
      </c>
      <c r="Z7" s="122">
        <f t="shared" si="2"/>
        <v>1856158</v>
      </c>
      <c r="AA7" s="122">
        <f t="shared" si="2"/>
        <v>13295547</v>
      </c>
      <c r="AB7" s="122" t="s">
        <v>199</v>
      </c>
      <c r="AC7" s="122">
        <f aca="true" t="shared" si="3" ref="AC7:BH7">SUM(AC8:AC50)</f>
        <v>5833106</v>
      </c>
      <c r="AD7" s="122">
        <f t="shared" si="3"/>
        <v>93601967</v>
      </c>
      <c r="AE7" s="122">
        <f t="shared" si="3"/>
        <v>4201680</v>
      </c>
      <c r="AF7" s="122">
        <f t="shared" si="3"/>
        <v>4167979</v>
      </c>
      <c r="AG7" s="122">
        <f t="shared" si="3"/>
        <v>12472</v>
      </c>
      <c r="AH7" s="122">
        <f t="shared" si="3"/>
        <v>3917989</v>
      </c>
      <c r="AI7" s="122">
        <f t="shared" si="3"/>
        <v>120892</v>
      </c>
      <c r="AJ7" s="122">
        <f t="shared" si="3"/>
        <v>116626</v>
      </c>
      <c r="AK7" s="122">
        <f t="shared" si="3"/>
        <v>33701</v>
      </c>
      <c r="AL7" s="122">
        <f t="shared" si="3"/>
        <v>1106760</v>
      </c>
      <c r="AM7" s="122">
        <f t="shared" si="3"/>
        <v>88257485</v>
      </c>
      <c r="AN7" s="122">
        <f t="shared" si="3"/>
        <v>41622737</v>
      </c>
      <c r="AO7" s="122">
        <f t="shared" si="3"/>
        <v>8247284</v>
      </c>
      <c r="AP7" s="122">
        <f t="shared" si="3"/>
        <v>26772565</v>
      </c>
      <c r="AQ7" s="122">
        <f t="shared" si="3"/>
        <v>6568143</v>
      </c>
      <c r="AR7" s="122">
        <f t="shared" si="3"/>
        <v>34745</v>
      </c>
      <c r="AS7" s="122">
        <f t="shared" si="3"/>
        <v>17633693</v>
      </c>
      <c r="AT7" s="122">
        <f t="shared" si="3"/>
        <v>4974084</v>
      </c>
      <c r="AU7" s="122">
        <f t="shared" si="3"/>
        <v>11814536</v>
      </c>
      <c r="AV7" s="122">
        <f t="shared" si="3"/>
        <v>845073</v>
      </c>
      <c r="AW7" s="122">
        <f t="shared" si="3"/>
        <v>187157</v>
      </c>
      <c r="AX7" s="122">
        <f t="shared" si="3"/>
        <v>28809173</v>
      </c>
      <c r="AY7" s="122">
        <f t="shared" si="3"/>
        <v>20525362</v>
      </c>
      <c r="AZ7" s="122">
        <f t="shared" si="3"/>
        <v>6532756</v>
      </c>
      <c r="BA7" s="122">
        <f t="shared" si="3"/>
        <v>1268735</v>
      </c>
      <c r="BB7" s="122">
        <f t="shared" si="3"/>
        <v>482320</v>
      </c>
      <c r="BC7" s="122">
        <f t="shared" si="3"/>
        <v>10130957</v>
      </c>
      <c r="BD7" s="122">
        <f t="shared" si="3"/>
        <v>4725</v>
      </c>
      <c r="BE7" s="122">
        <f t="shared" si="3"/>
        <v>3671397</v>
      </c>
      <c r="BF7" s="122">
        <f t="shared" si="3"/>
        <v>96130562</v>
      </c>
      <c r="BG7" s="122">
        <f t="shared" si="3"/>
        <v>183394</v>
      </c>
      <c r="BH7" s="122">
        <f t="shared" si="3"/>
        <v>181840</v>
      </c>
      <c r="BI7" s="122">
        <f aca="true" t="shared" si="4" ref="BI7:CN7">SUM(BI8:BI50)</f>
        <v>0</v>
      </c>
      <c r="BJ7" s="122">
        <f t="shared" si="4"/>
        <v>181840</v>
      </c>
      <c r="BK7" s="122">
        <f t="shared" si="4"/>
        <v>0</v>
      </c>
      <c r="BL7" s="122">
        <f t="shared" si="4"/>
        <v>0</v>
      </c>
      <c r="BM7" s="122">
        <f t="shared" si="4"/>
        <v>1554</v>
      </c>
      <c r="BN7" s="122">
        <f t="shared" si="4"/>
        <v>37708</v>
      </c>
      <c r="BO7" s="122">
        <f t="shared" si="4"/>
        <v>6164351</v>
      </c>
      <c r="BP7" s="122">
        <f t="shared" si="4"/>
        <v>1312547</v>
      </c>
      <c r="BQ7" s="122">
        <f t="shared" si="4"/>
        <v>849791</v>
      </c>
      <c r="BR7" s="122">
        <f t="shared" si="4"/>
        <v>328744</v>
      </c>
      <c r="BS7" s="122">
        <f t="shared" si="4"/>
        <v>134012</v>
      </c>
      <c r="BT7" s="122">
        <f t="shared" si="4"/>
        <v>0</v>
      </c>
      <c r="BU7" s="122">
        <f t="shared" si="4"/>
        <v>1404509</v>
      </c>
      <c r="BV7" s="122">
        <f t="shared" si="4"/>
        <v>157213</v>
      </c>
      <c r="BW7" s="122">
        <f t="shared" si="4"/>
        <v>1232435</v>
      </c>
      <c r="BX7" s="122">
        <f t="shared" si="4"/>
        <v>14861</v>
      </c>
      <c r="BY7" s="122">
        <f t="shared" si="4"/>
        <v>0</v>
      </c>
      <c r="BZ7" s="122">
        <f t="shared" si="4"/>
        <v>3436392</v>
      </c>
      <c r="CA7" s="122">
        <f t="shared" si="4"/>
        <v>2117809</v>
      </c>
      <c r="CB7" s="122">
        <f t="shared" si="4"/>
        <v>905109</v>
      </c>
      <c r="CC7" s="122">
        <f t="shared" si="4"/>
        <v>176561</v>
      </c>
      <c r="CD7" s="122">
        <f t="shared" si="4"/>
        <v>236913</v>
      </c>
      <c r="CE7" s="122">
        <f t="shared" si="4"/>
        <v>896618</v>
      </c>
      <c r="CF7" s="122">
        <f t="shared" si="4"/>
        <v>10903</v>
      </c>
      <c r="CG7" s="122">
        <f t="shared" si="4"/>
        <v>691868</v>
      </c>
      <c r="CH7" s="122">
        <f t="shared" si="4"/>
        <v>7039613</v>
      </c>
      <c r="CI7" s="122">
        <f t="shared" si="4"/>
        <v>4385074</v>
      </c>
      <c r="CJ7" s="122">
        <f t="shared" si="4"/>
        <v>4349819</v>
      </c>
      <c r="CK7" s="122">
        <f t="shared" si="4"/>
        <v>12472</v>
      </c>
      <c r="CL7" s="122">
        <f t="shared" si="4"/>
        <v>4099829</v>
      </c>
      <c r="CM7" s="122">
        <f t="shared" si="4"/>
        <v>120892</v>
      </c>
      <c r="CN7" s="122">
        <f t="shared" si="4"/>
        <v>116626</v>
      </c>
      <c r="CO7" s="122">
        <f aca="true" t="shared" si="5" ref="CO7:DJ7">SUM(CO8:CO50)</f>
        <v>35255</v>
      </c>
      <c r="CP7" s="122">
        <f t="shared" si="5"/>
        <v>1144468</v>
      </c>
      <c r="CQ7" s="122">
        <f t="shared" si="5"/>
        <v>94421836</v>
      </c>
      <c r="CR7" s="122">
        <f t="shared" si="5"/>
        <v>42935284</v>
      </c>
      <c r="CS7" s="122">
        <f t="shared" si="5"/>
        <v>9097075</v>
      </c>
      <c r="CT7" s="122">
        <f t="shared" si="5"/>
        <v>27101309</v>
      </c>
      <c r="CU7" s="122">
        <f t="shared" si="5"/>
        <v>6702155</v>
      </c>
      <c r="CV7" s="122">
        <f t="shared" si="5"/>
        <v>34745</v>
      </c>
      <c r="CW7" s="122">
        <f t="shared" si="5"/>
        <v>19038202</v>
      </c>
      <c r="CX7" s="122">
        <f t="shared" si="5"/>
        <v>5131297</v>
      </c>
      <c r="CY7" s="122">
        <f t="shared" si="5"/>
        <v>13046971</v>
      </c>
      <c r="CZ7" s="122">
        <f t="shared" si="5"/>
        <v>859934</v>
      </c>
      <c r="DA7" s="122">
        <f t="shared" si="5"/>
        <v>187157</v>
      </c>
      <c r="DB7" s="122">
        <f t="shared" si="5"/>
        <v>32245565</v>
      </c>
      <c r="DC7" s="122">
        <f t="shared" si="5"/>
        <v>22643171</v>
      </c>
      <c r="DD7" s="122">
        <f t="shared" si="5"/>
        <v>7437865</v>
      </c>
      <c r="DE7" s="122">
        <f t="shared" si="5"/>
        <v>1445296</v>
      </c>
      <c r="DF7" s="122">
        <f t="shared" si="5"/>
        <v>719233</v>
      </c>
      <c r="DG7" s="122">
        <f t="shared" si="5"/>
        <v>11027575</v>
      </c>
      <c r="DH7" s="122">
        <f t="shared" si="5"/>
        <v>15628</v>
      </c>
      <c r="DI7" s="122">
        <f t="shared" si="5"/>
        <v>4363265</v>
      </c>
      <c r="DJ7" s="122">
        <f t="shared" si="5"/>
        <v>103170175</v>
      </c>
    </row>
    <row r="8" spans="1:114" s="123" customFormat="1" ht="12" customHeight="1">
      <c r="A8" s="124" t="s">
        <v>216</v>
      </c>
      <c r="B8" s="125" t="s">
        <v>218</v>
      </c>
      <c r="C8" s="124" t="s">
        <v>219</v>
      </c>
      <c r="D8" s="126">
        <f aca="true" t="shared" si="6" ref="D8:D50">SUM(E8,+L8)</f>
        <v>32440936</v>
      </c>
      <c r="E8" s="126">
        <f aca="true" t="shared" si="7" ref="E8:E50">SUM(F8:I8)+K8</f>
        <v>11500259</v>
      </c>
      <c r="F8" s="126">
        <v>6100</v>
      </c>
      <c r="G8" s="126">
        <v>100001</v>
      </c>
      <c r="H8" s="126">
        <v>50000</v>
      </c>
      <c r="I8" s="126">
        <v>6876374</v>
      </c>
      <c r="J8" s="127" t="s">
        <v>199</v>
      </c>
      <c r="K8" s="126">
        <v>4467784</v>
      </c>
      <c r="L8" s="126">
        <v>20940677</v>
      </c>
      <c r="M8" s="126">
        <f aca="true" t="shared" si="8" ref="M8:M50">SUM(N8,+U8)</f>
        <v>53954</v>
      </c>
      <c r="N8" s="126">
        <f aca="true" t="shared" si="9" ref="N8:N50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7" t="s">
        <v>199</v>
      </c>
      <c r="T8" s="126">
        <v>0</v>
      </c>
      <c r="U8" s="126">
        <v>53954</v>
      </c>
      <c r="V8" s="126">
        <f aca="true" t="shared" si="10" ref="V8:AA50">+SUM(D8,M8)</f>
        <v>32494890</v>
      </c>
      <c r="W8" s="126">
        <f t="shared" si="10"/>
        <v>11500259</v>
      </c>
      <c r="X8" s="126">
        <f t="shared" si="10"/>
        <v>6100</v>
      </c>
      <c r="Y8" s="126">
        <f t="shared" si="10"/>
        <v>100001</v>
      </c>
      <c r="Z8" s="126">
        <f t="shared" si="10"/>
        <v>50000</v>
      </c>
      <c r="AA8" s="126">
        <f t="shared" si="10"/>
        <v>6876374</v>
      </c>
      <c r="AB8" s="127" t="s">
        <v>199</v>
      </c>
      <c r="AC8" s="126">
        <f aca="true" t="shared" si="11" ref="AC8:AC50">+SUM(K8,T8)</f>
        <v>4467784</v>
      </c>
      <c r="AD8" s="126">
        <f aca="true" t="shared" si="12" ref="AD8:AD50">+SUM(L8,U8)</f>
        <v>20994631</v>
      </c>
      <c r="AE8" s="126">
        <f aca="true" t="shared" si="13" ref="AE8:AE50">SUM(AF8,+AK8)</f>
        <v>185052</v>
      </c>
      <c r="AF8" s="126">
        <f aca="true" t="shared" si="14" ref="AF8:AF50">SUM(AG8:AJ8)</f>
        <v>172332</v>
      </c>
      <c r="AG8" s="126">
        <v>0</v>
      </c>
      <c r="AH8" s="126">
        <v>55985</v>
      </c>
      <c r="AI8" s="126">
        <v>81446</v>
      </c>
      <c r="AJ8" s="126">
        <v>34901</v>
      </c>
      <c r="AK8" s="126">
        <v>12720</v>
      </c>
      <c r="AL8" s="126">
        <v>0</v>
      </c>
      <c r="AM8" s="126">
        <f aca="true" t="shared" si="15" ref="AM8:AM50">SUM(AN8,AS8,AW8,AX8,BD8)</f>
        <v>31599105</v>
      </c>
      <c r="AN8" s="126">
        <f aca="true" t="shared" si="16" ref="AN8:AN50">SUM(AO8:AR8)</f>
        <v>22560601</v>
      </c>
      <c r="AO8" s="126">
        <v>2644599</v>
      </c>
      <c r="AP8" s="126">
        <v>15659140</v>
      </c>
      <c r="AQ8" s="126">
        <v>4256862</v>
      </c>
      <c r="AR8" s="126">
        <v>0</v>
      </c>
      <c r="AS8" s="126">
        <f aca="true" t="shared" si="17" ref="AS8:AS50">SUM(AT8:AV8)</f>
        <v>8871820</v>
      </c>
      <c r="AT8" s="126">
        <v>2466706</v>
      </c>
      <c r="AU8" s="126">
        <v>6064224</v>
      </c>
      <c r="AV8" s="126">
        <v>340890</v>
      </c>
      <c r="AW8" s="126">
        <v>0</v>
      </c>
      <c r="AX8" s="126">
        <f aca="true" t="shared" si="18" ref="AX8:AX50">SUM(AY8:BB8)</f>
        <v>166684</v>
      </c>
      <c r="AY8" s="126">
        <v>30330</v>
      </c>
      <c r="AZ8" s="126">
        <v>7216</v>
      </c>
      <c r="BA8" s="126">
        <v>129138</v>
      </c>
      <c r="BB8" s="126">
        <v>0</v>
      </c>
      <c r="BC8" s="126">
        <v>0</v>
      </c>
      <c r="BD8" s="126">
        <v>0</v>
      </c>
      <c r="BE8" s="126">
        <v>656779</v>
      </c>
      <c r="BF8" s="126">
        <f aca="true" t="shared" si="19" ref="BF8:BF50">SUM(AE8,+AM8,+BE8)</f>
        <v>32440936</v>
      </c>
      <c r="BG8" s="126">
        <f aca="true" t="shared" si="20" ref="BG8:BG50">SUM(BH8,+BM8)</f>
        <v>0</v>
      </c>
      <c r="BH8" s="126">
        <f aca="true" t="shared" si="21" ref="BH8:BH50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2" ref="BO8:BO50">SUM(BP8,BU8,BY8,BZ8,CF8)</f>
        <v>53954</v>
      </c>
      <c r="BP8" s="126">
        <f aca="true" t="shared" si="23" ref="BP8:BP50">SUM(BQ8:BT8)</f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f aca="true" t="shared" si="24" ref="BU8:BU50">SUM(BV8:BX8)</f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f aca="true" t="shared" si="25" ref="BZ8:BZ50">SUM(CA8:CD8)</f>
        <v>53954</v>
      </c>
      <c r="CA8" s="126">
        <v>43673</v>
      </c>
      <c r="CB8" s="126">
        <v>10281</v>
      </c>
      <c r="CC8" s="126">
        <v>0</v>
      </c>
      <c r="CD8" s="126">
        <v>0</v>
      </c>
      <c r="CE8" s="126">
        <v>0</v>
      </c>
      <c r="CF8" s="126">
        <v>0</v>
      </c>
      <c r="CG8" s="126">
        <v>0</v>
      </c>
      <c r="CH8" s="126">
        <f aca="true" t="shared" si="26" ref="CH8:CH50">SUM(BG8,+BO8,+CG8)</f>
        <v>53954</v>
      </c>
      <c r="CI8" s="126">
        <f aca="true" t="shared" si="27" ref="CI8:CI24">SUM(AE8,+BG8)</f>
        <v>185052</v>
      </c>
      <c r="CJ8" s="126">
        <f aca="true" t="shared" si="28" ref="CJ8:CJ23">SUM(AF8,+BH8)</f>
        <v>172332</v>
      </c>
      <c r="CK8" s="126">
        <f aca="true" t="shared" si="29" ref="CK8:CK23">SUM(AG8,+BI8)</f>
        <v>0</v>
      </c>
      <c r="CL8" s="126">
        <f aca="true" t="shared" si="30" ref="CL8:CL23">SUM(AH8,+BJ8)</f>
        <v>55985</v>
      </c>
      <c r="CM8" s="126">
        <f aca="true" t="shared" si="31" ref="CM8:CM23">SUM(AI8,+BK8)</f>
        <v>81446</v>
      </c>
      <c r="CN8" s="126">
        <f aca="true" t="shared" si="32" ref="CN8:CN23">SUM(AJ8,+BL8)</f>
        <v>34901</v>
      </c>
      <c r="CO8" s="126">
        <f aca="true" t="shared" si="33" ref="CO8:CO23">SUM(AK8,+BM8)</f>
        <v>12720</v>
      </c>
      <c r="CP8" s="126">
        <f aca="true" t="shared" si="34" ref="CP8:CP23">SUM(AL8,+BN8)</f>
        <v>0</v>
      </c>
      <c r="CQ8" s="126">
        <f aca="true" t="shared" si="35" ref="CQ8:CQ23">SUM(AM8,+BO8)</f>
        <v>31653059</v>
      </c>
      <c r="CR8" s="126">
        <f aca="true" t="shared" si="36" ref="CR8:CR23">SUM(AN8,+BP8)</f>
        <v>22560601</v>
      </c>
      <c r="CS8" s="126">
        <f aca="true" t="shared" si="37" ref="CS8:CS23">SUM(AO8,+BQ8)</f>
        <v>2644599</v>
      </c>
      <c r="CT8" s="126">
        <f aca="true" t="shared" si="38" ref="CT8:CT23">SUM(AP8,+BR8)</f>
        <v>15659140</v>
      </c>
      <c r="CU8" s="126">
        <f aca="true" t="shared" si="39" ref="CU8:CU23">SUM(AQ8,+BS8)</f>
        <v>4256862</v>
      </c>
      <c r="CV8" s="126">
        <f aca="true" t="shared" si="40" ref="CV8:CV23">SUM(AR8,+BT8)</f>
        <v>0</v>
      </c>
      <c r="CW8" s="126">
        <f aca="true" t="shared" si="41" ref="CW8:CW23">SUM(AS8,+BU8)</f>
        <v>8871820</v>
      </c>
      <c r="CX8" s="126">
        <f aca="true" t="shared" si="42" ref="CX8:CX50">SUM(AT8,+BV8)</f>
        <v>2466706</v>
      </c>
      <c r="CY8" s="126">
        <f aca="true" t="shared" si="43" ref="CY8:CY28">SUM(AU8,+BW8)</f>
        <v>6064224</v>
      </c>
      <c r="CZ8" s="126">
        <f aca="true" t="shared" si="44" ref="CZ8:CZ28">SUM(AV8,+BX8)</f>
        <v>340890</v>
      </c>
      <c r="DA8" s="126">
        <f aca="true" t="shared" si="45" ref="DA8:DA28">SUM(AW8,+BY8)</f>
        <v>0</v>
      </c>
      <c r="DB8" s="126">
        <f aca="true" t="shared" si="46" ref="DB8:DB50">SUM(AX8,+BZ8)</f>
        <v>220638</v>
      </c>
      <c r="DC8" s="126">
        <f aca="true" t="shared" si="47" ref="DC8:DC50">SUM(AY8,+CA8)</f>
        <v>74003</v>
      </c>
      <c r="DD8" s="126">
        <f aca="true" t="shared" si="48" ref="DD8:DD50">SUM(AZ8,+CB8)</f>
        <v>17497</v>
      </c>
      <c r="DE8" s="126">
        <f aca="true" t="shared" si="49" ref="DE8:DE50">SUM(BA8,+CC8)</f>
        <v>129138</v>
      </c>
      <c r="DF8" s="126">
        <f aca="true" t="shared" si="50" ref="DF8:DF50">SUM(BB8,+CD8)</f>
        <v>0</v>
      </c>
      <c r="DG8" s="126">
        <f aca="true" t="shared" si="51" ref="DG8:DG50">SUM(BC8,+CE8)</f>
        <v>0</v>
      </c>
      <c r="DH8" s="126">
        <f aca="true" t="shared" si="52" ref="DH8:DH50">SUM(BD8,+CF8)</f>
        <v>0</v>
      </c>
      <c r="DI8" s="126">
        <f aca="true" t="shared" si="53" ref="DI8:DI50">SUM(BE8,+CG8)</f>
        <v>656779</v>
      </c>
      <c r="DJ8" s="126">
        <f aca="true" t="shared" si="54" ref="DJ8:DJ50">SUM(BF8,+CH8)</f>
        <v>32494890</v>
      </c>
    </row>
    <row r="9" spans="1:114" s="123" customFormat="1" ht="12" customHeight="1">
      <c r="A9" s="124" t="s">
        <v>216</v>
      </c>
      <c r="B9" s="132" t="s">
        <v>220</v>
      </c>
      <c r="C9" s="124" t="s">
        <v>221</v>
      </c>
      <c r="D9" s="126">
        <f t="shared" si="6"/>
        <v>9623256</v>
      </c>
      <c r="E9" s="126">
        <f t="shared" si="7"/>
        <v>2471257</v>
      </c>
      <c r="F9" s="126">
        <v>0</v>
      </c>
      <c r="G9" s="126">
        <v>0</v>
      </c>
      <c r="H9" s="126">
        <v>538500</v>
      </c>
      <c r="I9" s="126">
        <v>1773033</v>
      </c>
      <c r="J9" s="127" t="s">
        <v>199</v>
      </c>
      <c r="K9" s="126">
        <v>159724</v>
      </c>
      <c r="L9" s="126">
        <v>7151999</v>
      </c>
      <c r="M9" s="126">
        <f t="shared" si="8"/>
        <v>1032127</v>
      </c>
      <c r="N9" s="126">
        <f t="shared" si="9"/>
        <v>126596</v>
      </c>
      <c r="O9" s="126">
        <v>0</v>
      </c>
      <c r="P9" s="126">
        <v>0</v>
      </c>
      <c r="Q9" s="126">
        <v>0</v>
      </c>
      <c r="R9" s="126">
        <v>126191</v>
      </c>
      <c r="S9" s="127" t="s">
        <v>199</v>
      </c>
      <c r="T9" s="126">
        <v>405</v>
      </c>
      <c r="U9" s="126">
        <v>905531</v>
      </c>
      <c r="V9" s="126">
        <f t="shared" si="10"/>
        <v>10655383</v>
      </c>
      <c r="W9" s="126">
        <f t="shared" si="10"/>
        <v>2597853</v>
      </c>
      <c r="X9" s="126">
        <f t="shared" si="10"/>
        <v>0</v>
      </c>
      <c r="Y9" s="126">
        <f t="shared" si="10"/>
        <v>0</v>
      </c>
      <c r="Z9" s="126">
        <f t="shared" si="10"/>
        <v>538500</v>
      </c>
      <c r="AA9" s="126">
        <f t="shared" si="10"/>
        <v>1899224</v>
      </c>
      <c r="AB9" s="127" t="s">
        <v>199</v>
      </c>
      <c r="AC9" s="126">
        <f t="shared" si="11"/>
        <v>160129</v>
      </c>
      <c r="AD9" s="126">
        <f t="shared" si="12"/>
        <v>8057530</v>
      </c>
      <c r="AE9" s="126">
        <f t="shared" si="13"/>
        <v>1493247</v>
      </c>
      <c r="AF9" s="126">
        <f t="shared" si="14"/>
        <v>1493247</v>
      </c>
      <c r="AG9" s="126">
        <v>0</v>
      </c>
      <c r="AH9" s="126">
        <v>1478743</v>
      </c>
      <c r="AI9" s="126">
        <v>14504</v>
      </c>
      <c r="AJ9" s="126">
        <v>0</v>
      </c>
      <c r="AK9" s="126">
        <v>0</v>
      </c>
      <c r="AL9" s="126">
        <v>0</v>
      </c>
      <c r="AM9" s="126">
        <f t="shared" si="15"/>
        <v>8007154</v>
      </c>
      <c r="AN9" s="126">
        <f t="shared" si="16"/>
        <v>1310051</v>
      </c>
      <c r="AO9" s="126">
        <v>799251</v>
      </c>
      <c r="AP9" s="126">
        <v>144226</v>
      </c>
      <c r="AQ9" s="126">
        <v>366574</v>
      </c>
      <c r="AR9" s="126">
        <v>0</v>
      </c>
      <c r="AS9" s="126">
        <f t="shared" si="17"/>
        <v>502904</v>
      </c>
      <c r="AT9" s="126">
        <v>146694</v>
      </c>
      <c r="AU9" s="126">
        <v>290990</v>
      </c>
      <c r="AV9" s="126">
        <v>65220</v>
      </c>
      <c r="AW9" s="126">
        <v>46413</v>
      </c>
      <c r="AX9" s="126">
        <f t="shared" si="18"/>
        <v>6147786</v>
      </c>
      <c r="AY9" s="126">
        <v>5007839</v>
      </c>
      <c r="AZ9" s="126">
        <v>799214</v>
      </c>
      <c r="BA9" s="126">
        <v>340733</v>
      </c>
      <c r="BB9" s="126">
        <v>0</v>
      </c>
      <c r="BC9" s="126">
        <v>0</v>
      </c>
      <c r="BD9" s="126">
        <v>0</v>
      </c>
      <c r="BE9" s="126">
        <v>122855</v>
      </c>
      <c r="BF9" s="126">
        <f t="shared" si="19"/>
        <v>9623256</v>
      </c>
      <c r="BG9" s="126">
        <f t="shared" si="20"/>
        <v>0</v>
      </c>
      <c r="BH9" s="126">
        <f t="shared" si="21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2"/>
        <v>1032127</v>
      </c>
      <c r="BP9" s="126">
        <f t="shared" si="23"/>
        <v>172100</v>
      </c>
      <c r="BQ9" s="126">
        <v>172100</v>
      </c>
      <c r="BR9" s="126">
        <v>0</v>
      </c>
      <c r="BS9" s="126">
        <v>0</v>
      </c>
      <c r="BT9" s="126">
        <v>0</v>
      </c>
      <c r="BU9" s="126">
        <f t="shared" si="24"/>
        <v>225962</v>
      </c>
      <c r="BV9" s="126">
        <v>32049</v>
      </c>
      <c r="BW9" s="126">
        <v>193913</v>
      </c>
      <c r="BX9" s="126">
        <v>0</v>
      </c>
      <c r="BY9" s="126">
        <v>0</v>
      </c>
      <c r="BZ9" s="126">
        <f t="shared" si="25"/>
        <v>634065</v>
      </c>
      <c r="CA9" s="126">
        <v>553449</v>
      </c>
      <c r="CB9" s="126">
        <v>80616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f t="shared" si="26"/>
        <v>1032127</v>
      </c>
      <c r="CI9" s="126">
        <f t="shared" si="27"/>
        <v>1493247</v>
      </c>
      <c r="CJ9" s="126">
        <f t="shared" si="28"/>
        <v>1493247</v>
      </c>
      <c r="CK9" s="126">
        <f t="shared" si="29"/>
        <v>0</v>
      </c>
      <c r="CL9" s="126">
        <f t="shared" si="30"/>
        <v>1478743</v>
      </c>
      <c r="CM9" s="126">
        <f t="shared" si="31"/>
        <v>14504</v>
      </c>
      <c r="CN9" s="126">
        <f t="shared" si="32"/>
        <v>0</v>
      </c>
      <c r="CO9" s="126">
        <f t="shared" si="33"/>
        <v>0</v>
      </c>
      <c r="CP9" s="126">
        <f t="shared" si="34"/>
        <v>0</v>
      </c>
      <c r="CQ9" s="126">
        <f t="shared" si="35"/>
        <v>9039281</v>
      </c>
      <c r="CR9" s="126">
        <f t="shared" si="36"/>
        <v>1482151</v>
      </c>
      <c r="CS9" s="126">
        <f t="shared" si="37"/>
        <v>971351</v>
      </c>
      <c r="CT9" s="126">
        <f t="shared" si="38"/>
        <v>144226</v>
      </c>
      <c r="CU9" s="126">
        <f t="shared" si="39"/>
        <v>366574</v>
      </c>
      <c r="CV9" s="126">
        <f t="shared" si="40"/>
        <v>0</v>
      </c>
      <c r="CW9" s="126">
        <f t="shared" si="41"/>
        <v>728866</v>
      </c>
      <c r="CX9" s="126">
        <f t="shared" si="42"/>
        <v>178743</v>
      </c>
      <c r="CY9" s="126">
        <f t="shared" si="43"/>
        <v>484903</v>
      </c>
      <c r="CZ9" s="126">
        <f t="shared" si="44"/>
        <v>65220</v>
      </c>
      <c r="DA9" s="126">
        <f t="shared" si="45"/>
        <v>46413</v>
      </c>
      <c r="DB9" s="126">
        <f t="shared" si="46"/>
        <v>6781851</v>
      </c>
      <c r="DC9" s="126">
        <f t="shared" si="47"/>
        <v>5561288</v>
      </c>
      <c r="DD9" s="126">
        <f t="shared" si="48"/>
        <v>879830</v>
      </c>
      <c r="DE9" s="126">
        <f t="shared" si="49"/>
        <v>340733</v>
      </c>
      <c r="DF9" s="126">
        <f t="shared" si="50"/>
        <v>0</v>
      </c>
      <c r="DG9" s="126">
        <f t="shared" si="51"/>
        <v>0</v>
      </c>
      <c r="DH9" s="126">
        <f t="shared" si="52"/>
        <v>0</v>
      </c>
      <c r="DI9" s="126">
        <f t="shared" si="53"/>
        <v>122855</v>
      </c>
      <c r="DJ9" s="126">
        <f t="shared" si="54"/>
        <v>10655383</v>
      </c>
    </row>
    <row r="10" spans="1:114" s="123" customFormat="1" ht="12" customHeight="1">
      <c r="A10" s="124" t="s">
        <v>216</v>
      </c>
      <c r="B10" s="132" t="s">
        <v>222</v>
      </c>
      <c r="C10" s="124" t="s">
        <v>223</v>
      </c>
      <c r="D10" s="126">
        <f t="shared" si="6"/>
        <v>2199811</v>
      </c>
      <c r="E10" s="126">
        <f t="shared" si="7"/>
        <v>225643</v>
      </c>
      <c r="F10" s="126">
        <v>0</v>
      </c>
      <c r="G10" s="126">
        <v>200</v>
      </c>
      <c r="H10" s="126">
        <v>0</v>
      </c>
      <c r="I10" s="126">
        <v>218963</v>
      </c>
      <c r="J10" s="127" t="s">
        <v>199</v>
      </c>
      <c r="K10" s="126">
        <v>6480</v>
      </c>
      <c r="L10" s="126">
        <v>1974168</v>
      </c>
      <c r="M10" s="126">
        <f t="shared" si="8"/>
        <v>90134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0</v>
      </c>
      <c r="U10" s="126">
        <v>90134</v>
      </c>
      <c r="V10" s="126">
        <f t="shared" si="10"/>
        <v>2289945</v>
      </c>
      <c r="W10" s="126">
        <f t="shared" si="10"/>
        <v>225643</v>
      </c>
      <c r="X10" s="126">
        <f t="shared" si="10"/>
        <v>0</v>
      </c>
      <c r="Y10" s="126">
        <f t="shared" si="10"/>
        <v>200</v>
      </c>
      <c r="Z10" s="126">
        <f t="shared" si="10"/>
        <v>0</v>
      </c>
      <c r="AA10" s="126">
        <f t="shared" si="10"/>
        <v>218963</v>
      </c>
      <c r="AB10" s="127" t="s">
        <v>199</v>
      </c>
      <c r="AC10" s="126">
        <f t="shared" si="11"/>
        <v>6480</v>
      </c>
      <c r="AD10" s="126">
        <f t="shared" si="12"/>
        <v>2064302</v>
      </c>
      <c r="AE10" s="126">
        <f t="shared" si="13"/>
        <v>0</v>
      </c>
      <c r="AF10" s="126">
        <f t="shared" si="14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608</v>
      </c>
      <c r="AM10" s="126">
        <f t="shared" si="15"/>
        <v>1595504</v>
      </c>
      <c r="AN10" s="126">
        <f t="shared" si="16"/>
        <v>343131</v>
      </c>
      <c r="AO10" s="126">
        <v>39899</v>
      </c>
      <c r="AP10" s="126">
        <v>303232</v>
      </c>
      <c r="AQ10" s="126">
        <v>0</v>
      </c>
      <c r="AR10" s="126">
        <v>0</v>
      </c>
      <c r="AS10" s="126">
        <f t="shared" si="17"/>
        <v>106953</v>
      </c>
      <c r="AT10" s="126">
        <v>106953</v>
      </c>
      <c r="AU10" s="126">
        <v>0</v>
      </c>
      <c r="AV10" s="126">
        <v>0</v>
      </c>
      <c r="AW10" s="126">
        <v>0</v>
      </c>
      <c r="AX10" s="126">
        <f t="shared" si="18"/>
        <v>1145420</v>
      </c>
      <c r="AY10" s="126">
        <v>1038410</v>
      </c>
      <c r="AZ10" s="126">
        <v>107010</v>
      </c>
      <c r="BA10" s="126">
        <v>0</v>
      </c>
      <c r="BB10" s="126">
        <v>0</v>
      </c>
      <c r="BC10" s="126">
        <v>557657</v>
      </c>
      <c r="BD10" s="126">
        <v>0</v>
      </c>
      <c r="BE10" s="126">
        <v>46042</v>
      </c>
      <c r="BF10" s="126">
        <f t="shared" si="19"/>
        <v>1641546</v>
      </c>
      <c r="BG10" s="126">
        <f t="shared" si="20"/>
        <v>0</v>
      </c>
      <c r="BH10" s="126">
        <f t="shared" si="21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2"/>
        <v>90134</v>
      </c>
      <c r="BP10" s="126">
        <f t="shared" si="23"/>
        <v>11621</v>
      </c>
      <c r="BQ10" s="126">
        <v>11621</v>
      </c>
      <c r="BR10" s="126">
        <v>0</v>
      </c>
      <c r="BS10" s="126">
        <v>0</v>
      </c>
      <c r="BT10" s="126">
        <v>0</v>
      </c>
      <c r="BU10" s="126">
        <f t="shared" si="24"/>
        <v>35014</v>
      </c>
      <c r="BV10" s="126">
        <v>0</v>
      </c>
      <c r="BW10" s="126">
        <v>35014</v>
      </c>
      <c r="BX10" s="126">
        <v>0</v>
      </c>
      <c r="BY10" s="126">
        <v>0</v>
      </c>
      <c r="BZ10" s="126">
        <f t="shared" si="25"/>
        <v>43499</v>
      </c>
      <c r="CA10" s="126">
        <v>0</v>
      </c>
      <c r="CB10" s="126">
        <v>43499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f t="shared" si="26"/>
        <v>90134</v>
      </c>
      <c r="CI10" s="126">
        <f t="shared" si="27"/>
        <v>0</v>
      </c>
      <c r="CJ10" s="126">
        <f t="shared" si="28"/>
        <v>0</v>
      </c>
      <c r="CK10" s="126">
        <f t="shared" si="29"/>
        <v>0</v>
      </c>
      <c r="CL10" s="126">
        <f t="shared" si="30"/>
        <v>0</v>
      </c>
      <c r="CM10" s="126">
        <f t="shared" si="31"/>
        <v>0</v>
      </c>
      <c r="CN10" s="126">
        <f t="shared" si="32"/>
        <v>0</v>
      </c>
      <c r="CO10" s="126">
        <f t="shared" si="33"/>
        <v>0</v>
      </c>
      <c r="CP10" s="126">
        <f t="shared" si="34"/>
        <v>608</v>
      </c>
      <c r="CQ10" s="126">
        <f t="shared" si="35"/>
        <v>1685638</v>
      </c>
      <c r="CR10" s="126">
        <f t="shared" si="36"/>
        <v>354752</v>
      </c>
      <c r="CS10" s="126">
        <f t="shared" si="37"/>
        <v>51520</v>
      </c>
      <c r="CT10" s="126">
        <f t="shared" si="38"/>
        <v>303232</v>
      </c>
      <c r="CU10" s="126">
        <f t="shared" si="39"/>
        <v>0</v>
      </c>
      <c r="CV10" s="126">
        <f t="shared" si="40"/>
        <v>0</v>
      </c>
      <c r="CW10" s="126">
        <f t="shared" si="41"/>
        <v>141967</v>
      </c>
      <c r="CX10" s="126">
        <f t="shared" si="42"/>
        <v>106953</v>
      </c>
      <c r="CY10" s="126">
        <f t="shared" si="43"/>
        <v>35014</v>
      </c>
      <c r="CZ10" s="126">
        <f t="shared" si="44"/>
        <v>0</v>
      </c>
      <c r="DA10" s="126">
        <f t="shared" si="45"/>
        <v>0</v>
      </c>
      <c r="DB10" s="126">
        <f t="shared" si="46"/>
        <v>1188919</v>
      </c>
      <c r="DC10" s="126">
        <f t="shared" si="47"/>
        <v>1038410</v>
      </c>
      <c r="DD10" s="126">
        <f t="shared" si="48"/>
        <v>150509</v>
      </c>
      <c r="DE10" s="126">
        <f t="shared" si="49"/>
        <v>0</v>
      </c>
      <c r="DF10" s="126">
        <f t="shared" si="50"/>
        <v>0</v>
      </c>
      <c r="DG10" s="126">
        <f t="shared" si="51"/>
        <v>557657</v>
      </c>
      <c r="DH10" s="126">
        <f t="shared" si="52"/>
        <v>0</v>
      </c>
      <c r="DI10" s="126">
        <f t="shared" si="53"/>
        <v>46042</v>
      </c>
      <c r="DJ10" s="126">
        <f t="shared" si="54"/>
        <v>1731680</v>
      </c>
    </row>
    <row r="11" spans="1:114" s="123" customFormat="1" ht="12" customHeight="1">
      <c r="A11" s="124" t="s">
        <v>216</v>
      </c>
      <c r="B11" s="132" t="s">
        <v>224</v>
      </c>
      <c r="C11" s="124" t="s">
        <v>225</v>
      </c>
      <c r="D11" s="126">
        <f t="shared" si="6"/>
        <v>4154785</v>
      </c>
      <c r="E11" s="126">
        <f t="shared" si="7"/>
        <v>66745</v>
      </c>
      <c r="F11" s="126">
        <v>0</v>
      </c>
      <c r="G11" s="126">
        <v>0</v>
      </c>
      <c r="H11" s="126">
        <v>0</v>
      </c>
      <c r="I11" s="126">
        <v>63712</v>
      </c>
      <c r="J11" s="127" t="s">
        <v>199</v>
      </c>
      <c r="K11" s="126">
        <v>3033</v>
      </c>
      <c r="L11" s="126">
        <v>4088040</v>
      </c>
      <c r="M11" s="126">
        <f t="shared" si="8"/>
        <v>38782</v>
      </c>
      <c r="N11" s="126">
        <f t="shared" si="9"/>
        <v>4279</v>
      </c>
      <c r="O11" s="126">
        <v>0</v>
      </c>
      <c r="P11" s="126">
        <v>0</v>
      </c>
      <c r="Q11" s="126">
        <v>0</v>
      </c>
      <c r="R11" s="126">
        <v>4279</v>
      </c>
      <c r="S11" s="127" t="s">
        <v>199</v>
      </c>
      <c r="T11" s="126">
        <v>0</v>
      </c>
      <c r="U11" s="126">
        <v>34503</v>
      </c>
      <c r="V11" s="126">
        <f t="shared" si="10"/>
        <v>4193567</v>
      </c>
      <c r="W11" s="126">
        <f t="shared" si="10"/>
        <v>71024</v>
      </c>
      <c r="X11" s="126">
        <f t="shared" si="10"/>
        <v>0</v>
      </c>
      <c r="Y11" s="126">
        <f t="shared" si="10"/>
        <v>0</v>
      </c>
      <c r="Z11" s="126">
        <f t="shared" si="10"/>
        <v>0</v>
      </c>
      <c r="AA11" s="126">
        <f t="shared" si="10"/>
        <v>67991</v>
      </c>
      <c r="AB11" s="127" t="s">
        <v>199</v>
      </c>
      <c r="AC11" s="126">
        <f t="shared" si="11"/>
        <v>3033</v>
      </c>
      <c r="AD11" s="126">
        <f t="shared" si="12"/>
        <v>4122543</v>
      </c>
      <c r="AE11" s="126">
        <f t="shared" si="13"/>
        <v>0</v>
      </c>
      <c r="AF11" s="126">
        <f t="shared" si="14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265438</v>
      </c>
      <c r="AM11" s="126">
        <f t="shared" si="15"/>
        <v>2592236</v>
      </c>
      <c r="AN11" s="126">
        <f t="shared" si="16"/>
        <v>1875873</v>
      </c>
      <c r="AO11" s="126">
        <v>559449</v>
      </c>
      <c r="AP11" s="126">
        <v>1316424</v>
      </c>
      <c r="AQ11" s="126">
        <v>0</v>
      </c>
      <c r="AR11" s="126">
        <v>0</v>
      </c>
      <c r="AS11" s="126">
        <f t="shared" si="17"/>
        <v>92546</v>
      </c>
      <c r="AT11" s="126">
        <v>92546</v>
      </c>
      <c r="AU11" s="126">
        <v>0</v>
      </c>
      <c r="AV11" s="126">
        <v>0</v>
      </c>
      <c r="AW11" s="126">
        <v>0</v>
      </c>
      <c r="AX11" s="126">
        <f t="shared" si="18"/>
        <v>623817</v>
      </c>
      <c r="AY11" s="126">
        <v>602888</v>
      </c>
      <c r="AZ11" s="126">
        <v>0</v>
      </c>
      <c r="BA11" s="126">
        <v>0</v>
      </c>
      <c r="BB11" s="126">
        <v>20929</v>
      </c>
      <c r="BC11" s="126">
        <v>1202141</v>
      </c>
      <c r="BD11" s="126">
        <v>0</v>
      </c>
      <c r="BE11" s="126">
        <v>94970</v>
      </c>
      <c r="BF11" s="126">
        <f t="shared" si="19"/>
        <v>2687206</v>
      </c>
      <c r="BG11" s="126">
        <f t="shared" si="20"/>
        <v>0</v>
      </c>
      <c r="BH11" s="126">
        <f t="shared" si="21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2"/>
        <v>38780</v>
      </c>
      <c r="BP11" s="126">
        <f t="shared" si="23"/>
        <v>2363</v>
      </c>
      <c r="BQ11" s="126">
        <v>2363</v>
      </c>
      <c r="BR11" s="126">
        <v>0</v>
      </c>
      <c r="BS11" s="126">
        <v>0</v>
      </c>
      <c r="BT11" s="126">
        <v>0</v>
      </c>
      <c r="BU11" s="126">
        <f t="shared" si="24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25"/>
        <v>36417</v>
      </c>
      <c r="CA11" s="126">
        <v>18000</v>
      </c>
      <c r="CB11" s="126">
        <v>18417</v>
      </c>
      <c r="CC11" s="126">
        <v>0</v>
      </c>
      <c r="CD11" s="126">
        <v>0</v>
      </c>
      <c r="CE11" s="126">
        <v>0</v>
      </c>
      <c r="CF11" s="126">
        <v>0</v>
      </c>
      <c r="CG11" s="126">
        <v>2</v>
      </c>
      <c r="CH11" s="126">
        <f t="shared" si="26"/>
        <v>38782</v>
      </c>
      <c r="CI11" s="126">
        <f t="shared" si="27"/>
        <v>0</v>
      </c>
      <c r="CJ11" s="126">
        <f t="shared" si="28"/>
        <v>0</v>
      </c>
      <c r="CK11" s="126">
        <f t="shared" si="29"/>
        <v>0</v>
      </c>
      <c r="CL11" s="126">
        <f t="shared" si="30"/>
        <v>0</v>
      </c>
      <c r="CM11" s="126">
        <f t="shared" si="31"/>
        <v>0</v>
      </c>
      <c r="CN11" s="126">
        <f t="shared" si="32"/>
        <v>0</v>
      </c>
      <c r="CO11" s="126">
        <f t="shared" si="33"/>
        <v>0</v>
      </c>
      <c r="CP11" s="126">
        <f t="shared" si="34"/>
        <v>265438</v>
      </c>
      <c r="CQ11" s="126">
        <f t="shared" si="35"/>
        <v>2631016</v>
      </c>
      <c r="CR11" s="126">
        <f t="shared" si="36"/>
        <v>1878236</v>
      </c>
      <c r="CS11" s="126">
        <f t="shared" si="37"/>
        <v>561812</v>
      </c>
      <c r="CT11" s="126">
        <f t="shared" si="38"/>
        <v>1316424</v>
      </c>
      <c r="CU11" s="126">
        <f t="shared" si="39"/>
        <v>0</v>
      </c>
      <c r="CV11" s="126">
        <f t="shared" si="40"/>
        <v>0</v>
      </c>
      <c r="CW11" s="126">
        <f t="shared" si="41"/>
        <v>92546</v>
      </c>
      <c r="CX11" s="126">
        <f t="shared" si="42"/>
        <v>92546</v>
      </c>
      <c r="CY11" s="126">
        <f t="shared" si="43"/>
        <v>0</v>
      </c>
      <c r="CZ11" s="126">
        <f t="shared" si="44"/>
        <v>0</v>
      </c>
      <c r="DA11" s="126">
        <f t="shared" si="45"/>
        <v>0</v>
      </c>
      <c r="DB11" s="126">
        <f t="shared" si="46"/>
        <v>660234</v>
      </c>
      <c r="DC11" s="126">
        <f t="shared" si="47"/>
        <v>620888</v>
      </c>
      <c r="DD11" s="126">
        <f t="shared" si="48"/>
        <v>18417</v>
      </c>
      <c r="DE11" s="126">
        <f t="shared" si="49"/>
        <v>0</v>
      </c>
      <c r="DF11" s="126">
        <f t="shared" si="50"/>
        <v>20929</v>
      </c>
      <c r="DG11" s="126">
        <f t="shared" si="51"/>
        <v>1202141</v>
      </c>
      <c r="DH11" s="126">
        <f t="shared" si="52"/>
        <v>0</v>
      </c>
      <c r="DI11" s="126">
        <f t="shared" si="53"/>
        <v>94972</v>
      </c>
      <c r="DJ11" s="126">
        <f t="shared" si="54"/>
        <v>2725988</v>
      </c>
    </row>
    <row r="12" spans="1:114" s="123" customFormat="1" ht="12" customHeight="1">
      <c r="A12" s="124" t="s">
        <v>216</v>
      </c>
      <c r="B12" s="125" t="s">
        <v>226</v>
      </c>
      <c r="C12" s="124" t="s">
        <v>227</v>
      </c>
      <c r="D12" s="141">
        <f t="shared" si="6"/>
        <v>1198502</v>
      </c>
      <c r="E12" s="141">
        <f t="shared" si="7"/>
        <v>178200</v>
      </c>
      <c r="F12" s="141">
        <v>0</v>
      </c>
      <c r="G12" s="141">
        <v>0</v>
      </c>
      <c r="H12" s="141">
        <v>0</v>
      </c>
      <c r="I12" s="141">
        <v>178200</v>
      </c>
      <c r="J12" s="142" t="s">
        <v>199</v>
      </c>
      <c r="K12" s="141">
        <v>0</v>
      </c>
      <c r="L12" s="141">
        <v>1020302</v>
      </c>
      <c r="M12" s="141">
        <f t="shared" si="8"/>
        <v>23775</v>
      </c>
      <c r="N12" s="141">
        <f t="shared" si="9"/>
        <v>3138</v>
      </c>
      <c r="O12" s="141">
        <v>0</v>
      </c>
      <c r="P12" s="141">
        <v>0</v>
      </c>
      <c r="Q12" s="141">
        <v>0</v>
      </c>
      <c r="R12" s="141">
        <v>3138</v>
      </c>
      <c r="S12" s="142" t="s">
        <v>199</v>
      </c>
      <c r="T12" s="141">
        <v>0</v>
      </c>
      <c r="U12" s="141">
        <v>20637</v>
      </c>
      <c r="V12" s="141">
        <f t="shared" si="10"/>
        <v>1222277</v>
      </c>
      <c r="W12" s="141">
        <f t="shared" si="10"/>
        <v>181338</v>
      </c>
      <c r="X12" s="141">
        <f t="shared" si="10"/>
        <v>0</v>
      </c>
      <c r="Y12" s="141">
        <f t="shared" si="10"/>
        <v>0</v>
      </c>
      <c r="Z12" s="141">
        <f t="shared" si="10"/>
        <v>0</v>
      </c>
      <c r="AA12" s="141">
        <f t="shared" si="10"/>
        <v>181338</v>
      </c>
      <c r="AB12" s="142" t="s">
        <v>199</v>
      </c>
      <c r="AC12" s="141">
        <f t="shared" si="11"/>
        <v>0</v>
      </c>
      <c r="AD12" s="141">
        <f t="shared" si="12"/>
        <v>1040939</v>
      </c>
      <c r="AE12" s="141">
        <f t="shared" si="13"/>
        <v>0</v>
      </c>
      <c r="AF12" s="141">
        <f t="shared" si="14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15"/>
        <v>1198502</v>
      </c>
      <c r="AN12" s="141">
        <f t="shared" si="16"/>
        <v>577235</v>
      </c>
      <c r="AO12" s="141">
        <v>10924</v>
      </c>
      <c r="AP12" s="141">
        <v>308512</v>
      </c>
      <c r="AQ12" s="141">
        <v>257799</v>
      </c>
      <c r="AR12" s="141">
        <v>0</v>
      </c>
      <c r="AS12" s="141">
        <f t="shared" si="17"/>
        <v>503250</v>
      </c>
      <c r="AT12" s="141">
        <v>73114</v>
      </c>
      <c r="AU12" s="141">
        <v>428112</v>
      </c>
      <c r="AV12" s="141">
        <v>2024</v>
      </c>
      <c r="AW12" s="141">
        <v>0</v>
      </c>
      <c r="AX12" s="141">
        <f t="shared" si="18"/>
        <v>118017</v>
      </c>
      <c r="AY12" s="141">
        <v>11141</v>
      </c>
      <c r="AZ12" s="141">
        <v>67289</v>
      </c>
      <c r="BA12" s="141">
        <v>39587</v>
      </c>
      <c r="BB12" s="141">
        <v>0</v>
      </c>
      <c r="BC12" s="141">
        <v>0</v>
      </c>
      <c r="BD12" s="141">
        <v>0</v>
      </c>
      <c r="BE12" s="141">
        <v>0</v>
      </c>
      <c r="BF12" s="141">
        <f t="shared" si="19"/>
        <v>1198502</v>
      </c>
      <c r="BG12" s="141">
        <f t="shared" si="20"/>
        <v>0</v>
      </c>
      <c r="BH12" s="141">
        <f t="shared" si="21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2"/>
        <v>23775</v>
      </c>
      <c r="BP12" s="141">
        <f t="shared" si="23"/>
        <v>22654</v>
      </c>
      <c r="BQ12" s="141">
        <v>0</v>
      </c>
      <c r="BR12" s="141">
        <v>22654</v>
      </c>
      <c r="BS12" s="141">
        <v>0</v>
      </c>
      <c r="BT12" s="141">
        <v>0</v>
      </c>
      <c r="BU12" s="141">
        <f t="shared" si="24"/>
        <v>1121</v>
      </c>
      <c r="BV12" s="141">
        <v>1121</v>
      </c>
      <c r="BW12" s="141">
        <v>0</v>
      </c>
      <c r="BX12" s="141">
        <v>0</v>
      </c>
      <c r="BY12" s="141">
        <v>0</v>
      </c>
      <c r="BZ12" s="141">
        <f t="shared" si="25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26"/>
        <v>23775</v>
      </c>
      <c r="CI12" s="141">
        <f t="shared" si="27"/>
        <v>0</v>
      </c>
      <c r="CJ12" s="141">
        <f t="shared" si="28"/>
        <v>0</v>
      </c>
      <c r="CK12" s="141">
        <f t="shared" si="29"/>
        <v>0</v>
      </c>
      <c r="CL12" s="141">
        <f t="shared" si="30"/>
        <v>0</v>
      </c>
      <c r="CM12" s="141">
        <f t="shared" si="31"/>
        <v>0</v>
      </c>
      <c r="CN12" s="141">
        <f t="shared" si="32"/>
        <v>0</v>
      </c>
      <c r="CO12" s="141">
        <f t="shared" si="33"/>
        <v>0</v>
      </c>
      <c r="CP12" s="141">
        <f t="shared" si="34"/>
        <v>0</v>
      </c>
      <c r="CQ12" s="141">
        <f t="shared" si="35"/>
        <v>1222277</v>
      </c>
      <c r="CR12" s="141">
        <f t="shared" si="36"/>
        <v>599889</v>
      </c>
      <c r="CS12" s="141">
        <f t="shared" si="37"/>
        <v>10924</v>
      </c>
      <c r="CT12" s="141">
        <f t="shared" si="38"/>
        <v>331166</v>
      </c>
      <c r="CU12" s="141">
        <f t="shared" si="39"/>
        <v>257799</v>
      </c>
      <c r="CV12" s="141">
        <f t="shared" si="40"/>
        <v>0</v>
      </c>
      <c r="CW12" s="141">
        <f t="shared" si="41"/>
        <v>504371</v>
      </c>
      <c r="CX12" s="141">
        <f t="shared" si="42"/>
        <v>74235</v>
      </c>
      <c r="CY12" s="141">
        <f t="shared" si="43"/>
        <v>428112</v>
      </c>
      <c r="CZ12" s="141">
        <f t="shared" si="44"/>
        <v>2024</v>
      </c>
      <c r="DA12" s="141">
        <f t="shared" si="45"/>
        <v>0</v>
      </c>
      <c r="DB12" s="141">
        <f t="shared" si="46"/>
        <v>118017</v>
      </c>
      <c r="DC12" s="141">
        <f t="shared" si="47"/>
        <v>11141</v>
      </c>
      <c r="DD12" s="141">
        <f t="shared" si="48"/>
        <v>67289</v>
      </c>
      <c r="DE12" s="141">
        <f t="shared" si="49"/>
        <v>39587</v>
      </c>
      <c r="DF12" s="141">
        <f t="shared" si="50"/>
        <v>0</v>
      </c>
      <c r="DG12" s="141">
        <f t="shared" si="51"/>
        <v>0</v>
      </c>
      <c r="DH12" s="141">
        <f t="shared" si="52"/>
        <v>0</v>
      </c>
      <c r="DI12" s="141">
        <f t="shared" si="53"/>
        <v>0</v>
      </c>
      <c r="DJ12" s="141">
        <f t="shared" si="54"/>
        <v>1222277</v>
      </c>
    </row>
    <row r="13" spans="1:114" s="123" customFormat="1" ht="12" customHeight="1">
      <c r="A13" s="124" t="s">
        <v>216</v>
      </c>
      <c r="B13" s="125" t="s">
        <v>228</v>
      </c>
      <c r="C13" s="124" t="s">
        <v>229</v>
      </c>
      <c r="D13" s="141">
        <f t="shared" si="6"/>
        <v>4263084</v>
      </c>
      <c r="E13" s="141">
        <f t="shared" si="7"/>
        <v>703937</v>
      </c>
      <c r="F13" s="141">
        <v>3427</v>
      </c>
      <c r="G13" s="141">
        <v>931</v>
      </c>
      <c r="H13" s="141">
        <v>0</v>
      </c>
      <c r="I13" s="141">
        <v>367294</v>
      </c>
      <c r="J13" s="142" t="s">
        <v>199</v>
      </c>
      <c r="K13" s="141">
        <v>332285</v>
      </c>
      <c r="L13" s="141">
        <v>3559147</v>
      </c>
      <c r="M13" s="141">
        <f t="shared" si="8"/>
        <v>74124</v>
      </c>
      <c r="N13" s="141">
        <f t="shared" si="9"/>
        <v>3726</v>
      </c>
      <c r="O13" s="141">
        <v>0</v>
      </c>
      <c r="P13" s="141">
        <v>0</v>
      </c>
      <c r="Q13" s="141">
        <v>0</v>
      </c>
      <c r="R13" s="141">
        <v>3666</v>
      </c>
      <c r="S13" s="142" t="s">
        <v>199</v>
      </c>
      <c r="T13" s="141">
        <v>60</v>
      </c>
      <c r="U13" s="141">
        <v>70398</v>
      </c>
      <c r="V13" s="141">
        <f t="shared" si="10"/>
        <v>4337208</v>
      </c>
      <c r="W13" s="141">
        <f t="shared" si="10"/>
        <v>707663</v>
      </c>
      <c r="X13" s="141">
        <f t="shared" si="10"/>
        <v>3427</v>
      </c>
      <c r="Y13" s="141">
        <f t="shared" si="10"/>
        <v>931</v>
      </c>
      <c r="Z13" s="141">
        <f t="shared" si="10"/>
        <v>0</v>
      </c>
      <c r="AA13" s="141">
        <f t="shared" si="10"/>
        <v>370960</v>
      </c>
      <c r="AB13" s="142" t="s">
        <v>199</v>
      </c>
      <c r="AC13" s="141">
        <f t="shared" si="11"/>
        <v>332345</v>
      </c>
      <c r="AD13" s="141">
        <f t="shared" si="12"/>
        <v>3629545</v>
      </c>
      <c r="AE13" s="141">
        <f t="shared" si="13"/>
        <v>14621</v>
      </c>
      <c r="AF13" s="141">
        <f t="shared" si="14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14621</v>
      </c>
      <c r="AL13" s="141">
        <v>0</v>
      </c>
      <c r="AM13" s="141">
        <f t="shared" si="15"/>
        <v>3356967</v>
      </c>
      <c r="AN13" s="141">
        <f t="shared" si="16"/>
        <v>910776</v>
      </c>
      <c r="AO13" s="141">
        <v>910776</v>
      </c>
      <c r="AP13" s="141">
        <v>0</v>
      </c>
      <c r="AQ13" s="141">
        <v>0</v>
      </c>
      <c r="AR13" s="141">
        <v>0</v>
      </c>
      <c r="AS13" s="141">
        <f t="shared" si="17"/>
        <v>413015</v>
      </c>
      <c r="AT13" s="141">
        <v>0</v>
      </c>
      <c r="AU13" s="141">
        <v>0</v>
      </c>
      <c r="AV13" s="141">
        <v>413015</v>
      </c>
      <c r="AW13" s="141">
        <v>0</v>
      </c>
      <c r="AX13" s="141">
        <f t="shared" si="18"/>
        <v>2033176</v>
      </c>
      <c r="AY13" s="141">
        <v>1657407</v>
      </c>
      <c r="AZ13" s="141">
        <v>200156</v>
      </c>
      <c r="BA13" s="141">
        <v>0</v>
      </c>
      <c r="BB13" s="141">
        <v>175613</v>
      </c>
      <c r="BC13" s="141">
        <v>0</v>
      </c>
      <c r="BD13" s="141">
        <v>0</v>
      </c>
      <c r="BE13" s="141">
        <v>891496</v>
      </c>
      <c r="BF13" s="141">
        <f t="shared" si="19"/>
        <v>4263084</v>
      </c>
      <c r="BG13" s="141">
        <f t="shared" si="20"/>
        <v>0</v>
      </c>
      <c r="BH13" s="141">
        <f t="shared" si="21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2"/>
        <v>64920</v>
      </c>
      <c r="BP13" s="141">
        <f t="shared" si="23"/>
        <v>35582</v>
      </c>
      <c r="BQ13" s="141">
        <v>35582</v>
      </c>
      <c r="BR13" s="141">
        <v>0</v>
      </c>
      <c r="BS13" s="141">
        <v>0</v>
      </c>
      <c r="BT13" s="141">
        <v>0</v>
      </c>
      <c r="BU13" s="141">
        <f t="shared" si="24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25"/>
        <v>29338</v>
      </c>
      <c r="CA13" s="141">
        <v>27638</v>
      </c>
      <c r="CB13" s="141">
        <v>0</v>
      </c>
      <c r="CC13" s="141">
        <v>0</v>
      </c>
      <c r="CD13" s="141">
        <v>1700</v>
      </c>
      <c r="CE13" s="141">
        <v>0</v>
      </c>
      <c r="CF13" s="141">
        <v>0</v>
      </c>
      <c r="CG13" s="141">
        <v>9204</v>
      </c>
      <c r="CH13" s="141">
        <f t="shared" si="26"/>
        <v>74124</v>
      </c>
      <c r="CI13" s="141">
        <f t="shared" si="27"/>
        <v>14621</v>
      </c>
      <c r="CJ13" s="141">
        <f t="shared" si="28"/>
        <v>0</v>
      </c>
      <c r="CK13" s="141">
        <f t="shared" si="29"/>
        <v>0</v>
      </c>
      <c r="CL13" s="141">
        <f t="shared" si="30"/>
        <v>0</v>
      </c>
      <c r="CM13" s="141">
        <f t="shared" si="31"/>
        <v>0</v>
      </c>
      <c r="CN13" s="141">
        <f t="shared" si="32"/>
        <v>0</v>
      </c>
      <c r="CO13" s="141">
        <f t="shared" si="33"/>
        <v>14621</v>
      </c>
      <c r="CP13" s="141">
        <f t="shared" si="34"/>
        <v>0</v>
      </c>
      <c r="CQ13" s="141">
        <f t="shared" si="35"/>
        <v>3421887</v>
      </c>
      <c r="CR13" s="141">
        <f t="shared" si="36"/>
        <v>946358</v>
      </c>
      <c r="CS13" s="141">
        <f t="shared" si="37"/>
        <v>946358</v>
      </c>
      <c r="CT13" s="141">
        <f t="shared" si="38"/>
        <v>0</v>
      </c>
      <c r="CU13" s="141">
        <f t="shared" si="39"/>
        <v>0</v>
      </c>
      <c r="CV13" s="141">
        <f t="shared" si="40"/>
        <v>0</v>
      </c>
      <c r="CW13" s="141">
        <f t="shared" si="41"/>
        <v>413015</v>
      </c>
      <c r="CX13" s="141">
        <f t="shared" si="42"/>
        <v>0</v>
      </c>
      <c r="CY13" s="141">
        <f t="shared" si="43"/>
        <v>0</v>
      </c>
      <c r="CZ13" s="141">
        <f t="shared" si="44"/>
        <v>413015</v>
      </c>
      <c r="DA13" s="141">
        <f t="shared" si="45"/>
        <v>0</v>
      </c>
      <c r="DB13" s="141">
        <f t="shared" si="46"/>
        <v>2062514</v>
      </c>
      <c r="DC13" s="141">
        <f t="shared" si="47"/>
        <v>1685045</v>
      </c>
      <c r="DD13" s="141">
        <f t="shared" si="48"/>
        <v>200156</v>
      </c>
      <c r="DE13" s="141">
        <f t="shared" si="49"/>
        <v>0</v>
      </c>
      <c r="DF13" s="141">
        <f t="shared" si="50"/>
        <v>177313</v>
      </c>
      <c r="DG13" s="141">
        <f t="shared" si="51"/>
        <v>0</v>
      </c>
      <c r="DH13" s="141">
        <f t="shared" si="52"/>
        <v>0</v>
      </c>
      <c r="DI13" s="141">
        <f t="shared" si="53"/>
        <v>900700</v>
      </c>
      <c r="DJ13" s="141">
        <f t="shared" si="54"/>
        <v>4337208</v>
      </c>
    </row>
    <row r="14" spans="1:114" s="123" customFormat="1" ht="12" customHeight="1">
      <c r="A14" s="124" t="s">
        <v>216</v>
      </c>
      <c r="B14" s="125" t="s">
        <v>230</v>
      </c>
      <c r="C14" s="124" t="s">
        <v>231</v>
      </c>
      <c r="D14" s="141">
        <f t="shared" si="6"/>
        <v>758226</v>
      </c>
      <c r="E14" s="141">
        <f t="shared" si="7"/>
        <v>119594</v>
      </c>
      <c r="F14" s="141">
        <v>0</v>
      </c>
      <c r="G14" s="141">
        <v>115</v>
      </c>
      <c r="H14" s="141">
        <v>0</v>
      </c>
      <c r="I14" s="141">
        <v>118579</v>
      </c>
      <c r="J14" s="142" t="s">
        <v>199</v>
      </c>
      <c r="K14" s="141">
        <v>900</v>
      </c>
      <c r="L14" s="141">
        <v>638632</v>
      </c>
      <c r="M14" s="141">
        <f t="shared" si="8"/>
        <v>86688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2" t="s">
        <v>199</v>
      </c>
      <c r="T14" s="141">
        <v>0</v>
      </c>
      <c r="U14" s="141">
        <v>86688</v>
      </c>
      <c r="V14" s="141">
        <f t="shared" si="10"/>
        <v>844914</v>
      </c>
      <c r="W14" s="141">
        <f t="shared" si="10"/>
        <v>119594</v>
      </c>
      <c r="X14" s="141">
        <f t="shared" si="10"/>
        <v>0</v>
      </c>
      <c r="Y14" s="141">
        <f t="shared" si="10"/>
        <v>115</v>
      </c>
      <c r="Z14" s="141">
        <f t="shared" si="10"/>
        <v>0</v>
      </c>
      <c r="AA14" s="141">
        <f t="shared" si="10"/>
        <v>118579</v>
      </c>
      <c r="AB14" s="142" t="s">
        <v>199</v>
      </c>
      <c r="AC14" s="141">
        <f t="shared" si="11"/>
        <v>900</v>
      </c>
      <c r="AD14" s="141">
        <f t="shared" si="12"/>
        <v>725320</v>
      </c>
      <c r="AE14" s="141">
        <f t="shared" si="13"/>
        <v>0</v>
      </c>
      <c r="AF14" s="141">
        <f t="shared" si="14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133</v>
      </c>
      <c r="AM14" s="141">
        <f t="shared" si="15"/>
        <v>472767</v>
      </c>
      <c r="AN14" s="141">
        <f t="shared" si="16"/>
        <v>28634</v>
      </c>
      <c r="AO14" s="141">
        <v>17151</v>
      </c>
      <c r="AP14" s="141">
        <v>11483</v>
      </c>
      <c r="AQ14" s="141">
        <v>0</v>
      </c>
      <c r="AR14" s="141">
        <v>0</v>
      </c>
      <c r="AS14" s="141">
        <f t="shared" si="17"/>
        <v>914</v>
      </c>
      <c r="AT14" s="141">
        <v>914</v>
      </c>
      <c r="AU14" s="141">
        <v>0</v>
      </c>
      <c r="AV14" s="141">
        <v>0</v>
      </c>
      <c r="AW14" s="141">
        <v>0</v>
      </c>
      <c r="AX14" s="141">
        <f t="shared" si="18"/>
        <v>443219</v>
      </c>
      <c r="AY14" s="141">
        <v>405087</v>
      </c>
      <c r="AZ14" s="141">
        <v>0</v>
      </c>
      <c r="BA14" s="141">
        <v>0</v>
      </c>
      <c r="BB14" s="141">
        <v>38132</v>
      </c>
      <c r="BC14" s="141">
        <v>218802</v>
      </c>
      <c r="BD14" s="141">
        <v>0</v>
      </c>
      <c r="BE14" s="141">
        <v>66524</v>
      </c>
      <c r="BF14" s="141">
        <f t="shared" si="19"/>
        <v>539291</v>
      </c>
      <c r="BG14" s="141">
        <f t="shared" si="20"/>
        <v>0</v>
      </c>
      <c r="BH14" s="141">
        <f t="shared" si="21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1588</v>
      </c>
      <c r="BO14" s="141">
        <f t="shared" si="22"/>
        <v>5028</v>
      </c>
      <c r="BP14" s="141">
        <f t="shared" si="23"/>
        <v>5028</v>
      </c>
      <c r="BQ14" s="141">
        <v>5028</v>
      </c>
      <c r="BR14" s="141">
        <v>0</v>
      </c>
      <c r="BS14" s="141">
        <v>0</v>
      </c>
      <c r="BT14" s="141">
        <v>0</v>
      </c>
      <c r="BU14" s="141">
        <f t="shared" si="24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25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71337</v>
      </c>
      <c r="CF14" s="141">
        <v>0</v>
      </c>
      <c r="CG14" s="141">
        <v>8735</v>
      </c>
      <c r="CH14" s="141">
        <f t="shared" si="26"/>
        <v>13763</v>
      </c>
      <c r="CI14" s="141">
        <f t="shared" si="27"/>
        <v>0</v>
      </c>
      <c r="CJ14" s="141">
        <f t="shared" si="28"/>
        <v>0</v>
      </c>
      <c r="CK14" s="141">
        <f t="shared" si="29"/>
        <v>0</v>
      </c>
      <c r="CL14" s="141">
        <f t="shared" si="30"/>
        <v>0</v>
      </c>
      <c r="CM14" s="141">
        <f t="shared" si="31"/>
        <v>0</v>
      </c>
      <c r="CN14" s="141">
        <f t="shared" si="32"/>
        <v>0</v>
      </c>
      <c r="CO14" s="141">
        <f t="shared" si="33"/>
        <v>0</v>
      </c>
      <c r="CP14" s="141">
        <f t="shared" si="34"/>
        <v>1721</v>
      </c>
      <c r="CQ14" s="141">
        <f t="shared" si="35"/>
        <v>477795</v>
      </c>
      <c r="CR14" s="141">
        <f t="shared" si="36"/>
        <v>33662</v>
      </c>
      <c r="CS14" s="141">
        <f t="shared" si="37"/>
        <v>22179</v>
      </c>
      <c r="CT14" s="141">
        <f t="shared" si="38"/>
        <v>11483</v>
      </c>
      <c r="CU14" s="141">
        <f t="shared" si="39"/>
        <v>0</v>
      </c>
      <c r="CV14" s="141">
        <f t="shared" si="40"/>
        <v>0</v>
      </c>
      <c r="CW14" s="141">
        <f t="shared" si="41"/>
        <v>914</v>
      </c>
      <c r="CX14" s="141">
        <f t="shared" si="42"/>
        <v>914</v>
      </c>
      <c r="CY14" s="141">
        <f t="shared" si="43"/>
        <v>0</v>
      </c>
      <c r="CZ14" s="141">
        <f t="shared" si="44"/>
        <v>0</v>
      </c>
      <c r="DA14" s="141">
        <f t="shared" si="45"/>
        <v>0</v>
      </c>
      <c r="DB14" s="141">
        <f t="shared" si="46"/>
        <v>443219</v>
      </c>
      <c r="DC14" s="141">
        <f t="shared" si="47"/>
        <v>405087</v>
      </c>
      <c r="DD14" s="141">
        <f t="shared" si="48"/>
        <v>0</v>
      </c>
      <c r="DE14" s="141">
        <f t="shared" si="49"/>
        <v>0</v>
      </c>
      <c r="DF14" s="141">
        <f t="shared" si="50"/>
        <v>38132</v>
      </c>
      <c r="DG14" s="141">
        <f t="shared" si="51"/>
        <v>290139</v>
      </c>
      <c r="DH14" s="141">
        <f t="shared" si="52"/>
        <v>0</v>
      </c>
      <c r="DI14" s="141">
        <f t="shared" si="53"/>
        <v>75259</v>
      </c>
      <c r="DJ14" s="141">
        <f t="shared" si="54"/>
        <v>553054</v>
      </c>
    </row>
    <row r="15" spans="1:114" s="123" customFormat="1" ht="12" customHeight="1">
      <c r="A15" s="124" t="s">
        <v>216</v>
      </c>
      <c r="B15" s="125" t="s">
        <v>232</v>
      </c>
      <c r="C15" s="124" t="s">
        <v>233</v>
      </c>
      <c r="D15" s="141">
        <f t="shared" si="6"/>
        <v>3162170</v>
      </c>
      <c r="E15" s="141">
        <f t="shared" si="7"/>
        <v>301054</v>
      </c>
      <c r="F15" s="141">
        <v>0</v>
      </c>
      <c r="G15" s="141">
        <v>0</v>
      </c>
      <c r="H15" s="141">
        <v>0</v>
      </c>
      <c r="I15" s="141">
        <v>200583</v>
      </c>
      <c r="J15" s="142" t="s">
        <v>199</v>
      </c>
      <c r="K15" s="141">
        <v>100471</v>
      </c>
      <c r="L15" s="141">
        <v>2861116</v>
      </c>
      <c r="M15" s="141">
        <f t="shared" si="8"/>
        <v>326582</v>
      </c>
      <c r="N15" s="141">
        <f t="shared" si="9"/>
        <v>27484</v>
      </c>
      <c r="O15" s="141">
        <v>0</v>
      </c>
      <c r="P15" s="141">
        <v>0</v>
      </c>
      <c r="Q15" s="141">
        <v>0</v>
      </c>
      <c r="R15" s="141">
        <v>0</v>
      </c>
      <c r="S15" s="142" t="s">
        <v>199</v>
      </c>
      <c r="T15" s="141">
        <v>27484</v>
      </c>
      <c r="U15" s="141">
        <v>299098</v>
      </c>
      <c r="V15" s="141">
        <f t="shared" si="10"/>
        <v>3488752</v>
      </c>
      <c r="W15" s="141">
        <f t="shared" si="10"/>
        <v>328538</v>
      </c>
      <c r="X15" s="141">
        <f t="shared" si="10"/>
        <v>0</v>
      </c>
      <c r="Y15" s="141">
        <f t="shared" si="10"/>
        <v>0</v>
      </c>
      <c r="Z15" s="141">
        <f t="shared" si="10"/>
        <v>0</v>
      </c>
      <c r="AA15" s="141">
        <f t="shared" si="10"/>
        <v>200583</v>
      </c>
      <c r="AB15" s="142" t="s">
        <v>199</v>
      </c>
      <c r="AC15" s="141">
        <f t="shared" si="11"/>
        <v>127955</v>
      </c>
      <c r="AD15" s="141">
        <f t="shared" si="12"/>
        <v>3160214</v>
      </c>
      <c r="AE15" s="141">
        <f t="shared" si="13"/>
        <v>481566</v>
      </c>
      <c r="AF15" s="141">
        <f t="shared" si="14"/>
        <v>481566</v>
      </c>
      <c r="AG15" s="141">
        <v>0</v>
      </c>
      <c r="AH15" s="141">
        <v>471761</v>
      </c>
      <c r="AI15" s="141">
        <v>9805</v>
      </c>
      <c r="AJ15" s="141">
        <v>0</v>
      </c>
      <c r="AK15" s="141">
        <v>0</v>
      </c>
      <c r="AL15" s="141">
        <v>0</v>
      </c>
      <c r="AM15" s="141">
        <f t="shared" si="15"/>
        <v>2636993</v>
      </c>
      <c r="AN15" s="141">
        <f t="shared" si="16"/>
        <v>913391</v>
      </c>
      <c r="AO15" s="141">
        <v>494571</v>
      </c>
      <c r="AP15" s="141">
        <v>230987</v>
      </c>
      <c r="AQ15" s="141">
        <v>178084</v>
      </c>
      <c r="AR15" s="141">
        <v>9749</v>
      </c>
      <c r="AS15" s="141">
        <f t="shared" si="17"/>
        <v>246501</v>
      </c>
      <c r="AT15" s="141">
        <v>9125</v>
      </c>
      <c r="AU15" s="141">
        <v>234609</v>
      </c>
      <c r="AV15" s="141">
        <v>2767</v>
      </c>
      <c r="AW15" s="141">
        <v>0</v>
      </c>
      <c r="AX15" s="141">
        <f t="shared" si="18"/>
        <v>1477101</v>
      </c>
      <c r="AY15" s="141">
        <v>1061719</v>
      </c>
      <c r="AZ15" s="141">
        <v>339017</v>
      </c>
      <c r="BA15" s="141">
        <v>76365</v>
      </c>
      <c r="BB15" s="141">
        <v>0</v>
      </c>
      <c r="BC15" s="141">
        <v>0</v>
      </c>
      <c r="BD15" s="141">
        <v>0</v>
      </c>
      <c r="BE15" s="141">
        <v>43611</v>
      </c>
      <c r="BF15" s="141">
        <f t="shared" si="19"/>
        <v>3162170</v>
      </c>
      <c r="BG15" s="141">
        <f t="shared" si="20"/>
        <v>0</v>
      </c>
      <c r="BH15" s="141">
        <f t="shared" si="21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2"/>
        <v>310466</v>
      </c>
      <c r="BP15" s="141">
        <f t="shared" si="23"/>
        <v>53754</v>
      </c>
      <c r="BQ15" s="141">
        <v>35668</v>
      </c>
      <c r="BR15" s="141">
        <v>18086</v>
      </c>
      <c r="BS15" s="141">
        <v>0</v>
      </c>
      <c r="BT15" s="141">
        <v>0</v>
      </c>
      <c r="BU15" s="141">
        <f t="shared" si="24"/>
        <v>111174</v>
      </c>
      <c r="BV15" s="141">
        <v>117</v>
      </c>
      <c r="BW15" s="141">
        <v>111057</v>
      </c>
      <c r="BX15" s="141">
        <v>0</v>
      </c>
      <c r="BY15" s="141">
        <v>0</v>
      </c>
      <c r="BZ15" s="141">
        <f t="shared" si="25"/>
        <v>145538</v>
      </c>
      <c r="CA15" s="141">
        <v>127735</v>
      </c>
      <c r="CB15" s="141">
        <v>17803</v>
      </c>
      <c r="CC15" s="141">
        <v>0</v>
      </c>
      <c r="CD15" s="141">
        <v>0</v>
      </c>
      <c r="CE15" s="141">
        <v>0</v>
      </c>
      <c r="CF15" s="141">
        <v>0</v>
      </c>
      <c r="CG15" s="141">
        <v>16116</v>
      </c>
      <c r="CH15" s="141">
        <f t="shared" si="26"/>
        <v>326582</v>
      </c>
      <c r="CI15" s="141">
        <f t="shared" si="27"/>
        <v>481566</v>
      </c>
      <c r="CJ15" s="141">
        <f t="shared" si="28"/>
        <v>481566</v>
      </c>
      <c r="CK15" s="141">
        <f t="shared" si="29"/>
        <v>0</v>
      </c>
      <c r="CL15" s="141">
        <f t="shared" si="30"/>
        <v>471761</v>
      </c>
      <c r="CM15" s="141">
        <f t="shared" si="31"/>
        <v>9805</v>
      </c>
      <c r="CN15" s="141">
        <f t="shared" si="32"/>
        <v>0</v>
      </c>
      <c r="CO15" s="141">
        <f t="shared" si="33"/>
        <v>0</v>
      </c>
      <c r="CP15" s="141">
        <f t="shared" si="34"/>
        <v>0</v>
      </c>
      <c r="CQ15" s="141">
        <f t="shared" si="35"/>
        <v>2947459</v>
      </c>
      <c r="CR15" s="141">
        <f t="shared" si="36"/>
        <v>967145</v>
      </c>
      <c r="CS15" s="141">
        <f t="shared" si="37"/>
        <v>530239</v>
      </c>
      <c r="CT15" s="141">
        <f t="shared" si="38"/>
        <v>249073</v>
      </c>
      <c r="CU15" s="141">
        <f t="shared" si="39"/>
        <v>178084</v>
      </c>
      <c r="CV15" s="141">
        <f t="shared" si="40"/>
        <v>9749</v>
      </c>
      <c r="CW15" s="141">
        <f t="shared" si="41"/>
        <v>357675</v>
      </c>
      <c r="CX15" s="141">
        <f t="shared" si="42"/>
        <v>9242</v>
      </c>
      <c r="CY15" s="141">
        <f t="shared" si="43"/>
        <v>345666</v>
      </c>
      <c r="CZ15" s="141">
        <f t="shared" si="44"/>
        <v>2767</v>
      </c>
      <c r="DA15" s="141">
        <f t="shared" si="45"/>
        <v>0</v>
      </c>
      <c r="DB15" s="141">
        <f t="shared" si="46"/>
        <v>1622639</v>
      </c>
      <c r="DC15" s="141">
        <f t="shared" si="47"/>
        <v>1189454</v>
      </c>
      <c r="DD15" s="141">
        <f t="shared" si="48"/>
        <v>356820</v>
      </c>
      <c r="DE15" s="141">
        <f t="shared" si="49"/>
        <v>76365</v>
      </c>
      <c r="DF15" s="141">
        <f t="shared" si="50"/>
        <v>0</v>
      </c>
      <c r="DG15" s="141">
        <f t="shared" si="51"/>
        <v>0</v>
      </c>
      <c r="DH15" s="141">
        <f t="shared" si="52"/>
        <v>0</v>
      </c>
      <c r="DI15" s="141">
        <f t="shared" si="53"/>
        <v>59727</v>
      </c>
      <c r="DJ15" s="141">
        <f t="shared" si="54"/>
        <v>3488752</v>
      </c>
    </row>
    <row r="16" spans="1:114" s="123" customFormat="1" ht="12" customHeight="1">
      <c r="A16" s="124" t="s">
        <v>216</v>
      </c>
      <c r="B16" s="125" t="s">
        <v>234</v>
      </c>
      <c r="C16" s="124" t="s">
        <v>235</v>
      </c>
      <c r="D16" s="141">
        <f t="shared" si="6"/>
        <v>827002</v>
      </c>
      <c r="E16" s="141">
        <f t="shared" si="7"/>
        <v>43328</v>
      </c>
      <c r="F16" s="141">
        <v>0</v>
      </c>
      <c r="G16" s="141">
        <v>148</v>
      </c>
      <c r="H16" s="141">
        <v>0</v>
      </c>
      <c r="I16" s="141">
        <v>43060</v>
      </c>
      <c r="J16" s="142" t="s">
        <v>199</v>
      </c>
      <c r="K16" s="141">
        <v>120</v>
      </c>
      <c r="L16" s="141">
        <v>783674</v>
      </c>
      <c r="M16" s="141">
        <f t="shared" si="8"/>
        <v>175695</v>
      </c>
      <c r="N16" s="141">
        <f t="shared" si="9"/>
        <v>3239</v>
      </c>
      <c r="O16" s="141">
        <v>1653</v>
      </c>
      <c r="P16" s="141">
        <v>917</v>
      </c>
      <c r="Q16" s="141">
        <v>0</v>
      </c>
      <c r="R16" s="141">
        <v>630</v>
      </c>
      <c r="S16" s="142" t="s">
        <v>199</v>
      </c>
      <c r="T16" s="141">
        <v>39</v>
      </c>
      <c r="U16" s="141">
        <v>172456</v>
      </c>
      <c r="V16" s="141">
        <f t="shared" si="10"/>
        <v>1002697</v>
      </c>
      <c r="W16" s="141">
        <f t="shared" si="10"/>
        <v>46567</v>
      </c>
      <c r="X16" s="141">
        <f t="shared" si="10"/>
        <v>1653</v>
      </c>
      <c r="Y16" s="141">
        <f t="shared" si="10"/>
        <v>1065</v>
      </c>
      <c r="Z16" s="141">
        <f t="shared" si="10"/>
        <v>0</v>
      </c>
      <c r="AA16" s="141">
        <f t="shared" si="10"/>
        <v>43690</v>
      </c>
      <c r="AB16" s="142" t="s">
        <v>199</v>
      </c>
      <c r="AC16" s="141">
        <f t="shared" si="11"/>
        <v>159</v>
      </c>
      <c r="AD16" s="141">
        <f t="shared" si="12"/>
        <v>956130</v>
      </c>
      <c r="AE16" s="141">
        <f t="shared" si="13"/>
        <v>0</v>
      </c>
      <c r="AF16" s="141">
        <f t="shared" si="14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327</v>
      </c>
      <c r="AM16" s="141">
        <f t="shared" si="15"/>
        <v>526503</v>
      </c>
      <c r="AN16" s="141">
        <f t="shared" si="16"/>
        <v>216173</v>
      </c>
      <c r="AO16" s="141">
        <v>34517</v>
      </c>
      <c r="AP16" s="141">
        <v>181656</v>
      </c>
      <c r="AQ16" s="141">
        <v>0</v>
      </c>
      <c r="AR16" s="141">
        <v>0</v>
      </c>
      <c r="AS16" s="141">
        <f t="shared" si="17"/>
        <v>7958</v>
      </c>
      <c r="AT16" s="141">
        <v>7958</v>
      </c>
      <c r="AU16" s="141">
        <v>0</v>
      </c>
      <c r="AV16" s="141">
        <v>0</v>
      </c>
      <c r="AW16" s="141">
        <v>5035</v>
      </c>
      <c r="AX16" s="141">
        <f t="shared" si="18"/>
        <v>297337</v>
      </c>
      <c r="AY16" s="141">
        <v>235821</v>
      </c>
      <c r="AZ16" s="141">
        <v>51820</v>
      </c>
      <c r="BA16" s="141">
        <v>0</v>
      </c>
      <c r="BB16" s="141">
        <v>9696</v>
      </c>
      <c r="BC16" s="141">
        <v>300172</v>
      </c>
      <c r="BD16" s="141">
        <v>0</v>
      </c>
      <c r="BE16" s="141">
        <v>0</v>
      </c>
      <c r="BF16" s="141">
        <f t="shared" si="19"/>
        <v>526503</v>
      </c>
      <c r="BG16" s="141">
        <f t="shared" si="20"/>
        <v>0</v>
      </c>
      <c r="BH16" s="141">
        <f t="shared" si="21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2"/>
        <v>172943</v>
      </c>
      <c r="BP16" s="141">
        <f t="shared" si="23"/>
        <v>5593</v>
      </c>
      <c r="BQ16" s="141">
        <v>5593</v>
      </c>
      <c r="BR16" s="141">
        <v>0</v>
      </c>
      <c r="BS16" s="141">
        <v>0</v>
      </c>
      <c r="BT16" s="141">
        <v>0</v>
      </c>
      <c r="BU16" s="141">
        <f t="shared" si="24"/>
        <v>96014</v>
      </c>
      <c r="BV16" s="141">
        <v>35782</v>
      </c>
      <c r="BW16" s="141">
        <v>60232</v>
      </c>
      <c r="BX16" s="141">
        <v>0</v>
      </c>
      <c r="BY16" s="141">
        <v>0</v>
      </c>
      <c r="BZ16" s="141">
        <f t="shared" si="25"/>
        <v>71336</v>
      </c>
      <c r="CA16" s="141">
        <v>0</v>
      </c>
      <c r="CB16" s="141">
        <v>71336</v>
      </c>
      <c r="CC16" s="141">
        <v>0</v>
      </c>
      <c r="CD16" s="141">
        <v>0</v>
      </c>
      <c r="CE16" s="141">
        <v>0</v>
      </c>
      <c r="CF16" s="141">
        <v>0</v>
      </c>
      <c r="CG16" s="141">
        <v>2752</v>
      </c>
      <c r="CH16" s="141">
        <f t="shared" si="26"/>
        <v>175695</v>
      </c>
      <c r="CI16" s="141">
        <f t="shared" si="27"/>
        <v>0</v>
      </c>
      <c r="CJ16" s="141">
        <f t="shared" si="28"/>
        <v>0</v>
      </c>
      <c r="CK16" s="141">
        <f t="shared" si="29"/>
        <v>0</v>
      </c>
      <c r="CL16" s="141">
        <f t="shared" si="30"/>
        <v>0</v>
      </c>
      <c r="CM16" s="141">
        <f t="shared" si="31"/>
        <v>0</v>
      </c>
      <c r="CN16" s="141">
        <f t="shared" si="32"/>
        <v>0</v>
      </c>
      <c r="CO16" s="141">
        <f t="shared" si="33"/>
        <v>0</v>
      </c>
      <c r="CP16" s="141">
        <f t="shared" si="34"/>
        <v>327</v>
      </c>
      <c r="CQ16" s="141">
        <f t="shared" si="35"/>
        <v>699446</v>
      </c>
      <c r="CR16" s="141">
        <f t="shared" si="36"/>
        <v>221766</v>
      </c>
      <c r="CS16" s="141">
        <f t="shared" si="37"/>
        <v>40110</v>
      </c>
      <c r="CT16" s="141">
        <f t="shared" si="38"/>
        <v>181656</v>
      </c>
      <c r="CU16" s="141">
        <f t="shared" si="39"/>
        <v>0</v>
      </c>
      <c r="CV16" s="141">
        <f t="shared" si="40"/>
        <v>0</v>
      </c>
      <c r="CW16" s="141">
        <f t="shared" si="41"/>
        <v>103972</v>
      </c>
      <c r="CX16" s="141">
        <f t="shared" si="42"/>
        <v>43740</v>
      </c>
      <c r="CY16" s="141">
        <f t="shared" si="43"/>
        <v>60232</v>
      </c>
      <c r="CZ16" s="141">
        <f t="shared" si="44"/>
        <v>0</v>
      </c>
      <c r="DA16" s="141">
        <f t="shared" si="45"/>
        <v>5035</v>
      </c>
      <c r="DB16" s="141">
        <f t="shared" si="46"/>
        <v>368673</v>
      </c>
      <c r="DC16" s="141">
        <f t="shared" si="47"/>
        <v>235821</v>
      </c>
      <c r="DD16" s="141">
        <f t="shared" si="48"/>
        <v>123156</v>
      </c>
      <c r="DE16" s="141">
        <f t="shared" si="49"/>
        <v>0</v>
      </c>
      <c r="DF16" s="141">
        <f t="shared" si="50"/>
        <v>9696</v>
      </c>
      <c r="DG16" s="141">
        <f t="shared" si="51"/>
        <v>300172</v>
      </c>
      <c r="DH16" s="141">
        <f t="shared" si="52"/>
        <v>0</v>
      </c>
      <c r="DI16" s="141">
        <f t="shared" si="53"/>
        <v>2752</v>
      </c>
      <c r="DJ16" s="141">
        <f t="shared" si="54"/>
        <v>702198</v>
      </c>
    </row>
    <row r="17" spans="1:114" s="123" customFormat="1" ht="12" customHeight="1">
      <c r="A17" s="124" t="s">
        <v>216</v>
      </c>
      <c r="B17" s="125" t="s">
        <v>236</v>
      </c>
      <c r="C17" s="124" t="s">
        <v>237</v>
      </c>
      <c r="D17" s="141">
        <f t="shared" si="6"/>
        <v>1495894</v>
      </c>
      <c r="E17" s="141">
        <f t="shared" si="7"/>
        <v>209149</v>
      </c>
      <c r="F17" s="141">
        <v>0</v>
      </c>
      <c r="G17" s="141">
        <v>0</v>
      </c>
      <c r="H17" s="141">
        <v>8000</v>
      </c>
      <c r="I17" s="141">
        <v>141399</v>
      </c>
      <c r="J17" s="142" t="s">
        <v>199</v>
      </c>
      <c r="K17" s="141">
        <v>59750</v>
      </c>
      <c r="L17" s="141">
        <v>1286745</v>
      </c>
      <c r="M17" s="141">
        <f t="shared" si="8"/>
        <v>8223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2" t="s">
        <v>199</v>
      </c>
      <c r="T17" s="141">
        <v>0</v>
      </c>
      <c r="U17" s="141">
        <v>8223</v>
      </c>
      <c r="V17" s="141">
        <f t="shared" si="10"/>
        <v>1504117</v>
      </c>
      <c r="W17" s="141">
        <f t="shared" si="10"/>
        <v>209149</v>
      </c>
      <c r="X17" s="141">
        <f t="shared" si="10"/>
        <v>0</v>
      </c>
      <c r="Y17" s="141">
        <f t="shared" si="10"/>
        <v>0</v>
      </c>
      <c r="Z17" s="141">
        <f t="shared" si="10"/>
        <v>8000</v>
      </c>
      <c r="AA17" s="141">
        <f t="shared" si="10"/>
        <v>141399</v>
      </c>
      <c r="AB17" s="142" t="s">
        <v>199</v>
      </c>
      <c r="AC17" s="141">
        <f t="shared" si="11"/>
        <v>59750</v>
      </c>
      <c r="AD17" s="141">
        <f t="shared" si="12"/>
        <v>1294968</v>
      </c>
      <c r="AE17" s="141">
        <f t="shared" si="13"/>
        <v>5670</v>
      </c>
      <c r="AF17" s="141">
        <f t="shared" si="14"/>
        <v>5670</v>
      </c>
      <c r="AG17" s="141">
        <v>5670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15"/>
        <v>1390971</v>
      </c>
      <c r="AN17" s="141">
        <f t="shared" si="16"/>
        <v>774184</v>
      </c>
      <c r="AO17" s="141">
        <v>94620</v>
      </c>
      <c r="AP17" s="141">
        <v>469584</v>
      </c>
      <c r="AQ17" s="141">
        <v>209980</v>
      </c>
      <c r="AR17" s="141">
        <v>0</v>
      </c>
      <c r="AS17" s="141">
        <f t="shared" si="17"/>
        <v>221680</v>
      </c>
      <c r="AT17" s="141">
        <v>14584</v>
      </c>
      <c r="AU17" s="141">
        <v>207096</v>
      </c>
      <c r="AV17" s="141">
        <v>0</v>
      </c>
      <c r="AW17" s="141">
        <v>0</v>
      </c>
      <c r="AX17" s="141">
        <f t="shared" si="18"/>
        <v>395107</v>
      </c>
      <c r="AY17" s="141">
        <v>207922</v>
      </c>
      <c r="AZ17" s="141">
        <v>153811</v>
      </c>
      <c r="BA17" s="141">
        <v>33374</v>
      </c>
      <c r="BB17" s="141">
        <v>0</v>
      </c>
      <c r="BC17" s="141">
        <v>0</v>
      </c>
      <c r="BD17" s="141">
        <v>0</v>
      </c>
      <c r="BE17" s="141">
        <v>99253</v>
      </c>
      <c r="BF17" s="141">
        <f t="shared" si="19"/>
        <v>1495894</v>
      </c>
      <c r="BG17" s="141">
        <f t="shared" si="20"/>
        <v>0</v>
      </c>
      <c r="BH17" s="141">
        <f t="shared" si="21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2"/>
        <v>8128</v>
      </c>
      <c r="BP17" s="141">
        <f t="shared" si="23"/>
        <v>6885</v>
      </c>
      <c r="BQ17" s="141">
        <v>6885</v>
      </c>
      <c r="BR17" s="141">
        <v>0</v>
      </c>
      <c r="BS17" s="141">
        <v>0</v>
      </c>
      <c r="BT17" s="141">
        <v>0</v>
      </c>
      <c r="BU17" s="141">
        <f t="shared" si="24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25"/>
        <v>1243</v>
      </c>
      <c r="CA17" s="141">
        <v>0</v>
      </c>
      <c r="CB17" s="141">
        <v>1243</v>
      </c>
      <c r="CC17" s="141">
        <v>0</v>
      </c>
      <c r="CD17" s="141">
        <v>0</v>
      </c>
      <c r="CE17" s="141">
        <v>0</v>
      </c>
      <c r="CF17" s="141">
        <v>0</v>
      </c>
      <c r="CG17" s="141">
        <v>95</v>
      </c>
      <c r="CH17" s="141">
        <f t="shared" si="26"/>
        <v>8223</v>
      </c>
      <c r="CI17" s="141">
        <f t="shared" si="27"/>
        <v>5670</v>
      </c>
      <c r="CJ17" s="141">
        <f t="shared" si="28"/>
        <v>5670</v>
      </c>
      <c r="CK17" s="141">
        <f t="shared" si="29"/>
        <v>5670</v>
      </c>
      <c r="CL17" s="141">
        <f t="shared" si="30"/>
        <v>0</v>
      </c>
      <c r="CM17" s="141">
        <f t="shared" si="31"/>
        <v>0</v>
      </c>
      <c r="CN17" s="141">
        <f t="shared" si="32"/>
        <v>0</v>
      </c>
      <c r="CO17" s="141">
        <f t="shared" si="33"/>
        <v>0</v>
      </c>
      <c r="CP17" s="141">
        <f t="shared" si="34"/>
        <v>0</v>
      </c>
      <c r="CQ17" s="141">
        <f t="shared" si="35"/>
        <v>1399099</v>
      </c>
      <c r="CR17" s="141">
        <f t="shared" si="36"/>
        <v>781069</v>
      </c>
      <c r="CS17" s="141">
        <f t="shared" si="37"/>
        <v>101505</v>
      </c>
      <c r="CT17" s="141">
        <f t="shared" si="38"/>
        <v>469584</v>
      </c>
      <c r="CU17" s="141">
        <f t="shared" si="39"/>
        <v>209980</v>
      </c>
      <c r="CV17" s="141">
        <f t="shared" si="40"/>
        <v>0</v>
      </c>
      <c r="CW17" s="141">
        <f t="shared" si="41"/>
        <v>221680</v>
      </c>
      <c r="CX17" s="141">
        <f t="shared" si="42"/>
        <v>14584</v>
      </c>
      <c r="CY17" s="141">
        <f t="shared" si="43"/>
        <v>207096</v>
      </c>
      <c r="CZ17" s="141">
        <f t="shared" si="44"/>
        <v>0</v>
      </c>
      <c r="DA17" s="141">
        <f t="shared" si="45"/>
        <v>0</v>
      </c>
      <c r="DB17" s="141">
        <f t="shared" si="46"/>
        <v>396350</v>
      </c>
      <c r="DC17" s="141">
        <f t="shared" si="47"/>
        <v>207922</v>
      </c>
      <c r="DD17" s="141">
        <f t="shared" si="48"/>
        <v>155054</v>
      </c>
      <c r="DE17" s="141">
        <f t="shared" si="49"/>
        <v>33374</v>
      </c>
      <c r="DF17" s="141">
        <f t="shared" si="50"/>
        <v>0</v>
      </c>
      <c r="DG17" s="141">
        <f t="shared" si="51"/>
        <v>0</v>
      </c>
      <c r="DH17" s="141">
        <f t="shared" si="52"/>
        <v>0</v>
      </c>
      <c r="DI17" s="141">
        <f t="shared" si="53"/>
        <v>99348</v>
      </c>
      <c r="DJ17" s="141">
        <f t="shared" si="54"/>
        <v>1504117</v>
      </c>
    </row>
    <row r="18" spans="1:114" s="123" customFormat="1" ht="12" customHeight="1">
      <c r="A18" s="124" t="s">
        <v>216</v>
      </c>
      <c r="B18" s="125" t="s">
        <v>238</v>
      </c>
      <c r="C18" s="124" t="s">
        <v>239</v>
      </c>
      <c r="D18" s="141">
        <f t="shared" si="6"/>
        <v>6367538</v>
      </c>
      <c r="E18" s="141">
        <f t="shared" si="7"/>
        <v>1659046</v>
      </c>
      <c r="F18" s="141">
        <v>523677</v>
      </c>
      <c r="G18" s="141">
        <v>410</v>
      </c>
      <c r="H18" s="141">
        <v>918100</v>
      </c>
      <c r="I18" s="141">
        <v>216859</v>
      </c>
      <c r="J18" s="142" t="s">
        <v>199</v>
      </c>
      <c r="K18" s="141">
        <v>0</v>
      </c>
      <c r="L18" s="141">
        <v>4708492</v>
      </c>
      <c r="M18" s="141">
        <f t="shared" si="8"/>
        <v>443816</v>
      </c>
      <c r="N18" s="141">
        <f t="shared" si="9"/>
        <v>17384</v>
      </c>
      <c r="O18" s="141">
        <v>0</v>
      </c>
      <c r="P18" s="141">
        <v>0</v>
      </c>
      <c r="Q18" s="141">
        <v>0</v>
      </c>
      <c r="R18" s="141">
        <v>17384</v>
      </c>
      <c r="S18" s="142" t="s">
        <v>199</v>
      </c>
      <c r="T18" s="141">
        <v>0</v>
      </c>
      <c r="U18" s="141">
        <v>426432</v>
      </c>
      <c r="V18" s="141">
        <f t="shared" si="10"/>
        <v>6811354</v>
      </c>
      <c r="W18" s="141">
        <f t="shared" si="10"/>
        <v>1676430</v>
      </c>
      <c r="X18" s="141">
        <f t="shared" si="10"/>
        <v>523677</v>
      </c>
      <c r="Y18" s="141">
        <f t="shared" si="10"/>
        <v>410</v>
      </c>
      <c r="Z18" s="141">
        <f t="shared" si="10"/>
        <v>918100</v>
      </c>
      <c r="AA18" s="141">
        <f t="shared" si="10"/>
        <v>234243</v>
      </c>
      <c r="AB18" s="142" t="s">
        <v>199</v>
      </c>
      <c r="AC18" s="141">
        <f t="shared" si="11"/>
        <v>0</v>
      </c>
      <c r="AD18" s="141">
        <f t="shared" si="12"/>
        <v>5134924</v>
      </c>
      <c r="AE18" s="141">
        <f t="shared" si="13"/>
        <v>1637809</v>
      </c>
      <c r="AF18" s="141">
        <f t="shared" si="14"/>
        <v>1632380</v>
      </c>
      <c r="AG18" s="141">
        <v>0</v>
      </c>
      <c r="AH18" s="141">
        <v>1550655</v>
      </c>
      <c r="AI18" s="141">
        <v>0</v>
      </c>
      <c r="AJ18" s="141">
        <v>81725</v>
      </c>
      <c r="AK18" s="141">
        <v>5429</v>
      </c>
      <c r="AL18" s="141">
        <v>0</v>
      </c>
      <c r="AM18" s="141">
        <f t="shared" si="15"/>
        <v>4409557</v>
      </c>
      <c r="AN18" s="141">
        <f t="shared" si="16"/>
        <v>2034464</v>
      </c>
      <c r="AO18" s="141">
        <v>603029</v>
      </c>
      <c r="AP18" s="141">
        <v>1094482</v>
      </c>
      <c r="AQ18" s="141">
        <v>336953</v>
      </c>
      <c r="AR18" s="141">
        <v>0</v>
      </c>
      <c r="AS18" s="141">
        <f t="shared" si="17"/>
        <v>1304438</v>
      </c>
      <c r="AT18" s="141">
        <v>68512</v>
      </c>
      <c r="AU18" s="141">
        <v>1235613</v>
      </c>
      <c r="AV18" s="141">
        <v>313</v>
      </c>
      <c r="AW18" s="141">
        <v>22097</v>
      </c>
      <c r="AX18" s="141">
        <f t="shared" si="18"/>
        <v>1048558</v>
      </c>
      <c r="AY18" s="141">
        <v>530104</v>
      </c>
      <c r="AZ18" s="141">
        <v>405141</v>
      </c>
      <c r="BA18" s="141">
        <v>112426</v>
      </c>
      <c r="BB18" s="141">
        <v>887</v>
      </c>
      <c r="BC18" s="141">
        <v>159632</v>
      </c>
      <c r="BD18" s="141">
        <v>0</v>
      </c>
      <c r="BE18" s="141">
        <v>160540</v>
      </c>
      <c r="BF18" s="141">
        <f t="shared" si="19"/>
        <v>6207906</v>
      </c>
      <c r="BG18" s="141">
        <f t="shared" si="20"/>
        <v>37431</v>
      </c>
      <c r="BH18" s="141">
        <f t="shared" si="21"/>
        <v>37431</v>
      </c>
      <c r="BI18" s="141">
        <v>0</v>
      </c>
      <c r="BJ18" s="141">
        <v>37431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2"/>
        <v>405489</v>
      </c>
      <c r="BP18" s="141">
        <f t="shared" si="23"/>
        <v>290862</v>
      </c>
      <c r="BQ18" s="141">
        <v>107160</v>
      </c>
      <c r="BR18" s="141">
        <v>153084</v>
      </c>
      <c r="BS18" s="141">
        <v>30618</v>
      </c>
      <c r="BT18" s="141">
        <v>0</v>
      </c>
      <c r="BU18" s="141">
        <f t="shared" si="24"/>
        <v>50805</v>
      </c>
      <c r="BV18" s="141">
        <v>5153</v>
      </c>
      <c r="BW18" s="141">
        <v>45652</v>
      </c>
      <c r="BX18" s="141">
        <v>0</v>
      </c>
      <c r="BY18" s="141">
        <v>0</v>
      </c>
      <c r="BZ18" s="141">
        <f t="shared" si="25"/>
        <v>63822</v>
      </c>
      <c r="CA18" s="141">
        <v>0</v>
      </c>
      <c r="CB18" s="141">
        <v>40766</v>
      </c>
      <c r="CC18" s="141">
        <v>23056</v>
      </c>
      <c r="CD18" s="141">
        <v>0</v>
      </c>
      <c r="CE18" s="141">
        <v>0</v>
      </c>
      <c r="CF18" s="141">
        <v>0</v>
      </c>
      <c r="CG18" s="141">
        <v>896</v>
      </c>
      <c r="CH18" s="141">
        <f t="shared" si="26"/>
        <v>443816</v>
      </c>
      <c r="CI18" s="141">
        <f t="shared" si="27"/>
        <v>1675240</v>
      </c>
      <c r="CJ18" s="141">
        <f t="shared" si="28"/>
        <v>1669811</v>
      </c>
      <c r="CK18" s="141">
        <f t="shared" si="29"/>
        <v>0</v>
      </c>
      <c r="CL18" s="141">
        <f t="shared" si="30"/>
        <v>1588086</v>
      </c>
      <c r="CM18" s="141">
        <f t="shared" si="31"/>
        <v>0</v>
      </c>
      <c r="CN18" s="141">
        <f t="shared" si="32"/>
        <v>81725</v>
      </c>
      <c r="CO18" s="141">
        <f t="shared" si="33"/>
        <v>5429</v>
      </c>
      <c r="CP18" s="141">
        <f t="shared" si="34"/>
        <v>0</v>
      </c>
      <c r="CQ18" s="141">
        <f t="shared" si="35"/>
        <v>4815046</v>
      </c>
      <c r="CR18" s="141">
        <f t="shared" si="36"/>
        <v>2325326</v>
      </c>
      <c r="CS18" s="141">
        <f t="shared" si="37"/>
        <v>710189</v>
      </c>
      <c r="CT18" s="141">
        <f t="shared" si="38"/>
        <v>1247566</v>
      </c>
      <c r="CU18" s="141">
        <f t="shared" si="39"/>
        <v>367571</v>
      </c>
      <c r="CV18" s="141">
        <f t="shared" si="40"/>
        <v>0</v>
      </c>
      <c r="CW18" s="141">
        <f t="shared" si="41"/>
        <v>1355243</v>
      </c>
      <c r="CX18" s="141">
        <f t="shared" si="42"/>
        <v>73665</v>
      </c>
      <c r="CY18" s="141">
        <f t="shared" si="43"/>
        <v>1281265</v>
      </c>
      <c r="CZ18" s="141">
        <f t="shared" si="44"/>
        <v>313</v>
      </c>
      <c r="DA18" s="141">
        <f t="shared" si="45"/>
        <v>22097</v>
      </c>
      <c r="DB18" s="141">
        <f t="shared" si="46"/>
        <v>1112380</v>
      </c>
      <c r="DC18" s="141">
        <f t="shared" si="47"/>
        <v>530104</v>
      </c>
      <c r="DD18" s="141">
        <f t="shared" si="48"/>
        <v>445907</v>
      </c>
      <c r="DE18" s="141">
        <f t="shared" si="49"/>
        <v>135482</v>
      </c>
      <c r="DF18" s="141">
        <f t="shared" si="50"/>
        <v>887</v>
      </c>
      <c r="DG18" s="141">
        <f t="shared" si="51"/>
        <v>159632</v>
      </c>
      <c r="DH18" s="141">
        <f t="shared" si="52"/>
        <v>0</v>
      </c>
      <c r="DI18" s="141">
        <f t="shared" si="53"/>
        <v>161436</v>
      </c>
      <c r="DJ18" s="141">
        <f t="shared" si="54"/>
        <v>6651722</v>
      </c>
    </row>
    <row r="19" spans="1:114" s="123" customFormat="1" ht="12" customHeight="1">
      <c r="A19" s="124" t="s">
        <v>216</v>
      </c>
      <c r="B19" s="125" t="s">
        <v>240</v>
      </c>
      <c r="C19" s="124" t="s">
        <v>241</v>
      </c>
      <c r="D19" s="141">
        <f t="shared" si="6"/>
        <v>3302699</v>
      </c>
      <c r="E19" s="141">
        <f t="shared" si="7"/>
        <v>411314</v>
      </c>
      <c r="F19" s="141">
        <v>0</v>
      </c>
      <c r="G19" s="141">
        <v>0</v>
      </c>
      <c r="H19" s="141">
        <v>458</v>
      </c>
      <c r="I19" s="141">
        <v>260744</v>
      </c>
      <c r="J19" s="142" t="s">
        <v>199</v>
      </c>
      <c r="K19" s="141">
        <v>150112</v>
      </c>
      <c r="L19" s="141">
        <v>2891385</v>
      </c>
      <c r="M19" s="141">
        <f t="shared" si="8"/>
        <v>197172</v>
      </c>
      <c r="N19" s="141">
        <f t="shared" si="9"/>
        <v>8777</v>
      </c>
      <c r="O19" s="141">
        <v>0</v>
      </c>
      <c r="P19" s="141">
        <v>0</v>
      </c>
      <c r="Q19" s="141">
        <v>0</v>
      </c>
      <c r="R19" s="141">
        <v>8777</v>
      </c>
      <c r="S19" s="142" t="s">
        <v>199</v>
      </c>
      <c r="T19" s="141">
        <v>0</v>
      </c>
      <c r="U19" s="141">
        <v>188395</v>
      </c>
      <c r="V19" s="141">
        <f t="shared" si="10"/>
        <v>3499871</v>
      </c>
      <c r="W19" s="141">
        <f t="shared" si="10"/>
        <v>420091</v>
      </c>
      <c r="X19" s="141">
        <f t="shared" si="10"/>
        <v>0</v>
      </c>
      <c r="Y19" s="141">
        <f t="shared" si="10"/>
        <v>0</v>
      </c>
      <c r="Z19" s="141">
        <f t="shared" si="10"/>
        <v>458</v>
      </c>
      <c r="AA19" s="141">
        <f t="shared" si="10"/>
        <v>269521</v>
      </c>
      <c r="AB19" s="142" t="s">
        <v>199</v>
      </c>
      <c r="AC19" s="141">
        <f t="shared" si="11"/>
        <v>150112</v>
      </c>
      <c r="AD19" s="141">
        <f t="shared" si="12"/>
        <v>3079780</v>
      </c>
      <c r="AE19" s="141">
        <f t="shared" si="13"/>
        <v>0</v>
      </c>
      <c r="AF19" s="141">
        <f t="shared" si="14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15"/>
        <v>3302188</v>
      </c>
      <c r="AN19" s="141">
        <f t="shared" si="16"/>
        <v>517655</v>
      </c>
      <c r="AO19" s="141">
        <v>102993</v>
      </c>
      <c r="AP19" s="141">
        <v>414662</v>
      </c>
      <c r="AQ19" s="141">
        <v>0</v>
      </c>
      <c r="AR19" s="141"/>
      <c r="AS19" s="141">
        <f t="shared" si="17"/>
        <v>1262895</v>
      </c>
      <c r="AT19" s="141">
        <v>29687</v>
      </c>
      <c r="AU19" s="141">
        <v>1233208</v>
      </c>
      <c r="AV19" s="141">
        <v>0</v>
      </c>
      <c r="AW19" s="141">
        <v>0</v>
      </c>
      <c r="AX19" s="141">
        <f t="shared" si="18"/>
        <v>1521638</v>
      </c>
      <c r="AY19" s="141">
        <v>967576</v>
      </c>
      <c r="AZ19" s="141">
        <v>509422</v>
      </c>
      <c r="BA19" s="141">
        <v>44640</v>
      </c>
      <c r="BB19" s="141">
        <v>0</v>
      </c>
      <c r="BC19" s="141">
        <v>0</v>
      </c>
      <c r="BD19" s="141">
        <v>0</v>
      </c>
      <c r="BE19" s="141">
        <v>511</v>
      </c>
      <c r="BF19" s="141">
        <f t="shared" si="19"/>
        <v>3302699</v>
      </c>
      <c r="BG19" s="141">
        <f t="shared" si="20"/>
        <v>0</v>
      </c>
      <c r="BH19" s="141">
        <f t="shared" si="21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2"/>
        <v>178838</v>
      </c>
      <c r="BP19" s="141">
        <f t="shared" si="23"/>
        <v>127615</v>
      </c>
      <c r="BQ19" s="141">
        <v>27907</v>
      </c>
      <c r="BR19" s="141">
        <v>99708</v>
      </c>
      <c r="BS19" s="141">
        <v>0</v>
      </c>
      <c r="BT19" s="141">
        <v>0</v>
      </c>
      <c r="BU19" s="141">
        <f t="shared" si="24"/>
        <v>31296</v>
      </c>
      <c r="BV19" s="141">
        <v>13425</v>
      </c>
      <c r="BW19" s="141">
        <v>17871</v>
      </c>
      <c r="BX19" s="141">
        <v>0</v>
      </c>
      <c r="BY19" s="141">
        <v>0</v>
      </c>
      <c r="BZ19" s="141">
        <f t="shared" si="25"/>
        <v>19927</v>
      </c>
      <c r="CA19" s="141">
        <v>4885</v>
      </c>
      <c r="CB19" s="141">
        <v>15042</v>
      </c>
      <c r="CC19" s="141">
        <v>0</v>
      </c>
      <c r="CD19" s="141">
        <v>0</v>
      </c>
      <c r="CE19" s="141">
        <v>0</v>
      </c>
      <c r="CF19" s="141">
        <v>0</v>
      </c>
      <c r="CG19" s="141">
        <v>18334</v>
      </c>
      <c r="CH19" s="141">
        <f t="shared" si="26"/>
        <v>197172</v>
      </c>
      <c r="CI19" s="141">
        <f t="shared" si="27"/>
        <v>0</v>
      </c>
      <c r="CJ19" s="141">
        <f t="shared" si="28"/>
        <v>0</v>
      </c>
      <c r="CK19" s="141">
        <f t="shared" si="29"/>
        <v>0</v>
      </c>
      <c r="CL19" s="141">
        <f t="shared" si="30"/>
        <v>0</v>
      </c>
      <c r="CM19" s="141">
        <f t="shared" si="31"/>
        <v>0</v>
      </c>
      <c r="CN19" s="141">
        <f t="shared" si="32"/>
        <v>0</v>
      </c>
      <c r="CO19" s="141">
        <f t="shared" si="33"/>
        <v>0</v>
      </c>
      <c r="CP19" s="141">
        <f t="shared" si="34"/>
        <v>0</v>
      </c>
      <c r="CQ19" s="141">
        <f t="shared" si="35"/>
        <v>3481026</v>
      </c>
      <c r="CR19" s="141">
        <f t="shared" si="36"/>
        <v>645270</v>
      </c>
      <c r="CS19" s="141">
        <f t="shared" si="37"/>
        <v>130900</v>
      </c>
      <c r="CT19" s="141">
        <f t="shared" si="38"/>
        <v>514370</v>
      </c>
      <c r="CU19" s="141">
        <f t="shared" si="39"/>
        <v>0</v>
      </c>
      <c r="CV19" s="141">
        <f t="shared" si="40"/>
        <v>0</v>
      </c>
      <c r="CW19" s="141">
        <f t="shared" si="41"/>
        <v>1294191</v>
      </c>
      <c r="CX19" s="141">
        <f t="shared" si="42"/>
        <v>43112</v>
      </c>
      <c r="CY19" s="141">
        <f t="shared" si="43"/>
        <v>1251079</v>
      </c>
      <c r="CZ19" s="141">
        <f t="shared" si="44"/>
        <v>0</v>
      </c>
      <c r="DA19" s="141">
        <f t="shared" si="45"/>
        <v>0</v>
      </c>
      <c r="DB19" s="141">
        <f t="shared" si="46"/>
        <v>1541565</v>
      </c>
      <c r="DC19" s="141">
        <f t="shared" si="47"/>
        <v>972461</v>
      </c>
      <c r="DD19" s="141">
        <f t="shared" si="48"/>
        <v>524464</v>
      </c>
      <c r="DE19" s="141">
        <f t="shared" si="49"/>
        <v>44640</v>
      </c>
      <c r="DF19" s="141">
        <f t="shared" si="50"/>
        <v>0</v>
      </c>
      <c r="DG19" s="141">
        <f t="shared" si="51"/>
        <v>0</v>
      </c>
      <c r="DH19" s="141">
        <f t="shared" si="52"/>
        <v>0</v>
      </c>
      <c r="DI19" s="141">
        <f t="shared" si="53"/>
        <v>18845</v>
      </c>
      <c r="DJ19" s="141">
        <f t="shared" si="54"/>
        <v>3499871</v>
      </c>
    </row>
    <row r="20" spans="1:114" s="123" customFormat="1" ht="12" customHeight="1">
      <c r="A20" s="124" t="s">
        <v>216</v>
      </c>
      <c r="B20" s="125" t="s">
        <v>242</v>
      </c>
      <c r="C20" s="124" t="s">
        <v>243</v>
      </c>
      <c r="D20" s="141">
        <f t="shared" si="6"/>
        <v>3374737</v>
      </c>
      <c r="E20" s="141">
        <f t="shared" si="7"/>
        <v>410292</v>
      </c>
      <c r="F20" s="141">
        <v>0</v>
      </c>
      <c r="G20" s="141">
        <v>75</v>
      </c>
      <c r="H20" s="141">
        <v>30300</v>
      </c>
      <c r="I20" s="141">
        <v>324849</v>
      </c>
      <c r="J20" s="142" t="s">
        <v>199</v>
      </c>
      <c r="K20" s="141">
        <v>55068</v>
      </c>
      <c r="L20" s="141">
        <v>2964445</v>
      </c>
      <c r="M20" s="141">
        <f t="shared" si="8"/>
        <v>927983</v>
      </c>
      <c r="N20" s="141">
        <f t="shared" si="9"/>
        <v>90081</v>
      </c>
      <c r="O20" s="141">
        <v>0</v>
      </c>
      <c r="P20" s="141">
        <v>0</v>
      </c>
      <c r="Q20" s="141">
        <v>0</v>
      </c>
      <c r="R20" s="141">
        <v>90081</v>
      </c>
      <c r="S20" s="142" t="s">
        <v>199</v>
      </c>
      <c r="T20" s="141">
        <v>0</v>
      </c>
      <c r="U20" s="141">
        <v>837902</v>
      </c>
      <c r="V20" s="141">
        <f t="shared" si="10"/>
        <v>4302720</v>
      </c>
      <c r="W20" s="141">
        <f t="shared" si="10"/>
        <v>500373</v>
      </c>
      <c r="X20" s="141">
        <f t="shared" si="10"/>
        <v>0</v>
      </c>
      <c r="Y20" s="141">
        <f t="shared" si="10"/>
        <v>75</v>
      </c>
      <c r="Z20" s="141">
        <f t="shared" si="10"/>
        <v>30300</v>
      </c>
      <c r="AA20" s="141">
        <f t="shared" si="10"/>
        <v>414930</v>
      </c>
      <c r="AB20" s="142" t="s">
        <v>199</v>
      </c>
      <c r="AC20" s="141">
        <f t="shared" si="11"/>
        <v>55068</v>
      </c>
      <c r="AD20" s="141">
        <f t="shared" si="12"/>
        <v>3802347</v>
      </c>
      <c r="AE20" s="141">
        <f t="shared" si="13"/>
        <v>3698</v>
      </c>
      <c r="AF20" s="141">
        <f t="shared" si="14"/>
        <v>3698</v>
      </c>
      <c r="AG20" s="141">
        <v>0</v>
      </c>
      <c r="AH20" s="141">
        <v>0</v>
      </c>
      <c r="AI20" s="141">
        <v>3698</v>
      </c>
      <c r="AJ20" s="141">
        <v>0</v>
      </c>
      <c r="AK20" s="141">
        <v>0</v>
      </c>
      <c r="AL20" s="141">
        <v>0</v>
      </c>
      <c r="AM20" s="141">
        <f t="shared" si="15"/>
        <v>3294608</v>
      </c>
      <c r="AN20" s="141">
        <f t="shared" si="16"/>
        <v>1663012</v>
      </c>
      <c r="AO20" s="141">
        <v>156799</v>
      </c>
      <c r="AP20" s="141">
        <v>1361673</v>
      </c>
      <c r="AQ20" s="141">
        <v>119544</v>
      </c>
      <c r="AR20" s="141">
        <v>24996</v>
      </c>
      <c r="AS20" s="141">
        <f t="shared" si="17"/>
        <v>172342</v>
      </c>
      <c r="AT20" s="141">
        <v>99100</v>
      </c>
      <c r="AU20" s="141">
        <v>65474</v>
      </c>
      <c r="AV20" s="141">
        <v>7768</v>
      </c>
      <c r="AW20" s="141">
        <v>38406</v>
      </c>
      <c r="AX20" s="141">
        <f t="shared" si="18"/>
        <v>1420848</v>
      </c>
      <c r="AY20" s="141">
        <v>40436</v>
      </c>
      <c r="AZ20" s="141">
        <v>1252729</v>
      </c>
      <c r="BA20" s="141">
        <v>7454</v>
      </c>
      <c r="BB20" s="141">
        <v>120229</v>
      </c>
      <c r="BC20" s="141">
        <v>0</v>
      </c>
      <c r="BD20" s="141">
        <v>0</v>
      </c>
      <c r="BE20" s="141">
        <v>76431</v>
      </c>
      <c r="BF20" s="141">
        <f t="shared" si="19"/>
        <v>3374737</v>
      </c>
      <c r="BG20" s="141">
        <f t="shared" si="20"/>
        <v>5964</v>
      </c>
      <c r="BH20" s="141">
        <f t="shared" si="21"/>
        <v>5964</v>
      </c>
      <c r="BI20" s="141">
        <v>0</v>
      </c>
      <c r="BJ20" s="141">
        <v>5964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2"/>
        <v>922019</v>
      </c>
      <c r="BP20" s="141">
        <f t="shared" si="23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24"/>
        <v>178157</v>
      </c>
      <c r="BV20" s="141">
        <v>535</v>
      </c>
      <c r="BW20" s="141">
        <v>177622</v>
      </c>
      <c r="BX20" s="141">
        <v>0</v>
      </c>
      <c r="BY20" s="141">
        <v>0</v>
      </c>
      <c r="BZ20" s="141">
        <f t="shared" si="25"/>
        <v>743862</v>
      </c>
      <c r="CA20" s="141">
        <v>645389</v>
      </c>
      <c r="CB20" s="141">
        <v>91132</v>
      </c>
      <c r="CC20" s="141">
        <v>7341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26"/>
        <v>927983</v>
      </c>
      <c r="CI20" s="141">
        <f t="shared" si="27"/>
        <v>9662</v>
      </c>
      <c r="CJ20" s="141">
        <f t="shared" si="28"/>
        <v>9662</v>
      </c>
      <c r="CK20" s="141">
        <f t="shared" si="29"/>
        <v>0</v>
      </c>
      <c r="CL20" s="141">
        <f t="shared" si="30"/>
        <v>5964</v>
      </c>
      <c r="CM20" s="141">
        <f t="shared" si="31"/>
        <v>3698</v>
      </c>
      <c r="CN20" s="141">
        <f t="shared" si="32"/>
        <v>0</v>
      </c>
      <c r="CO20" s="141">
        <f t="shared" si="33"/>
        <v>0</v>
      </c>
      <c r="CP20" s="141">
        <f t="shared" si="34"/>
        <v>0</v>
      </c>
      <c r="CQ20" s="141">
        <f t="shared" si="35"/>
        <v>4216627</v>
      </c>
      <c r="CR20" s="141">
        <f t="shared" si="36"/>
        <v>1663012</v>
      </c>
      <c r="CS20" s="141">
        <f t="shared" si="37"/>
        <v>156799</v>
      </c>
      <c r="CT20" s="141">
        <f t="shared" si="38"/>
        <v>1361673</v>
      </c>
      <c r="CU20" s="141">
        <f t="shared" si="39"/>
        <v>119544</v>
      </c>
      <c r="CV20" s="141">
        <f t="shared" si="40"/>
        <v>24996</v>
      </c>
      <c r="CW20" s="141">
        <f t="shared" si="41"/>
        <v>350499</v>
      </c>
      <c r="CX20" s="141">
        <f t="shared" si="42"/>
        <v>99635</v>
      </c>
      <c r="CY20" s="141">
        <f t="shared" si="43"/>
        <v>243096</v>
      </c>
      <c r="CZ20" s="141">
        <f t="shared" si="44"/>
        <v>7768</v>
      </c>
      <c r="DA20" s="141">
        <f t="shared" si="45"/>
        <v>38406</v>
      </c>
      <c r="DB20" s="141">
        <f t="shared" si="46"/>
        <v>2164710</v>
      </c>
      <c r="DC20" s="141">
        <f t="shared" si="47"/>
        <v>685825</v>
      </c>
      <c r="DD20" s="141">
        <f t="shared" si="48"/>
        <v>1343861</v>
      </c>
      <c r="DE20" s="141">
        <f t="shared" si="49"/>
        <v>14795</v>
      </c>
      <c r="DF20" s="141">
        <f t="shared" si="50"/>
        <v>120229</v>
      </c>
      <c r="DG20" s="141">
        <f t="shared" si="51"/>
        <v>0</v>
      </c>
      <c r="DH20" s="141">
        <f t="shared" si="52"/>
        <v>0</v>
      </c>
      <c r="DI20" s="141">
        <f t="shared" si="53"/>
        <v>76431</v>
      </c>
      <c r="DJ20" s="141">
        <f t="shared" si="54"/>
        <v>4302720</v>
      </c>
    </row>
    <row r="21" spans="1:114" s="123" customFormat="1" ht="12" customHeight="1">
      <c r="A21" s="124" t="s">
        <v>216</v>
      </c>
      <c r="B21" s="125" t="s">
        <v>244</v>
      </c>
      <c r="C21" s="124" t="s">
        <v>245</v>
      </c>
      <c r="D21" s="141">
        <f t="shared" si="6"/>
        <v>1659070</v>
      </c>
      <c r="E21" s="141">
        <f t="shared" si="7"/>
        <v>233511</v>
      </c>
      <c r="F21" s="141">
        <v>0</v>
      </c>
      <c r="G21" s="141">
        <v>2418</v>
      </c>
      <c r="H21" s="141">
        <v>0</v>
      </c>
      <c r="I21" s="141">
        <v>227120</v>
      </c>
      <c r="J21" s="142" t="s">
        <v>199</v>
      </c>
      <c r="K21" s="141">
        <v>3973</v>
      </c>
      <c r="L21" s="141">
        <v>1425559</v>
      </c>
      <c r="M21" s="141">
        <f t="shared" si="8"/>
        <v>179628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2" t="s">
        <v>199</v>
      </c>
      <c r="T21" s="141">
        <v>0</v>
      </c>
      <c r="U21" s="141">
        <v>179628</v>
      </c>
      <c r="V21" s="141">
        <f t="shared" si="10"/>
        <v>1838698</v>
      </c>
      <c r="W21" s="141">
        <f t="shared" si="10"/>
        <v>233511</v>
      </c>
      <c r="X21" s="141">
        <f t="shared" si="10"/>
        <v>0</v>
      </c>
      <c r="Y21" s="141">
        <f t="shared" si="10"/>
        <v>2418</v>
      </c>
      <c r="Z21" s="141">
        <f t="shared" si="10"/>
        <v>0</v>
      </c>
      <c r="AA21" s="141">
        <f t="shared" si="10"/>
        <v>227120</v>
      </c>
      <c r="AB21" s="142" t="s">
        <v>199</v>
      </c>
      <c r="AC21" s="141">
        <f t="shared" si="11"/>
        <v>3973</v>
      </c>
      <c r="AD21" s="141">
        <f t="shared" si="12"/>
        <v>1605187</v>
      </c>
      <c r="AE21" s="141">
        <f t="shared" si="13"/>
        <v>0</v>
      </c>
      <c r="AF21" s="141">
        <f t="shared" si="14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15"/>
        <v>950503</v>
      </c>
      <c r="AN21" s="141">
        <f t="shared" si="16"/>
        <v>171667</v>
      </c>
      <c r="AO21" s="141">
        <v>20600</v>
      </c>
      <c r="AP21" s="141">
        <v>151067</v>
      </c>
      <c r="AQ21" s="141">
        <v>0</v>
      </c>
      <c r="AR21" s="141">
        <v>0</v>
      </c>
      <c r="AS21" s="141">
        <f t="shared" si="17"/>
        <v>5126</v>
      </c>
      <c r="AT21" s="141">
        <v>5126</v>
      </c>
      <c r="AU21" s="141">
        <v>0</v>
      </c>
      <c r="AV21" s="141">
        <v>0</v>
      </c>
      <c r="AW21" s="141">
        <v>0</v>
      </c>
      <c r="AX21" s="141">
        <f t="shared" si="18"/>
        <v>773710</v>
      </c>
      <c r="AY21" s="141">
        <v>700247</v>
      </c>
      <c r="AZ21" s="141">
        <v>54440</v>
      </c>
      <c r="BA21" s="141">
        <v>0</v>
      </c>
      <c r="BB21" s="141">
        <v>19023</v>
      </c>
      <c r="BC21" s="141">
        <v>684620</v>
      </c>
      <c r="BD21" s="141">
        <v>0</v>
      </c>
      <c r="BE21" s="141">
        <v>23947</v>
      </c>
      <c r="BF21" s="141">
        <f t="shared" si="19"/>
        <v>974450</v>
      </c>
      <c r="BG21" s="141">
        <f t="shared" si="20"/>
        <v>0</v>
      </c>
      <c r="BH21" s="141">
        <f t="shared" si="21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2"/>
        <v>14795</v>
      </c>
      <c r="BP21" s="141">
        <f t="shared" si="23"/>
        <v>14795</v>
      </c>
      <c r="BQ21" s="141">
        <v>14795</v>
      </c>
      <c r="BR21" s="141">
        <v>0</v>
      </c>
      <c r="BS21" s="141">
        <v>0</v>
      </c>
      <c r="BT21" s="141">
        <v>0</v>
      </c>
      <c r="BU21" s="141">
        <f t="shared" si="24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25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164833</v>
      </c>
      <c r="CF21" s="141">
        <v>0</v>
      </c>
      <c r="CG21" s="141">
        <v>0</v>
      </c>
      <c r="CH21" s="141">
        <f t="shared" si="26"/>
        <v>14795</v>
      </c>
      <c r="CI21" s="141">
        <f t="shared" si="27"/>
        <v>0</v>
      </c>
      <c r="CJ21" s="141">
        <f t="shared" si="28"/>
        <v>0</v>
      </c>
      <c r="CK21" s="141">
        <f t="shared" si="29"/>
        <v>0</v>
      </c>
      <c r="CL21" s="141">
        <f t="shared" si="30"/>
        <v>0</v>
      </c>
      <c r="CM21" s="141">
        <f t="shared" si="31"/>
        <v>0</v>
      </c>
      <c r="CN21" s="141">
        <f t="shared" si="32"/>
        <v>0</v>
      </c>
      <c r="CO21" s="141">
        <f t="shared" si="33"/>
        <v>0</v>
      </c>
      <c r="CP21" s="141">
        <f t="shared" si="34"/>
        <v>0</v>
      </c>
      <c r="CQ21" s="141">
        <f t="shared" si="35"/>
        <v>965298</v>
      </c>
      <c r="CR21" s="141">
        <f t="shared" si="36"/>
        <v>186462</v>
      </c>
      <c r="CS21" s="141">
        <f t="shared" si="37"/>
        <v>35395</v>
      </c>
      <c r="CT21" s="141">
        <f t="shared" si="38"/>
        <v>151067</v>
      </c>
      <c r="CU21" s="141">
        <f t="shared" si="39"/>
        <v>0</v>
      </c>
      <c r="CV21" s="141">
        <f t="shared" si="40"/>
        <v>0</v>
      </c>
      <c r="CW21" s="141">
        <f t="shared" si="41"/>
        <v>5126</v>
      </c>
      <c r="CX21" s="141">
        <f t="shared" si="42"/>
        <v>5126</v>
      </c>
      <c r="CY21" s="141">
        <f t="shared" si="43"/>
        <v>0</v>
      </c>
      <c r="CZ21" s="141">
        <f t="shared" si="44"/>
        <v>0</v>
      </c>
      <c r="DA21" s="141">
        <f t="shared" si="45"/>
        <v>0</v>
      </c>
      <c r="DB21" s="141">
        <f t="shared" si="46"/>
        <v>773710</v>
      </c>
      <c r="DC21" s="141">
        <f t="shared" si="47"/>
        <v>700247</v>
      </c>
      <c r="DD21" s="141">
        <f t="shared" si="48"/>
        <v>54440</v>
      </c>
      <c r="DE21" s="141">
        <f t="shared" si="49"/>
        <v>0</v>
      </c>
      <c r="DF21" s="141">
        <f t="shared" si="50"/>
        <v>19023</v>
      </c>
      <c r="DG21" s="141">
        <f t="shared" si="51"/>
        <v>849453</v>
      </c>
      <c r="DH21" s="141">
        <f t="shared" si="52"/>
        <v>0</v>
      </c>
      <c r="DI21" s="141">
        <f t="shared" si="53"/>
        <v>23947</v>
      </c>
      <c r="DJ21" s="141">
        <f t="shared" si="54"/>
        <v>989245</v>
      </c>
    </row>
    <row r="22" spans="1:114" s="123" customFormat="1" ht="12" customHeight="1">
      <c r="A22" s="124" t="s">
        <v>216</v>
      </c>
      <c r="B22" s="125" t="s">
        <v>246</v>
      </c>
      <c r="C22" s="124" t="s">
        <v>247</v>
      </c>
      <c r="D22" s="141">
        <f t="shared" si="6"/>
        <v>1815406</v>
      </c>
      <c r="E22" s="141">
        <f t="shared" si="7"/>
        <v>190867</v>
      </c>
      <c r="F22" s="141">
        <v>0</v>
      </c>
      <c r="G22" s="141">
        <v>174</v>
      </c>
      <c r="H22" s="141">
        <v>0</v>
      </c>
      <c r="I22" s="141">
        <v>162116</v>
      </c>
      <c r="J22" s="142" t="s">
        <v>199</v>
      </c>
      <c r="K22" s="141">
        <v>28577</v>
      </c>
      <c r="L22" s="141">
        <v>1624539</v>
      </c>
      <c r="M22" s="141">
        <f t="shared" si="8"/>
        <v>442614</v>
      </c>
      <c r="N22" s="141">
        <f t="shared" si="9"/>
        <v>68582</v>
      </c>
      <c r="O22" s="141">
        <v>10966</v>
      </c>
      <c r="P22" s="141">
        <v>1003</v>
      </c>
      <c r="Q22" s="141">
        <v>13800</v>
      </c>
      <c r="R22" s="141">
        <v>42071</v>
      </c>
      <c r="S22" s="142" t="s">
        <v>199</v>
      </c>
      <c r="T22" s="141">
        <v>742</v>
      </c>
      <c r="U22" s="141">
        <v>374032</v>
      </c>
      <c r="V22" s="141">
        <f t="shared" si="10"/>
        <v>2258020</v>
      </c>
      <c r="W22" s="141">
        <f t="shared" si="10"/>
        <v>259449</v>
      </c>
      <c r="X22" s="141">
        <f t="shared" si="10"/>
        <v>10966</v>
      </c>
      <c r="Y22" s="141">
        <f t="shared" si="10"/>
        <v>1177</v>
      </c>
      <c r="Z22" s="141">
        <f t="shared" si="10"/>
        <v>13800</v>
      </c>
      <c r="AA22" s="141">
        <f t="shared" si="10"/>
        <v>204187</v>
      </c>
      <c r="AB22" s="142" t="s">
        <v>199</v>
      </c>
      <c r="AC22" s="141">
        <f t="shared" si="11"/>
        <v>29319</v>
      </c>
      <c r="AD22" s="141">
        <f t="shared" si="12"/>
        <v>1998571</v>
      </c>
      <c r="AE22" s="141">
        <f t="shared" si="13"/>
        <v>0</v>
      </c>
      <c r="AF22" s="141">
        <f t="shared" si="14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94924</v>
      </c>
      <c r="AM22" s="141">
        <f t="shared" si="15"/>
        <v>972728</v>
      </c>
      <c r="AN22" s="141">
        <f t="shared" si="16"/>
        <v>192570</v>
      </c>
      <c r="AO22" s="141">
        <v>28141</v>
      </c>
      <c r="AP22" s="141">
        <v>164429</v>
      </c>
      <c r="AQ22" s="141">
        <v>0</v>
      </c>
      <c r="AR22" s="141">
        <v>0</v>
      </c>
      <c r="AS22" s="141">
        <f t="shared" si="17"/>
        <v>27464</v>
      </c>
      <c r="AT22" s="141">
        <v>27464</v>
      </c>
      <c r="AU22" s="141">
        <v>0</v>
      </c>
      <c r="AV22" s="141">
        <v>0</v>
      </c>
      <c r="AW22" s="141">
        <v>6170</v>
      </c>
      <c r="AX22" s="141">
        <f t="shared" si="18"/>
        <v>746524</v>
      </c>
      <c r="AY22" s="141">
        <v>616174</v>
      </c>
      <c r="AZ22" s="141">
        <v>130350</v>
      </c>
      <c r="BA22" s="141">
        <v>0</v>
      </c>
      <c r="BB22" s="141">
        <v>0</v>
      </c>
      <c r="BC22" s="141">
        <v>388395</v>
      </c>
      <c r="BD22" s="141">
        <v>0</v>
      </c>
      <c r="BE22" s="141">
        <v>359359</v>
      </c>
      <c r="BF22" s="141">
        <f t="shared" si="19"/>
        <v>1332087</v>
      </c>
      <c r="BG22" s="141">
        <f t="shared" si="20"/>
        <v>0</v>
      </c>
      <c r="BH22" s="141">
        <f t="shared" si="21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14764</v>
      </c>
      <c r="BO22" s="141">
        <f t="shared" si="22"/>
        <v>93668</v>
      </c>
      <c r="BP22" s="141">
        <f t="shared" si="23"/>
        <v>7035</v>
      </c>
      <c r="BQ22" s="141">
        <v>7035</v>
      </c>
      <c r="BR22" s="141">
        <v>0</v>
      </c>
      <c r="BS22" s="141">
        <v>0</v>
      </c>
      <c r="BT22" s="141">
        <v>0</v>
      </c>
      <c r="BU22" s="141">
        <f t="shared" si="24"/>
        <v>774</v>
      </c>
      <c r="BV22" s="141">
        <v>774</v>
      </c>
      <c r="BW22" s="141">
        <v>0</v>
      </c>
      <c r="BX22" s="141">
        <v>0</v>
      </c>
      <c r="BY22" s="141">
        <v>0</v>
      </c>
      <c r="BZ22" s="141">
        <f t="shared" si="25"/>
        <v>85859</v>
      </c>
      <c r="CA22" s="141">
        <v>85859</v>
      </c>
      <c r="CB22" s="141">
        <v>0</v>
      </c>
      <c r="CC22" s="141">
        <v>0</v>
      </c>
      <c r="CD22" s="141">
        <v>0</v>
      </c>
      <c r="CE22" s="141">
        <v>132722</v>
      </c>
      <c r="CF22" s="141">
        <v>0</v>
      </c>
      <c r="CG22" s="141">
        <v>201460</v>
      </c>
      <c r="CH22" s="141">
        <f t="shared" si="26"/>
        <v>295128</v>
      </c>
      <c r="CI22" s="141">
        <f t="shared" si="27"/>
        <v>0</v>
      </c>
      <c r="CJ22" s="141">
        <f t="shared" si="28"/>
        <v>0</v>
      </c>
      <c r="CK22" s="141">
        <f t="shared" si="29"/>
        <v>0</v>
      </c>
      <c r="CL22" s="141">
        <f t="shared" si="30"/>
        <v>0</v>
      </c>
      <c r="CM22" s="141">
        <f t="shared" si="31"/>
        <v>0</v>
      </c>
      <c r="CN22" s="141">
        <f t="shared" si="32"/>
        <v>0</v>
      </c>
      <c r="CO22" s="141">
        <f t="shared" si="33"/>
        <v>0</v>
      </c>
      <c r="CP22" s="141">
        <f t="shared" si="34"/>
        <v>109688</v>
      </c>
      <c r="CQ22" s="141">
        <f t="shared" si="35"/>
        <v>1066396</v>
      </c>
      <c r="CR22" s="141">
        <f t="shared" si="36"/>
        <v>199605</v>
      </c>
      <c r="CS22" s="141">
        <f t="shared" si="37"/>
        <v>35176</v>
      </c>
      <c r="CT22" s="141">
        <f t="shared" si="38"/>
        <v>164429</v>
      </c>
      <c r="CU22" s="141">
        <f t="shared" si="39"/>
        <v>0</v>
      </c>
      <c r="CV22" s="141">
        <f t="shared" si="40"/>
        <v>0</v>
      </c>
      <c r="CW22" s="141">
        <f t="shared" si="41"/>
        <v>28238</v>
      </c>
      <c r="CX22" s="141">
        <f t="shared" si="42"/>
        <v>28238</v>
      </c>
      <c r="CY22" s="141">
        <f t="shared" si="43"/>
        <v>0</v>
      </c>
      <c r="CZ22" s="141">
        <f t="shared" si="44"/>
        <v>0</v>
      </c>
      <c r="DA22" s="141">
        <f t="shared" si="45"/>
        <v>6170</v>
      </c>
      <c r="DB22" s="141">
        <f t="shared" si="46"/>
        <v>832383</v>
      </c>
      <c r="DC22" s="141">
        <f t="shared" si="47"/>
        <v>702033</v>
      </c>
      <c r="DD22" s="141">
        <f t="shared" si="48"/>
        <v>130350</v>
      </c>
      <c r="DE22" s="141">
        <f t="shared" si="49"/>
        <v>0</v>
      </c>
      <c r="DF22" s="141">
        <f t="shared" si="50"/>
        <v>0</v>
      </c>
      <c r="DG22" s="141">
        <f t="shared" si="51"/>
        <v>521117</v>
      </c>
      <c r="DH22" s="141">
        <f t="shared" si="52"/>
        <v>0</v>
      </c>
      <c r="DI22" s="141">
        <f t="shared" si="53"/>
        <v>560819</v>
      </c>
      <c r="DJ22" s="141">
        <f t="shared" si="54"/>
        <v>1627215</v>
      </c>
    </row>
    <row r="23" spans="1:114" s="123" customFormat="1" ht="12" customHeight="1">
      <c r="A23" s="124" t="s">
        <v>216</v>
      </c>
      <c r="B23" s="125" t="s">
        <v>248</v>
      </c>
      <c r="C23" s="124" t="s">
        <v>249</v>
      </c>
      <c r="D23" s="141">
        <f t="shared" si="6"/>
        <v>2518287</v>
      </c>
      <c r="E23" s="141">
        <f t="shared" si="7"/>
        <v>259344</v>
      </c>
      <c r="F23" s="141">
        <v>17897</v>
      </c>
      <c r="G23" s="141">
        <v>266</v>
      </c>
      <c r="H23" s="141">
        <v>4800</v>
      </c>
      <c r="I23" s="141">
        <v>157023</v>
      </c>
      <c r="J23" s="142" t="s">
        <v>199</v>
      </c>
      <c r="K23" s="141">
        <v>79358</v>
      </c>
      <c r="L23" s="141">
        <v>2258943</v>
      </c>
      <c r="M23" s="141">
        <f t="shared" si="8"/>
        <v>161588</v>
      </c>
      <c r="N23" s="141">
        <f t="shared" si="9"/>
        <v>10685</v>
      </c>
      <c r="O23" s="141">
        <v>0</v>
      </c>
      <c r="P23" s="141">
        <v>0</v>
      </c>
      <c r="Q23" s="141">
        <v>0</v>
      </c>
      <c r="R23" s="141">
        <v>9262</v>
      </c>
      <c r="S23" s="142" t="s">
        <v>199</v>
      </c>
      <c r="T23" s="141">
        <v>1423</v>
      </c>
      <c r="U23" s="141">
        <v>150903</v>
      </c>
      <c r="V23" s="141">
        <f t="shared" si="10"/>
        <v>2679875</v>
      </c>
      <c r="W23" s="141">
        <f t="shared" si="10"/>
        <v>270029</v>
      </c>
      <c r="X23" s="141">
        <f t="shared" si="10"/>
        <v>17897</v>
      </c>
      <c r="Y23" s="141">
        <f t="shared" si="10"/>
        <v>266</v>
      </c>
      <c r="Z23" s="141">
        <f t="shared" si="10"/>
        <v>4800</v>
      </c>
      <c r="AA23" s="141">
        <f t="shared" si="10"/>
        <v>166285</v>
      </c>
      <c r="AB23" s="142" t="s">
        <v>199</v>
      </c>
      <c r="AC23" s="141">
        <f t="shared" si="11"/>
        <v>80781</v>
      </c>
      <c r="AD23" s="141">
        <f t="shared" si="12"/>
        <v>2409846</v>
      </c>
      <c r="AE23" s="141">
        <f t="shared" si="13"/>
        <v>49224</v>
      </c>
      <c r="AF23" s="141">
        <f t="shared" si="14"/>
        <v>49224</v>
      </c>
      <c r="AG23" s="141">
        <v>0</v>
      </c>
      <c r="AH23" s="141">
        <v>43823</v>
      </c>
      <c r="AI23" s="141">
        <v>5401</v>
      </c>
      <c r="AJ23" s="141">
        <v>0</v>
      </c>
      <c r="AK23" s="141">
        <v>0</v>
      </c>
      <c r="AL23" s="141">
        <v>0</v>
      </c>
      <c r="AM23" s="141">
        <f t="shared" si="15"/>
        <v>2303217</v>
      </c>
      <c r="AN23" s="141">
        <f t="shared" si="16"/>
        <v>1152121</v>
      </c>
      <c r="AO23" s="141">
        <v>307094</v>
      </c>
      <c r="AP23" s="141">
        <v>768125</v>
      </c>
      <c r="AQ23" s="141">
        <v>76902</v>
      </c>
      <c r="AR23" s="141">
        <v>0</v>
      </c>
      <c r="AS23" s="141">
        <f t="shared" si="17"/>
        <v>424015</v>
      </c>
      <c r="AT23" s="141">
        <v>39880</v>
      </c>
      <c r="AU23" s="141">
        <v>384135</v>
      </c>
      <c r="AV23" s="141">
        <v>0</v>
      </c>
      <c r="AW23" s="141">
        <v>0</v>
      </c>
      <c r="AX23" s="141">
        <f t="shared" si="18"/>
        <v>722356</v>
      </c>
      <c r="AY23" s="141">
        <v>414869</v>
      </c>
      <c r="AZ23" s="141">
        <v>226036</v>
      </c>
      <c r="BA23" s="141">
        <v>81451</v>
      </c>
      <c r="BB23" s="141">
        <v>0</v>
      </c>
      <c r="BC23" s="141">
        <v>105979</v>
      </c>
      <c r="BD23" s="141">
        <v>4725</v>
      </c>
      <c r="BE23" s="141">
        <v>59867</v>
      </c>
      <c r="BF23" s="141">
        <f t="shared" si="19"/>
        <v>2412308</v>
      </c>
      <c r="BG23" s="141">
        <f t="shared" si="20"/>
        <v>0</v>
      </c>
      <c r="BH23" s="141">
        <f t="shared" si="21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2"/>
        <v>137341</v>
      </c>
      <c r="BP23" s="141">
        <f t="shared" si="23"/>
        <v>57477</v>
      </c>
      <c r="BQ23" s="141">
        <v>45624</v>
      </c>
      <c r="BR23" s="141">
        <v>0</v>
      </c>
      <c r="BS23" s="141">
        <v>11853</v>
      </c>
      <c r="BT23" s="141">
        <v>0</v>
      </c>
      <c r="BU23" s="141">
        <f t="shared" si="24"/>
        <v>45625</v>
      </c>
      <c r="BV23" s="141">
        <v>523</v>
      </c>
      <c r="BW23" s="141">
        <v>45102</v>
      </c>
      <c r="BX23" s="141">
        <v>0</v>
      </c>
      <c r="BY23" s="141">
        <v>0</v>
      </c>
      <c r="BZ23" s="141">
        <f t="shared" si="25"/>
        <v>33939</v>
      </c>
      <c r="CA23" s="141">
        <v>28925</v>
      </c>
      <c r="CB23" s="141">
        <v>5014</v>
      </c>
      <c r="CC23" s="141">
        <v>0</v>
      </c>
      <c r="CD23" s="141">
        <v>0</v>
      </c>
      <c r="CE23" s="141">
        <v>0</v>
      </c>
      <c r="CF23" s="141">
        <v>300</v>
      </c>
      <c r="CG23" s="141">
        <v>24247</v>
      </c>
      <c r="CH23" s="141">
        <f t="shared" si="26"/>
        <v>161588</v>
      </c>
      <c r="CI23" s="141">
        <f t="shared" si="27"/>
        <v>49224</v>
      </c>
      <c r="CJ23" s="141">
        <f t="shared" si="28"/>
        <v>49224</v>
      </c>
      <c r="CK23" s="141">
        <f t="shared" si="29"/>
        <v>0</v>
      </c>
      <c r="CL23" s="141">
        <f t="shared" si="30"/>
        <v>43823</v>
      </c>
      <c r="CM23" s="141">
        <f t="shared" si="31"/>
        <v>5401</v>
      </c>
      <c r="CN23" s="141">
        <f t="shared" si="32"/>
        <v>0</v>
      </c>
      <c r="CO23" s="141">
        <f t="shared" si="33"/>
        <v>0</v>
      </c>
      <c r="CP23" s="141">
        <f t="shared" si="34"/>
        <v>0</v>
      </c>
      <c r="CQ23" s="141">
        <f t="shared" si="35"/>
        <v>2440558</v>
      </c>
      <c r="CR23" s="141">
        <f t="shared" si="36"/>
        <v>1209598</v>
      </c>
      <c r="CS23" s="141">
        <f t="shared" si="37"/>
        <v>352718</v>
      </c>
      <c r="CT23" s="141">
        <f t="shared" si="38"/>
        <v>768125</v>
      </c>
      <c r="CU23" s="141">
        <f t="shared" si="39"/>
        <v>88755</v>
      </c>
      <c r="CV23" s="141">
        <f t="shared" si="40"/>
        <v>0</v>
      </c>
      <c r="CW23" s="141">
        <f t="shared" si="41"/>
        <v>469640</v>
      </c>
      <c r="CX23" s="141">
        <f t="shared" si="42"/>
        <v>40403</v>
      </c>
      <c r="CY23" s="141">
        <f t="shared" si="43"/>
        <v>429237</v>
      </c>
      <c r="CZ23" s="141">
        <f t="shared" si="44"/>
        <v>0</v>
      </c>
      <c r="DA23" s="141">
        <f t="shared" si="45"/>
        <v>0</v>
      </c>
      <c r="DB23" s="141">
        <f t="shared" si="46"/>
        <v>756295</v>
      </c>
      <c r="DC23" s="141">
        <f t="shared" si="47"/>
        <v>443794</v>
      </c>
      <c r="DD23" s="141">
        <f t="shared" si="48"/>
        <v>231050</v>
      </c>
      <c r="DE23" s="141">
        <f t="shared" si="49"/>
        <v>81451</v>
      </c>
      <c r="DF23" s="141">
        <f t="shared" si="50"/>
        <v>0</v>
      </c>
      <c r="DG23" s="141">
        <f t="shared" si="51"/>
        <v>105979</v>
      </c>
      <c r="DH23" s="141">
        <f t="shared" si="52"/>
        <v>5025</v>
      </c>
      <c r="DI23" s="141">
        <f t="shared" si="53"/>
        <v>84114</v>
      </c>
      <c r="DJ23" s="141">
        <f t="shared" si="54"/>
        <v>2573896</v>
      </c>
    </row>
    <row r="24" spans="1:114" s="123" customFormat="1" ht="12" customHeight="1">
      <c r="A24" s="124" t="s">
        <v>216</v>
      </c>
      <c r="B24" s="125" t="s">
        <v>250</v>
      </c>
      <c r="C24" s="124" t="s">
        <v>251</v>
      </c>
      <c r="D24" s="141">
        <f t="shared" si="6"/>
        <v>1635892</v>
      </c>
      <c r="E24" s="141">
        <f t="shared" si="7"/>
        <v>254528</v>
      </c>
      <c r="F24" s="141">
        <v>0</v>
      </c>
      <c r="G24" s="141">
        <v>191</v>
      </c>
      <c r="H24" s="141">
        <v>0</v>
      </c>
      <c r="I24" s="141">
        <v>229924</v>
      </c>
      <c r="J24" s="142" t="s">
        <v>199</v>
      </c>
      <c r="K24" s="141">
        <v>24413</v>
      </c>
      <c r="L24" s="141">
        <v>1381364</v>
      </c>
      <c r="M24" s="141">
        <f t="shared" si="8"/>
        <v>308128</v>
      </c>
      <c r="N24" s="141">
        <f t="shared" si="9"/>
        <v>28197</v>
      </c>
      <c r="O24" s="141">
        <v>1672</v>
      </c>
      <c r="P24" s="141">
        <v>1120</v>
      </c>
      <c r="Q24" s="141">
        <v>0</v>
      </c>
      <c r="R24" s="141">
        <v>25405</v>
      </c>
      <c r="S24" s="142" t="s">
        <v>199</v>
      </c>
      <c r="T24" s="141">
        <v>0</v>
      </c>
      <c r="U24" s="141">
        <v>279931</v>
      </c>
      <c r="V24" s="141">
        <f t="shared" si="10"/>
        <v>1944020</v>
      </c>
      <c r="W24" s="141">
        <f t="shared" si="10"/>
        <v>282725</v>
      </c>
      <c r="X24" s="141">
        <f t="shared" si="10"/>
        <v>1672</v>
      </c>
      <c r="Y24" s="141">
        <f t="shared" si="10"/>
        <v>1311</v>
      </c>
      <c r="Z24" s="141">
        <f t="shared" si="10"/>
        <v>0</v>
      </c>
      <c r="AA24" s="141">
        <f t="shared" si="10"/>
        <v>255329</v>
      </c>
      <c r="AB24" s="142" t="s">
        <v>199</v>
      </c>
      <c r="AC24" s="141">
        <f t="shared" si="11"/>
        <v>24413</v>
      </c>
      <c r="AD24" s="141">
        <f t="shared" si="12"/>
        <v>1661295</v>
      </c>
      <c r="AE24" s="141">
        <f t="shared" si="13"/>
        <v>0</v>
      </c>
      <c r="AF24" s="141">
        <f t="shared" si="14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78614</v>
      </c>
      <c r="AM24" s="141">
        <f t="shared" si="15"/>
        <v>871986</v>
      </c>
      <c r="AN24" s="141">
        <f t="shared" si="16"/>
        <v>95567</v>
      </c>
      <c r="AO24" s="141">
        <v>95567</v>
      </c>
      <c r="AP24" s="141">
        <v>0</v>
      </c>
      <c r="AQ24" s="141">
        <v>0</v>
      </c>
      <c r="AR24" s="141">
        <v>0</v>
      </c>
      <c r="AS24" s="141">
        <f t="shared" si="17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18"/>
        <v>776419</v>
      </c>
      <c r="AY24" s="141">
        <v>691748</v>
      </c>
      <c r="AZ24" s="141">
        <v>79469</v>
      </c>
      <c r="BA24" s="141">
        <v>0</v>
      </c>
      <c r="BB24" s="141">
        <v>5202</v>
      </c>
      <c r="BC24" s="141">
        <v>322272</v>
      </c>
      <c r="BD24" s="141">
        <v>0</v>
      </c>
      <c r="BE24" s="141">
        <v>363020</v>
      </c>
      <c r="BF24" s="141">
        <f t="shared" si="19"/>
        <v>1235006</v>
      </c>
      <c r="BG24" s="141">
        <f t="shared" si="20"/>
        <v>0</v>
      </c>
      <c r="BH24" s="141">
        <f t="shared" si="21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2"/>
        <v>224552</v>
      </c>
      <c r="BP24" s="141">
        <f t="shared" si="23"/>
        <v>2190</v>
      </c>
      <c r="BQ24" s="141">
        <v>2190</v>
      </c>
      <c r="BR24" s="141">
        <v>0</v>
      </c>
      <c r="BS24" s="141">
        <v>0</v>
      </c>
      <c r="BT24" s="141">
        <v>0</v>
      </c>
      <c r="BU24" s="141">
        <f t="shared" si="24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25"/>
        <v>222362</v>
      </c>
      <c r="CA24" s="141">
        <v>52963</v>
      </c>
      <c r="CB24" s="141">
        <v>0</v>
      </c>
      <c r="CC24" s="141">
        <v>0</v>
      </c>
      <c r="CD24" s="141">
        <v>169399</v>
      </c>
      <c r="CE24" s="141">
        <v>0</v>
      </c>
      <c r="CF24" s="141">
        <v>0</v>
      </c>
      <c r="CG24" s="141">
        <v>83576</v>
      </c>
      <c r="CH24" s="141">
        <f t="shared" si="26"/>
        <v>308128</v>
      </c>
      <c r="CI24" s="141">
        <f t="shared" si="27"/>
        <v>0</v>
      </c>
      <c r="CJ24" s="141">
        <f aca="true" t="shared" si="55" ref="CJ24:CW24">SUM(AF24,+BH24)</f>
        <v>0</v>
      </c>
      <c r="CK24" s="141">
        <f t="shared" si="55"/>
        <v>0</v>
      </c>
      <c r="CL24" s="141">
        <f t="shared" si="55"/>
        <v>0</v>
      </c>
      <c r="CM24" s="141">
        <f t="shared" si="55"/>
        <v>0</v>
      </c>
      <c r="CN24" s="141">
        <f t="shared" si="55"/>
        <v>0</v>
      </c>
      <c r="CO24" s="141">
        <f t="shared" si="55"/>
        <v>0</v>
      </c>
      <c r="CP24" s="141">
        <f t="shared" si="55"/>
        <v>78614</v>
      </c>
      <c r="CQ24" s="141">
        <f t="shared" si="55"/>
        <v>1096538</v>
      </c>
      <c r="CR24" s="141">
        <f t="shared" si="55"/>
        <v>97757</v>
      </c>
      <c r="CS24" s="141">
        <f t="shared" si="55"/>
        <v>97757</v>
      </c>
      <c r="CT24" s="141">
        <f t="shared" si="55"/>
        <v>0</v>
      </c>
      <c r="CU24" s="141">
        <f t="shared" si="55"/>
        <v>0</v>
      </c>
      <c r="CV24" s="141">
        <f t="shared" si="55"/>
        <v>0</v>
      </c>
      <c r="CW24" s="141">
        <f t="shared" si="55"/>
        <v>0</v>
      </c>
      <c r="CX24" s="141">
        <f t="shared" si="42"/>
        <v>0</v>
      </c>
      <c r="CY24" s="141">
        <f t="shared" si="43"/>
        <v>0</v>
      </c>
      <c r="CZ24" s="141">
        <f t="shared" si="44"/>
        <v>0</v>
      </c>
      <c r="DA24" s="141">
        <f t="shared" si="45"/>
        <v>0</v>
      </c>
      <c r="DB24" s="141">
        <f t="shared" si="46"/>
        <v>998781</v>
      </c>
      <c r="DC24" s="141">
        <f t="shared" si="47"/>
        <v>744711</v>
      </c>
      <c r="DD24" s="141">
        <f t="shared" si="48"/>
        <v>79469</v>
      </c>
      <c r="DE24" s="141">
        <f t="shared" si="49"/>
        <v>0</v>
      </c>
      <c r="DF24" s="141">
        <f t="shared" si="50"/>
        <v>174601</v>
      </c>
      <c r="DG24" s="141">
        <f t="shared" si="51"/>
        <v>322272</v>
      </c>
      <c r="DH24" s="141">
        <f t="shared" si="52"/>
        <v>0</v>
      </c>
      <c r="DI24" s="141">
        <f t="shared" si="53"/>
        <v>446596</v>
      </c>
      <c r="DJ24" s="141">
        <f t="shared" si="54"/>
        <v>1543134</v>
      </c>
    </row>
    <row r="25" spans="1:114" s="123" customFormat="1" ht="12" customHeight="1">
      <c r="A25" s="124" t="s">
        <v>216</v>
      </c>
      <c r="B25" s="125" t="s">
        <v>252</v>
      </c>
      <c r="C25" s="124" t="s">
        <v>253</v>
      </c>
      <c r="D25" s="141">
        <f t="shared" si="6"/>
        <v>1939055</v>
      </c>
      <c r="E25" s="141">
        <f t="shared" si="7"/>
        <v>162630</v>
      </c>
      <c r="F25" s="141">
        <v>0</v>
      </c>
      <c r="G25" s="141">
        <v>894</v>
      </c>
      <c r="H25" s="141">
        <v>10600</v>
      </c>
      <c r="I25" s="141">
        <v>147657</v>
      </c>
      <c r="J25" s="142" t="s">
        <v>199</v>
      </c>
      <c r="K25" s="141">
        <v>3479</v>
      </c>
      <c r="L25" s="141">
        <v>1776425</v>
      </c>
      <c r="M25" s="141">
        <f t="shared" si="8"/>
        <v>204849</v>
      </c>
      <c r="N25" s="141">
        <f t="shared" si="9"/>
        <v>40</v>
      </c>
      <c r="O25" s="141">
        <v>0</v>
      </c>
      <c r="P25" s="141">
        <v>0</v>
      </c>
      <c r="Q25" s="141">
        <v>0</v>
      </c>
      <c r="R25" s="141">
        <v>0</v>
      </c>
      <c r="S25" s="142" t="s">
        <v>199</v>
      </c>
      <c r="T25" s="141">
        <v>40</v>
      </c>
      <c r="U25" s="141">
        <v>204809</v>
      </c>
      <c r="V25" s="141">
        <f t="shared" si="10"/>
        <v>2143904</v>
      </c>
      <c r="W25" s="141">
        <f t="shared" si="10"/>
        <v>162670</v>
      </c>
      <c r="X25" s="141">
        <f t="shared" si="10"/>
        <v>0</v>
      </c>
      <c r="Y25" s="141">
        <f t="shared" si="10"/>
        <v>894</v>
      </c>
      <c r="Z25" s="141">
        <f t="shared" si="10"/>
        <v>10600</v>
      </c>
      <c r="AA25" s="141">
        <f t="shared" si="10"/>
        <v>147657</v>
      </c>
      <c r="AB25" s="142" t="s">
        <v>199</v>
      </c>
      <c r="AC25" s="141">
        <f t="shared" si="11"/>
        <v>3519</v>
      </c>
      <c r="AD25" s="141">
        <f t="shared" si="12"/>
        <v>1981234</v>
      </c>
      <c r="AE25" s="141">
        <f t="shared" si="13"/>
        <v>7612</v>
      </c>
      <c r="AF25" s="141">
        <f t="shared" si="14"/>
        <v>7612</v>
      </c>
      <c r="AG25" s="141">
        <v>6802</v>
      </c>
      <c r="AH25" s="141">
        <v>0</v>
      </c>
      <c r="AI25" s="141">
        <v>810</v>
      </c>
      <c r="AJ25" s="141">
        <v>0</v>
      </c>
      <c r="AK25" s="141">
        <v>0</v>
      </c>
      <c r="AL25" s="141">
        <v>0</v>
      </c>
      <c r="AM25" s="141">
        <f t="shared" si="15"/>
        <v>1899324</v>
      </c>
      <c r="AN25" s="141">
        <f t="shared" si="16"/>
        <v>468526</v>
      </c>
      <c r="AO25" s="141">
        <v>136407</v>
      </c>
      <c r="AP25" s="141">
        <v>332119</v>
      </c>
      <c r="AQ25" s="141">
        <v>0</v>
      </c>
      <c r="AR25" s="141">
        <v>0</v>
      </c>
      <c r="AS25" s="141">
        <f t="shared" si="17"/>
        <v>54185</v>
      </c>
      <c r="AT25" s="141">
        <v>40916</v>
      </c>
      <c r="AU25" s="141">
        <v>11332</v>
      </c>
      <c r="AV25" s="141">
        <v>1937</v>
      </c>
      <c r="AW25" s="141">
        <v>6627</v>
      </c>
      <c r="AX25" s="141">
        <f t="shared" si="18"/>
        <v>1369986</v>
      </c>
      <c r="AY25" s="141">
        <v>602309</v>
      </c>
      <c r="AZ25" s="141">
        <v>512816</v>
      </c>
      <c r="BA25" s="141">
        <v>247824</v>
      </c>
      <c r="BB25" s="141">
        <v>7037</v>
      </c>
      <c r="BC25" s="141">
        <v>0</v>
      </c>
      <c r="BD25" s="141">
        <v>0</v>
      </c>
      <c r="BE25" s="141">
        <v>32119</v>
      </c>
      <c r="BF25" s="141">
        <f t="shared" si="19"/>
        <v>1939055</v>
      </c>
      <c r="BG25" s="141">
        <f t="shared" si="20"/>
        <v>0</v>
      </c>
      <c r="BH25" s="141">
        <f t="shared" si="21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2"/>
        <v>204849</v>
      </c>
      <c r="BP25" s="141">
        <f t="shared" si="23"/>
        <v>14954</v>
      </c>
      <c r="BQ25" s="141">
        <v>14954</v>
      </c>
      <c r="BR25" s="141">
        <v>0</v>
      </c>
      <c r="BS25" s="141">
        <v>0</v>
      </c>
      <c r="BT25" s="141">
        <v>0</v>
      </c>
      <c r="BU25" s="141">
        <f t="shared" si="24"/>
        <v>36807</v>
      </c>
      <c r="BV25" s="141">
        <v>20312</v>
      </c>
      <c r="BW25" s="141">
        <v>16272</v>
      </c>
      <c r="BX25" s="141">
        <v>223</v>
      </c>
      <c r="BY25" s="141">
        <v>0</v>
      </c>
      <c r="BZ25" s="141">
        <f t="shared" si="25"/>
        <v>153088</v>
      </c>
      <c r="CA25" s="141">
        <v>6380</v>
      </c>
      <c r="CB25" s="141">
        <v>44940</v>
      </c>
      <c r="CC25" s="141">
        <v>101768</v>
      </c>
      <c r="CD25" s="141">
        <v>0</v>
      </c>
      <c r="CE25" s="141">
        <v>0</v>
      </c>
      <c r="CF25" s="141">
        <v>0</v>
      </c>
      <c r="CG25" s="141">
        <v>0</v>
      </c>
      <c r="CH25" s="141">
        <f t="shared" si="26"/>
        <v>204849</v>
      </c>
      <c r="CI25" s="141">
        <f aca="true" t="shared" si="56" ref="CI25:CW41">SUM(AE25,+BG25)</f>
        <v>7612</v>
      </c>
      <c r="CJ25" s="141">
        <f t="shared" si="56"/>
        <v>7612</v>
      </c>
      <c r="CK25" s="141">
        <f t="shared" si="56"/>
        <v>6802</v>
      </c>
      <c r="CL25" s="141">
        <f t="shared" si="56"/>
        <v>0</v>
      </c>
      <c r="CM25" s="141">
        <f t="shared" si="56"/>
        <v>810</v>
      </c>
      <c r="CN25" s="141">
        <f t="shared" si="56"/>
        <v>0</v>
      </c>
      <c r="CO25" s="141">
        <f t="shared" si="56"/>
        <v>0</v>
      </c>
      <c r="CP25" s="141">
        <f t="shared" si="56"/>
        <v>0</v>
      </c>
      <c r="CQ25" s="141">
        <f t="shared" si="56"/>
        <v>2104173</v>
      </c>
      <c r="CR25" s="141">
        <f t="shared" si="56"/>
        <v>483480</v>
      </c>
      <c r="CS25" s="141">
        <f t="shared" si="56"/>
        <v>151361</v>
      </c>
      <c r="CT25" s="141">
        <f t="shared" si="56"/>
        <v>332119</v>
      </c>
      <c r="CU25" s="141">
        <f t="shared" si="56"/>
        <v>0</v>
      </c>
      <c r="CV25" s="141">
        <f t="shared" si="56"/>
        <v>0</v>
      </c>
      <c r="CW25" s="141">
        <f t="shared" si="56"/>
        <v>90992</v>
      </c>
      <c r="CX25" s="141">
        <f t="shared" si="42"/>
        <v>61228</v>
      </c>
      <c r="CY25" s="141">
        <f t="shared" si="43"/>
        <v>27604</v>
      </c>
      <c r="CZ25" s="141">
        <f t="shared" si="44"/>
        <v>2160</v>
      </c>
      <c r="DA25" s="141">
        <f t="shared" si="45"/>
        <v>6627</v>
      </c>
      <c r="DB25" s="141">
        <f t="shared" si="46"/>
        <v>1523074</v>
      </c>
      <c r="DC25" s="141">
        <f t="shared" si="47"/>
        <v>608689</v>
      </c>
      <c r="DD25" s="141">
        <f t="shared" si="48"/>
        <v>557756</v>
      </c>
      <c r="DE25" s="141">
        <f t="shared" si="49"/>
        <v>349592</v>
      </c>
      <c r="DF25" s="141">
        <f t="shared" si="50"/>
        <v>7037</v>
      </c>
      <c r="DG25" s="141">
        <f t="shared" si="51"/>
        <v>0</v>
      </c>
      <c r="DH25" s="141">
        <f t="shared" si="52"/>
        <v>0</v>
      </c>
      <c r="DI25" s="141">
        <f t="shared" si="53"/>
        <v>32119</v>
      </c>
      <c r="DJ25" s="141">
        <f t="shared" si="54"/>
        <v>2143904</v>
      </c>
    </row>
    <row r="26" spans="1:114" s="123" customFormat="1" ht="12" customHeight="1">
      <c r="A26" s="124" t="s">
        <v>216</v>
      </c>
      <c r="B26" s="125" t="s">
        <v>254</v>
      </c>
      <c r="C26" s="124" t="s">
        <v>255</v>
      </c>
      <c r="D26" s="141">
        <f t="shared" si="6"/>
        <v>1756421</v>
      </c>
      <c r="E26" s="141">
        <f t="shared" si="7"/>
        <v>366944</v>
      </c>
      <c r="F26" s="141">
        <v>0</v>
      </c>
      <c r="G26" s="141">
        <v>169</v>
      </c>
      <c r="H26" s="141">
        <v>0</v>
      </c>
      <c r="I26" s="141">
        <v>337728</v>
      </c>
      <c r="J26" s="142" t="s">
        <v>199</v>
      </c>
      <c r="K26" s="141">
        <v>29047</v>
      </c>
      <c r="L26" s="141">
        <v>1389477</v>
      </c>
      <c r="M26" s="141">
        <f t="shared" si="8"/>
        <v>93612</v>
      </c>
      <c r="N26" s="141">
        <f t="shared" si="9"/>
        <v>12061</v>
      </c>
      <c r="O26" s="141">
        <v>0</v>
      </c>
      <c r="P26" s="141">
        <v>0</v>
      </c>
      <c r="Q26" s="141">
        <v>0</v>
      </c>
      <c r="R26" s="141">
        <v>12061</v>
      </c>
      <c r="S26" s="142" t="s">
        <v>199</v>
      </c>
      <c r="T26" s="141">
        <v>0</v>
      </c>
      <c r="U26" s="141">
        <v>81551</v>
      </c>
      <c r="V26" s="141">
        <f t="shared" si="10"/>
        <v>1850033</v>
      </c>
      <c r="W26" s="141">
        <f t="shared" si="10"/>
        <v>379005</v>
      </c>
      <c r="X26" s="141">
        <f t="shared" si="10"/>
        <v>0</v>
      </c>
      <c r="Y26" s="141">
        <f t="shared" si="10"/>
        <v>169</v>
      </c>
      <c r="Z26" s="141">
        <f t="shared" si="10"/>
        <v>0</v>
      </c>
      <c r="AA26" s="141">
        <f t="shared" si="10"/>
        <v>349789</v>
      </c>
      <c r="AB26" s="142" t="s">
        <v>199</v>
      </c>
      <c r="AC26" s="141">
        <f t="shared" si="11"/>
        <v>29047</v>
      </c>
      <c r="AD26" s="141">
        <f t="shared" si="12"/>
        <v>1471028</v>
      </c>
      <c r="AE26" s="141">
        <f t="shared" si="13"/>
        <v>0</v>
      </c>
      <c r="AF26" s="141">
        <f t="shared" si="14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94278</v>
      </c>
      <c r="AM26" s="141">
        <f t="shared" si="15"/>
        <v>1160754</v>
      </c>
      <c r="AN26" s="141">
        <f t="shared" si="16"/>
        <v>33961</v>
      </c>
      <c r="AO26" s="141">
        <v>33961</v>
      </c>
      <c r="AP26" s="141">
        <v>0</v>
      </c>
      <c r="AQ26" s="141">
        <v>0</v>
      </c>
      <c r="AR26" s="141">
        <v>0</v>
      </c>
      <c r="AS26" s="141">
        <f t="shared" si="17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18"/>
        <v>1126793</v>
      </c>
      <c r="AY26" s="141">
        <v>1111417</v>
      </c>
      <c r="AZ26" s="141">
        <v>0</v>
      </c>
      <c r="BA26" s="141">
        <v>0</v>
      </c>
      <c r="BB26" s="141">
        <v>15376</v>
      </c>
      <c r="BC26" s="141">
        <v>481441</v>
      </c>
      <c r="BD26" s="141">
        <v>0</v>
      </c>
      <c r="BE26" s="141">
        <v>19948</v>
      </c>
      <c r="BF26" s="141">
        <f t="shared" si="19"/>
        <v>1180702</v>
      </c>
      <c r="BG26" s="141">
        <f t="shared" si="20"/>
        <v>0</v>
      </c>
      <c r="BH26" s="141">
        <f t="shared" si="21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2"/>
        <v>60985</v>
      </c>
      <c r="BP26" s="141">
        <f t="shared" si="23"/>
        <v>16980</v>
      </c>
      <c r="BQ26" s="141">
        <v>16980</v>
      </c>
      <c r="BR26" s="141">
        <v>0</v>
      </c>
      <c r="BS26" s="141">
        <v>0</v>
      </c>
      <c r="BT26" s="141">
        <v>0</v>
      </c>
      <c r="BU26" s="141">
        <f t="shared" si="24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25"/>
        <v>44005</v>
      </c>
      <c r="CA26" s="141">
        <v>27061</v>
      </c>
      <c r="CB26" s="141">
        <v>16944</v>
      </c>
      <c r="CC26" s="141">
        <v>0</v>
      </c>
      <c r="CD26" s="141">
        <v>0</v>
      </c>
      <c r="CE26" s="141">
        <v>0</v>
      </c>
      <c r="CF26" s="141">
        <v>0</v>
      </c>
      <c r="CG26" s="141">
        <v>32627</v>
      </c>
      <c r="CH26" s="141">
        <f t="shared" si="26"/>
        <v>93612</v>
      </c>
      <c r="CI26" s="141">
        <f t="shared" si="56"/>
        <v>0</v>
      </c>
      <c r="CJ26" s="141">
        <f t="shared" si="56"/>
        <v>0</v>
      </c>
      <c r="CK26" s="141">
        <f t="shared" si="56"/>
        <v>0</v>
      </c>
      <c r="CL26" s="141">
        <f t="shared" si="56"/>
        <v>0</v>
      </c>
      <c r="CM26" s="141">
        <f t="shared" si="56"/>
        <v>0</v>
      </c>
      <c r="CN26" s="141">
        <f t="shared" si="56"/>
        <v>0</v>
      </c>
      <c r="CO26" s="141">
        <f t="shared" si="56"/>
        <v>0</v>
      </c>
      <c r="CP26" s="141">
        <f t="shared" si="56"/>
        <v>94278</v>
      </c>
      <c r="CQ26" s="141">
        <f t="shared" si="56"/>
        <v>1221739</v>
      </c>
      <c r="CR26" s="141">
        <f t="shared" si="56"/>
        <v>50941</v>
      </c>
      <c r="CS26" s="141">
        <f t="shared" si="56"/>
        <v>50941</v>
      </c>
      <c r="CT26" s="141">
        <f t="shared" si="56"/>
        <v>0</v>
      </c>
      <c r="CU26" s="141">
        <f t="shared" si="56"/>
        <v>0</v>
      </c>
      <c r="CV26" s="141">
        <f t="shared" si="56"/>
        <v>0</v>
      </c>
      <c r="CW26" s="141">
        <f t="shared" si="56"/>
        <v>0</v>
      </c>
      <c r="CX26" s="141">
        <f t="shared" si="42"/>
        <v>0</v>
      </c>
      <c r="CY26" s="141">
        <f t="shared" si="43"/>
        <v>0</v>
      </c>
      <c r="CZ26" s="141">
        <f t="shared" si="44"/>
        <v>0</v>
      </c>
      <c r="DA26" s="141">
        <f t="shared" si="45"/>
        <v>0</v>
      </c>
      <c r="DB26" s="141">
        <f t="shared" si="46"/>
        <v>1170798</v>
      </c>
      <c r="DC26" s="141">
        <f t="shared" si="47"/>
        <v>1138478</v>
      </c>
      <c r="DD26" s="141">
        <f t="shared" si="48"/>
        <v>16944</v>
      </c>
      <c r="DE26" s="141">
        <f t="shared" si="49"/>
        <v>0</v>
      </c>
      <c r="DF26" s="141">
        <f t="shared" si="50"/>
        <v>15376</v>
      </c>
      <c r="DG26" s="141">
        <f t="shared" si="51"/>
        <v>481441</v>
      </c>
      <c r="DH26" s="141">
        <f t="shared" si="52"/>
        <v>0</v>
      </c>
      <c r="DI26" s="141">
        <f t="shared" si="53"/>
        <v>52575</v>
      </c>
      <c r="DJ26" s="141">
        <f t="shared" si="54"/>
        <v>1274314</v>
      </c>
    </row>
    <row r="27" spans="1:114" s="123" customFormat="1" ht="12" customHeight="1">
      <c r="A27" s="124" t="s">
        <v>216</v>
      </c>
      <c r="B27" s="125" t="s">
        <v>256</v>
      </c>
      <c r="C27" s="124" t="s">
        <v>257</v>
      </c>
      <c r="D27" s="141">
        <f t="shared" si="6"/>
        <v>1511714</v>
      </c>
      <c r="E27" s="141">
        <f t="shared" si="7"/>
        <v>16603</v>
      </c>
      <c r="F27" s="141">
        <v>0</v>
      </c>
      <c r="G27" s="141">
        <v>0</v>
      </c>
      <c r="H27" s="141">
        <v>0</v>
      </c>
      <c r="I27" s="141">
        <v>16603</v>
      </c>
      <c r="J27" s="142" t="s">
        <v>199</v>
      </c>
      <c r="K27" s="141">
        <v>0</v>
      </c>
      <c r="L27" s="141">
        <v>1495111</v>
      </c>
      <c r="M27" s="141">
        <f t="shared" si="8"/>
        <v>226679</v>
      </c>
      <c r="N27" s="141">
        <f t="shared" si="9"/>
        <v>8077</v>
      </c>
      <c r="O27" s="141">
        <v>3644</v>
      </c>
      <c r="P27" s="141">
        <v>4233</v>
      </c>
      <c r="Q27" s="141">
        <v>0</v>
      </c>
      <c r="R27" s="141">
        <v>200</v>
      </c>
      <c r="S27" s="142" t="s">
        <v>199</v>
      </c>
      <c r="T27" s="141">
        <v>0</v>
      </c>
      <c r="U27" s="141">
        <v>218602</v>
      </c>
      <c r="V27" s="141">
        <f t="shared" si="10"/>
        <v>1738393</v>
      </c>
      <c r="W27" s="141">
        <f t="shared" si="10"/>
        <v>24680</v>
      </c>
      <c r="X27" s="141">
        <f t="shared" si="10"/>
        <v>3644</v>
      </c>
      <c r="Y27" s="141">
        <f t="shared" si="10"/>
        <v>4233</v>
      </c>
      <c r="Z27" s="141">
        <f t="shared" si="10"/>
        <v>0</v>
      </c>
      <c r="AA27" s="141">
        <f t="shared" si="10"/>
        <v>16803</v>
      </c>
      <c r="AB27" s="142" t="s">
        <v>199</v>
      </c>
      <c r="AC27" s="141">
        <f t="shared" si="11"/>
        <v>0</v>
      </c>
      <c r="AD27" s="141">
        <f t="shared" si="12"/>
        <v>1713713</v>
      </c>
      <c r="AE27" s="141">
        <f t="shared" si="13"/>
        <v>0</v>
      </c>
      <c r="AF27" s="141">
        <f t="shared" si="14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234</v>
      </c>
      <c r="AM27" s="141">
        <f t="shared" si="15"/>
        <v>1035090</v>
      </c>
      <c r="AN27" s="141">
        <f t="shared" si="16"/>
        <v>57676</v>
      </c>
      <c r="AO27" s="141">
        <v>57676</v>
      </c>
      <c r="AP27" s="141">
        <v>0</v>
      </c>
      <c r="AQ27" s="141">
        <v>0</v>
      </c>
      <c r="AR27" s="141">
        <v>0</v>
      </c>
      <c r="AS27" s="141">
        <f t="shared" si="17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18"/>
        <v>977414</v>
      </c>
      <c r="AY27" s="141">
        <v>954459</v>
      </c>
      <c r="AZ27" s="141">
        <v>22955</v>
      </c>
      <c r="BA27" s="141">
        <v>0</v>
      </c>
      <c r="BB27" s="141">
        <v>0</v>
      </c>
      <c r="BC27" s="141">
        <v>476390</v>
      </c>
      <c r="BD27" s="141"/>
      <c r="BE27" s="141">
        <v>0</v>
      </c>
      <c r="BF27" s="141">
        <f t="shared" si="19"/>
        <v>1035090</v>
      </c>
      <c r="BG27" s="141">
        <f t="shared" si="20"/>
        <v>0</v>
      </c>
      <c r="BH27" s="141">
        <f t="shared" si="21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2959</v>
      </c>
      <c r="BO27" s="141">
        <f t="shared" si="22"/>
        <v>41388</v>
      </c>
      <c r="BP27" s="141">
        <f t="shared" si="23"/>
        <v>41388</v>
      </c>
      <c r="BQ27" s="141">
        <v>41388</v>
      </c>
      <c r="BR27" s="141">
        <v>0</v>
      </c>
      <c r="BS27" s="141">
        <v>0</v>
      </c>
      <c r="BT27" s="141">
        <v>0</v>
      </c>
      <c r="BU27" s="141">
        <f t="shared" si="24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25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182332</v>
      </c>
      <c r="CF27" s="141">
        <v>0</v>
      </c>
      <c r="CG27" s="141">
        <v>0</v>
      </c>
      <c r="CH27" s="141">
        <f t="shared" si="26"/>
        <v>41388</v>
      </c>
      <c r="CI27" s="141">
        <f t="shared" si="56"/>
        <v>0</v>
      </c>
      <c r="CJ27" s="141">
        <f t="shared" si="56"/>
        <v>0</v>
      </c>
      <c r="CK27" s="141">
        <f t="shared" si="56"/>
        <v>0</v>
      </c>
      <c r="CL27" s="141">
        <f t="shared" si="56"/>
        <v>0</v>
      </c>
      <c r="CM27" s="141">
        <f t="shared" si="56"/>
        <v>0</v>
      </c>
      <c r="CN27" s="141">
        <f t="shared" si="56"/>
        <v>0</v>
      </c>
      <c r="CO27" s="141">
        <f t="shared" si="56"/>
        <v>0</v>
      </c>
      <c r="CP27" s="141">
        <f t="shared" si="56"/>
        <v>3193</v>
      </c>
      <c r="CQ27" s="141">
        <f t="shared" si="56"/>
        <v>1076478</v>
      </c>
      <c r="CR27" s="141">
        <f t="shared" si="56"/>
        <v>99064</v>
      </c>
      <c r="CS27" s="141">
        <f t="shared" si="56"/>
        <v>99064</v>
      </c>
      <c r="CT27" s="141">
        <f t="shared" si="56"/>
        <v>0</v>
      </c>
      <c r="CU27" s="141">
        <f t="shared" si="56"/>
        <v>0</v>
      </c>
      <c r="CV27" s="141">
        <f t="shared" si="56"/>
        <v>0</v>
      </c>
      <c r="CW27" s="141">
        <f t="shared" si="56"/>
        <v>0</v>
      </c>
      <c r="CX27" s="141">
        <f t="shared" si="42"/>
        <v>0</v>
      </c>
      <c r="CY27" s="141">
        <f t="shared" si="43"/>
        <v>0</v>
      </c>
      <c r="CZ27" s="141">
        <f t="shared" si="44"/>
        <v>0</v>
      </c>
      <c r="DA27" s="141">
        <f t="shared" si="45"/>
        <v>0</v>
      </c>
      <c r="DB27" s="141">
        <f t="shared" si="46"/>
        <v>977414</v>
      </c>
      <c r="DC27" s="141">
        <f t="shared" si="47"/>
        <v>954459</v>
      </c>
      <c r="DD27" s="141">
        <f t="shared" si="48"/>
        <v>22955</v>
      </c>
      <c r="DE27" s="141">
        <f t="shared" si="49"/>
        <v>0</v>
      </c>
      <c r="DF27" s="141">
        <f t="shared" si="50"/>
        <v>0</v>
      </c>
      <c r="DG27" s="141">
        <f t="shared" si="51"/>
        <v>658722</v>
      </c>
      <c r="DH27" s="141">
        <f t="shared" si="52"/>
        <v>0</v>
      </c>
      <c r="DI27" s="141">
        <f t="shared" si="53"/>
        <v>0</v>
      </c>
      <c r="DJ27" s="141">
        <f t="shared" si="54"/>
        <v>1076478</v>
      </c>
    </row>
    <row r="28" spans="1:114" s="123" customFormat="1" ht="12" customHeight="1">
      <c r="A28" s="124" t="s">
        <v>216</v>
      </c>
      <c r="B28" s="125" t="s">
        <v>258</v>
      </c>
      <c r="C28" s="124" t="s">
        <v>259</v>
      </c>
      <c r="D28" s="141">
        <f t="shared" si="6"/>
        <v>2079825</v>
      </c>
      <c r="E28" s="141">
        <f t="shared" si="7"/>
        <v>182906</v>
      </c>
      <c r="F28" s="141">
        <v>0</v>
      </c>
      <c r="G28" s="141">
        <v>0</v>
      </c>
      <c r="H28" s="141">
        <v>0</v>
      </c>
      <c r="I28" s="141">
        <v>154165</v>
      </c>
      <c r="J28" s="142" t="s">
        <v>199</v>
      </c>
      <c r="K28" s="141">
        <v>28741</v>
      </c>
      <c r="L28" s="141">
        <v>1896919</v>
      </c>
      <c r="M28" s="141">
        <f t="shared" si="8"/>
        <v>91835</v>
      </c>
      <c r="N28" s="141">
        <f t="shared" si="9"/>
        <v>3142</v>
      </c>
      <c r="O28" s="141">
        <v>0</v>
      </c>
      <c r="P28" s="141">
        <v>0</v>
      </c>
      <c r="Q28" s="141">
        <v>0</v>
      </c>
      <c r="R28" s="141">
        <v>2960</v>
      </c>
      <c r="S28" s="142" t="s">
        <v>199</v>
      </c>
      <c r="T28" s="141">
        <v>182</v>
      </c>
      <c r="U28" s="141">
        <v>88693</v>
      </c>
      <c r="V28" s="141">
        <f t="shared" si="10"/>
        <v>2171660</v>
      </c>
      <c r="W28" s="141">
        <f t="shared" si="10"/>
        <v>186048</v>
      </c>
      <c r="X28" s="141">
        <f t="shared" si="10"/>
        <v>0</v>
      </c>
      <c r="Y28" s="141">
        <f t="shared" si="10"/>
        <v>0</v>
      </c>
      <c r="Z28" s="141">
        <f t="shared" si="10"/>
        <v>0</v>
      </c>
      <c r="AA28" s="141">
        <f t="shared" si="10"/>
        <v>157125</v>
      </c>
      <c r="AB28" s="142" t="s">
        <v>199</v>
      </c>
      <c r="AC28" s="141">
        <f t="shared" si="11"/>
        <v>28923</v>
      </c>
      <c r="AD28" s="141">
        <f t="shared" si="12"/>
        <v>1985612</v>
      </c>
      <c r="AE28" s="141">
        <f t="shared" si="13"/>
        <v>3191</v>
      </c>
      <c r="AF28" s="141">
        <f t="shared" si="14"/>
        <v>2260</v>
      </c>
      <c r="AG28" s="141">
        <v>0</v>
      </c>
      <c r="AH28" s="141">
        <v>0</v>
      </c>
      <c r="AI28" s="141">
        <v>2260</v>
      </c>
      <c r="AJ28" s="141">
        <v>0</v>
      </c>
      <c r="AK28" s="141">
        <v>931</v>
      </c>
      <c r="AL28" s="141">
        <v>0</v>
      </c>
      <c r="AM28" s="141">
        <f t="shared" si="15"/>
        <v>1924649</v>
      </c>
      <c r="AN28" s="141">
        <f t="shared" si="16"/>
        <v>802277</v>
      </c>
      <c r="AO28" s="141">
        <v>153522</v>
      </c>
      <c r="AP28" s="141">
        <v>455614</v>
      </c>
      <c r="AQ28" s="141">
        <v>193141</v>
      </c>
      <c r="AR28" s="141">
        <v>0</v>
      </c>
      <c r="AS28" s="141">
        <f t="shared" si="17"/>
        <v>749147</v>
      </c>
      <c r="AT28" s="141">
        <v>43052</v>
      </c>
      <c r="AU28" s="141">
        <v>704063</v>
      </c>
      <c r="AV28" s="141">
        <v>2032</v>
      </c>
      <c r="AW28" s="141">
        <v>0</v>
      </c>
      <c r="AX28" s="141">
        <f t="shared" si="18"/>
        <v>373225</v>
      </c>
      <c r="AY28" s="141">
        <v>186350</v>
      </c>
      <c r="AZ28" s="141">
        <v>152087</v>
      </c>
      <c r="BA28" s="141">
        <v>34788</v>
      </c>
      <c r="BB28" s="141"/>
      <c r="BC28" s="141">
        <v>0</v>
      </c>
      <c r="BD28" s="141">
        <v>0</v>
      </c>
      <c r="BE28" s="141">
        <v>151985</v>
      </c>
      <c r="BF28" s="141">
        <f t="shared" si="19"/>
        <v>2079825</v>
      </c>
      <c r="BG28" s="141">
        <f t="shared" si="20"/>
        <v>57540</v>
      </c>
      <c r="BH28" s="141">
        <f t="shared" si="21"/>
        <v>57540</v>
      </c>
      <c r="BI28" s="141">
        <v>0</v>
      </c>
      <c r="BJ28" s="141">
        <v>57540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2"/>
        <v>34295</v>
      </c>
      <c r="BP28" s="141">
        <f t="shared" si="23"/>
        <v>19809</v>
      </c>
      <c r="BQ28" s="141"/>
      <c r="BR28" s="141">
        <v>19809</v>
      </c>
      <c r="BS28" s="141">
        <v>0</v>
      </c>
      <c r="BT28" s="141">
        <v>0</v>
      </c>
      <c r="BU28" s="141">
        <f t="shared" si="24"/>
        <v>14486</v>
      </c>
      <c r="BV28" s="141">
        <v>14070</v>
      </c>
      <c r="BW28" s="141">
        <v>416</v>
      </c>
      <c r="BX28" s="141">
        <v>0</v>
      </c>
      <c r="BY28" s="141">
        <v>0</v>
      </c>
      <c r="BZ28" s="141">
        <f t="shared" si="25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f t="shared" si="26"/>
        <v>91835</v>
      </c>
      <c r="CI28" s="141">
        <f t="shared" si="56"/>
        <v>60731</v>
      </c>
      <c r="CJ28" s="141">
        <f t="shared" si="56"/>
        <v>59800</v>
      </c>
      <c r="CK28" s="141">
        <f t="shared" si="56"/>
        <v>0</v>
      </c>
      <c r="CL28" s="141">
        <f t="shared" si="56"/>
        <v>57540</v>
      </c>
      <c r="CM28" s="141">
        <f t="shared" si="56"/>
        <v>2260</v>
      </c>
      <c r="CN28" s="141">
        <f t="shared" si="56"/>
        <v>0</v>
      </c>
      <c r="CO28" s="141">
        <f t="shared" si="56"/>
        <v>931</v>
      </c>
      <c r="CP28" s="141">
        <f t="shared" si="56"/>
        <v>0</v>
      </c>
      <c r="CQ28" s="141">
        <f t="shared" si="56"/>
        <v>1958944</v>
      </c>
      <c r="CR28" s="141">
        <f t="shared" si="56"/>
        <v>822086</v>
      </c>
      <c r="CS28" s="141">
        <f t="shared" si="56"/>
        <v>153522</v>
      </c>
      <c r="CT28" s="141">
        <f t="shared" si="56"/>
        <v>475423</v>
      </c>
      <c r="CU28" s="141">
        <f t="shared" si="56"/>
        <v>193141</v>
      </c>
      <c r="CV28" s="141">
        <f t="shared" si="56"/>
        <v>0</v>
      </c>
      <c r="CW28" s="141">
        <f t="shared" si="56"/>
        <v>763633</v>
      </c>
      <c r="CX28" s="141">
        <f t="shared" si="42"/>
        <v>57122</v>
      </c>
      <c r="CY28" s="141">
        <f t="shared" si="43"/>
        <v>704479</v>
      </c>
      <c r="CZ28" s="141">
        <f t="shared" si="44"/>
        <v>2032</v>
      </c>
      <c r="DA28" s="141">
        <f t="shared" si="45"/>
        <v>0</v>
      </c>
      <c r="DB28" s="141">
        <f t="shared" si="46"/>
        <v>373225</v>
      </c>
      <c r="DC28" s="141">
        <f t="shared" si="47"/>
        <v>186350</v>
      </c>
      <c r="DD28" s="141">
        <f t="shared" si="48"/>
        <v>152087</v>
      </c>
      <c r="DE28" s="141">
        <f t="shared" si="49"/>
        <v>34788</v>
      </c>
      <c r="DF28" s="141">
        <f t="shared" si="50"/>
        <v>0</v>
      </c>
      <c r="DG28" s="141">
        <f t="shared" si="51"/>
        <v>0</v>
      </c>
      <c r="DH28" s="141">
        <f t="shared" si="52"/>
        <v>0</v>
      </c>
      <c r="DI28" s="141">
        <f t="shared" si="53"/>
        <v>151985</v>
      </c>
      <c r="DJ28" s="141">
        <f t="shared" si="54"/>
        <v>2171660</v>
      </c>
    </row>
    <row r="29" spans="1:114" s="123" customFormat="1" ht="12" customHeight="1">
      <c r="A29" s="124" t="s">
        <v>216</v>
      </c>
      <c r="B29" s="125" t="s">
        <v>260</v>
      </c>
      <c r="C29" s="124" t="s">
        <v>261</v>
      </c>
      <c r="D29" s="141">
        <f t="shared" si="6"/>
        <v>694171</v>
      </c>
      <c r="E29" s="141">
        <f t="shared" si="7"/>
        <v>5040</v>
      </c>
      <c r="F29" s="141">
        <v>0</v>
      </c>
      <c r="G29" s="141">
        <v>129</v>
      </c>
      <c r="H29" s="141">
        <v>0</v>
      </c>
      <c r="I29" s="141">
        <v>4911</v>
      </c>
      <c r="J29" s="142" t="s">
        <v>199</v>
      </c>
      <c r="K29" s="141">
        <v>0</v>
      </c>
      <c r="L29" s="141">
        <v>689131</v>
      </c>
      <c r="M29" s="141">
        <f t="shared" si="8"/>
        <v>119867</v>
      </c>
      <c r="N29" s="141">
        <f t="shared" si="9"/>
        <v>856</v>
      </c>
      <c r="O29" s="141">
        <v>580</v>
      </c>
      <c r="P29" s="141">
        <v>276</v>
      </c>
      <c r="Q29" s="141">
        <v>0</v>
      </c>
      <c r="R29" s="141">
        <v>0</v>
      </c>
      <c r="S29" s="142" t="s">
        <v>199</v>
      </c>
      <c r="T29" s="141">
        <v>0</v>
      </c>
      <c r="U29" s="141">
        <v>119011</v>
      </c>
      <c r="V29" s="141">
        <f t="shared" si="10"/>
        <v>814038</v>
      </c>
      <c r="W29" s="141">
        <f t="shared" si="10"/>
        <v>5896</v>
      </c>
      <c r="X29" s="141">
        <f t="shared" si="10"/>
        <v>580</v>
      </c>
      <c r="Y29" s="141">
        <f t="shared" si="10"/>
        <v>405</v>
      </c>
      <c r="Z29" s="141">
        <f t="shared" si="10"/>
        <v>0</v>
      </c>
      <c r="AA29" s="141">
        <f t="shared" si="10"/>
        <v>4911</v>
      </c>
      <c r="AB29" s="142" t="s">
        <v>199</v>
      </c>
      <c r="AC29" s="141">
        <f t="shared" si="11"/>
        <v>0</v>
      </c>
      <c r="AD29" s="141">
        <f t="shared" si="12"/>
        <v>808142</v>
      </c>
      <c r="AE29" s="141">
        <f t="shared" si="13"/>
        <v>0</v>
      </c>
      <c r="AF29" s="141">
        <f t="shared" si="14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22343</v>
      </c>
      <c r="AM29" s="141">
        <f t="shared" si="15"/>
        <v>298212</v>
      </c>
      <c r="AN29" s="141">
        <f t="shared" si="16"/>
        <v>42928</v>
      </c>
      <c r="AO29" s="141">
        <v>42928</v>
      </c>
      <c r="AP29" s="141">
        <v>0</v>
      </c>
      <c r="AQ29" s="141">
        <v>0</v>
      </c>
      <c r="AR29" s="141">
        <v>0</v>
      </c>
      <c r="AS29" s="141">
        <f t="shared" si="17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18"/>
        <v>255284</v>
      </c>
      <c r="AY29" s="141">
        <v>255284</v>
      </c>
      <c r="AZ29" s="141">
        <v>0</v>
      </c>
      <c r="BA29" s="141">
        <v>0</v>
      </c>
      <c r="BB29" s="141">
        <v>0</v>
      </c>
      <c r="BC29" s="141">
        <v>373616</v>
      </c>
      <c r="BD29" s="141">
        <v>0</v>
      </c>
      <c r="BE29" s="141">
        <v>0</v>
      </c>
      <c r="BF29" s="141">
        <f t="shared" si="19"/>
        <v>298212</v>
      </c>
      <c r="BG29" s="141">
        <f t="shared" si="20"/>
        <v>0</v>
      </c>
      <c r="BH29" s="141">
        <f t="shared" si="21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3624</v>
      </c>
      <c r="BO29" s="141">
        <f t="shared" si="22"/>
        <v>45951</v>
      </c>
      <c r="BP29" s="141">
        <f t="shared" si="23"/>
        <v>9857</v>
      </c>
      <c r="BQ29" s="141">
        <v>9857</v>
      </c>
      <c r="BR29" s="141">
        <v>0</v>
      </c>
      <c r="BS29" s="141">
        <v>0</v>
      </c>
      <c r="BT29" s="141">
        <v>0</v>
      </c>
      <c r="BU29" s="141">
        <f t="shared" si="24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25"/>
        <v>36094</v>
      </c>
      <c r="CA29" s="141">
        <v>36094</v>
      </c>
      <c r="CB29" s="141">
        <v>0</v>
      </c>
      <c r="CC29" s="141">
        <v>0</v>
      </c>
      <c r="CD29" s="141">
        <v>0</v>
      </c>
      <c r="CE29" s="141">
        <v>70292</v>
      </c>
      <c r="CF29" s="141">
        <v>0</v>
      </c>
      <c r="CG29" s="141">
        <v>0</v>
      </c>
      <c r="CH29" s="141">
        <f t="shared" si="26"/>
        <v>45951</v>
      </c>
      <c r="CI29" s="141">
        <f t="shared" si="56"/>
        <v>0</v>
      </c>
      <c r="CJ29" s="141">
        <f t="shared" si="56"/>
        <v>0</v>
      </c>
      <c r="CK29" s="141">
        <f t="shared" si="56"/>
        <v>0</v>
      </c>
      <c r="CL29" s="141">
        <f t="shared" si="56"/>
        <v>0</v>
      </c>
      <c r="CM29" s="141">
        <f t="shared" si="56"/>
        <v>0</v>
      </c>
      <c r="CN29" s="141">
        <f t="shared" si="56"/>
        <v>0</v>
      </c>
      <c r="CO29" s="141">
        <f t="shared" si="56"/>
        <v>0</v>
      </c>
      <c r="CP29" s="141">
        <f t="shared" si="56"/>
        <v>25967</v>
      </c>
      <c r="CQ29" s="141">
        <f t="shared" si="56"/>
        <v>344163</v>
      </c>
      <c r="CR29" s="141">
        <f t="shared" si="56"/>
        <v>52785</v>
      </c>
      <c r="CS29" s="141">
        <f t="shared" si="56"/>
        <v>52785</v>
      </c>
      <c r="CT29" s="141">
        <f t="shared" si="56"/>
        <v>0</v>
      </c>
      <c r="CU29" s="141">
        <f t="shared" si="56"/>
        <v>0</v>
      </c>
      <c r="CV29" s="141">
        <f t="shared" si="56"/>
        <v>0</v>
      </c>
      <c r="CW29" s="141">
        <f t="shared" si="56"/>
        <v>0</v>
      </c>
      <c r="CX29" s="141">
        <f t="shared" si="42"/>
        <v>0</v>
      </c>
      <c r="CY29" s="141">
        <f>SUM(AU29,+BW29)</f>
        <v>0</v>
      </c>
      <c r="CZ29" s="141">
        <f>SUM(AV29,+BX29)</f>
        <v>0</v>
      </c>
      <c r="DA29" s="141">
        <f>SUM(AW29,+BY29)</f>
        <v>0</v>
      </c>
      <c r="DB29" s="141">
        <f t="shared" si="46"/>
        <v>291378</v>
      </c>
      <c r="DC29" s="141">
        <f t="shared" si="47"/>
        <v>291378</v>
      </c>
      <c r="DD29" s="141">
        <f t="shared" si="48"/>
        <v>0</v>
      </c>
      <c r="DE29" s="141">
        <f t="shared" si="49"/>
        <v>0</v>
      </c>
      <c r="DF29" s="141">
        <f t="shared" si="50"/>
        <v>0</v>
      </c>
      <c r="DG29" s="141">
        <f t="shared" si="51"/>
        <v>443908</v>
      </c>
      <c r="DH29" s="141">
        <f t="shared" si="52"/>
        <v>0</v>
      </c>
      <c r="DI29" s="141">
        <f t="shared" si="53"/>
        <v>0</v>
      </c>
      <c r="DJ29" s="141">
        <f t="shared" si="54"/>
        <v>344163</v>
      </c>
    </row>
    <row r="30" spans="1:114" s="123" customFormat="1" ht="12" customHeight="1">
      <c r="A30" s="124" t="s">
        <v>216</v>
      </c>
      <c r="B30" s="125" t="s">
        <v>262</v>
      </c>
      <c r="C30" s="124" t="s">
        <v>263</v>
      </c>
      <c r="D30" s="141">
        <f t="shared" si="6"/>
        <v>1564342</v>
      </c>
      <c r="E30" s="141">
        <f t="shared" si="7"/>
        <v>7280</v>
      </c>
      <c r="F30" s="141">
        <v>0</v>
      </c>
      <c r="G30" s="141">
        <v>178</v>
      </c>
      <c r="H30" s="141">
        <v>0</v>
      </c>
      <c r="I30" s="141">
        <v>7102</v>
      </c>
      <c r="J30" s="142" t="s">
        <v>199</v>
      </c>
      <c r="K30" s="141">
        <v>0</v>
      </c>
      <c r="L30" s="141">
        <v>1557062</v>
      </c>
      <c r="M30" s="141">
        <f t="shared" si="8"/>
        <v>352644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/>
      <c r="S30" s="142" t="s">
        <v>199</v>
      </c>
      <c r="T30" s="141">
        <v>0</v>
      </c>
      <c r="U30" s="141">
        <v>352644</v>
      </c>
      <c r="V30" s="141">
        <f t="shared" si="10"/>
        <v>1916986</v>
      </c>
      <c r="W30" s="141">
        <f t="shared" si="10"/>
        <v>7280</v>
      </c>
      <c r="X30" s="141">
        <f t="shared" si="10"/>
        <v>0</v>
      </c>
      <c r="Y30" s="141">
        <f t="shared" si="10"/>
        <v>178</v>
      </c>
      <c r="Z30" s="141">
        <f t="shared" si="10"/>
        <v>0</v>
      </c>
      <c r="AA30" s="141">
        <f t="shared" si="10"/>
        <v>7102</v>
      </c>
      <c r="AB30" s="142" t="s">
        <v>199</v>
      </c>
      <c r="AC30" s="141">
        <f t="shared" si="11"/>
        <v>0</v>
      </c>
      <c r="AD30" s="141">
        <f t="shared" si="12"/>
        <v>1909706</v>
      </c>
      <c r="AE30" s="141">
        <f t="shared" si="13"/>
        <v>0</v>
      </c>
      <c r="AF30" s="141">
        <f t="shared" si="14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31625</v>
      </c>
      <c r="AM30" s="141">
        <f t="shared" si="15"/>
        <v>689028</v>
      </c>
      <c r="AN30" s="141">
        <f t="shared" si="16"/>
        <v>44653</v>
      </c>
      <c r="AO30" s="141">
        <v>44653</v>
      </c>
      <c r="AP30" s="141">
        <v>0</v>
      </c>
      <c r="AQ30" s="141">
        <v>0</v>
      </c>
      <c r="AR30" s="141">
        <v>0</v>
      </c>
      <c r="AS30" s="141">
        <f t="shared" si="17"/>
        <v>644375</v>
      </c>
      <c r="AT30" s="141">
        <v>644375</v>
      </c>
      <c r="AU30" s="141">
        <v>0</v>
      </c>
      <c r="AV30" s="141">
        <v>0</v>
      </c>
      <c r="AW30" s="141">
        <v>0</v>
      </c>
      <c r="AX30" s="141">
        <f t="shared" si="18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528822</v>
      </c>
      <c r="BD30" s="141">
        <v>0</v>
      </c>
      <c r="BE30" s="141">
        <v>314867</v>
      </c>
      <c r="BF30" s="141">
        <f t="shared" si="19"/>
        <v>1003895</v>
      </c>
      <c r="BG30" s="141">
        <f t="shared" si="20"/>
        <v>0</v>
      </c>
      <c r="BH30" s="141">
        <f t="shared" si="21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4702</v>
      </c>
      <c r="BO30" s="141">
        <f t="shared" si="22"/>
        <v>47092</v>
      </c>
      <c r="BP30" s="141">
        <f t="shared" si="23"/>
        <v>14884</v>
      </c>
      <c r="BQ30" s="141">
        <v>14884</v>
      </c>
      <c r="BR30" s="141">
        <v>0</v>
      </c>
      <c r="BS30" s="141">
        <v>0</v>
      </c>
      <c r="BT30" s="141">
        <v>0</v>
      </c>
      <c r="BU30" s="141">
        <f t="shared" si="24"/>
        <v>32208</v>
      </c>
      <c r="BV30" s="141">
        <v>32208</v>
      </c>
      <c r="BW30" s="141">
        <v>0</v>
      </c>
      <c r="BX30" s="141">
        <v>0</v>
      </c>
      <c r="BY30" s="141">
        <v>0</v>
      </c>
      <c r="BZ30" s="141">
        <f t="shared" si="25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91197</v>
      </c>
      <c r="CF30" s="141">
        <v>0</v>
      </c>
      <c r="CG30" s="141">
        <v>209653</v>
      </c>
      <c r="CH30" s="141">
        <f t="shared" si="26"/>
        <v>256745</v>
      </c>
      <c r="CI30" s="141">
        <f t="shared" si="56"/>
        <v>0</v>
      </c>
      <c r="CJ30" s="141">
        <f t="shared" si="56"/>
        <v>0</v>
      </c>
      <c r="CK30" s="141">
        <f t="shared" si="56"/>
        <v>0</v>
      </c>
      <c r="CL30" s="141">
        <f t="shared" si="56"/>
        <v>0</v>
      </c>
      <c r="CM30" s="141">
        <f t="shared" si="56"/>
        <v>0</v>
      </c>
      <c r="CN30" s="141">
        <f t="shared" si="56"/>
        <v>0</v>
      </c>
      <c r="CO30" s="141">
        <f t="shared" si="56"/>
        <v>0</v>
      </c>
      <c r="CP30" s="141">
        <f t="shared" si="56"/>
        <v>36327</v>
      </c>
      <c r="CQ30" s="141">
        <f t="shared" si="56"/>
        <v>736120</v>
      </c>
      <c r="CR30" s="141">
        <f t="shared" si="56"/>
        <v>59537</v>
      </c>
      <c r="CS30" s="141">
        <f t="shared" si="56"/>
        <v>59537</v>
      </c>
      <c r="CT30" s="141">
        <f t="shared" si="56"/>
        <v>0</v>
      </c>
      <c r="CU30" s="141">
        <f t="shared" si="56"/>
        <v>0</v>
      </c>
      <c r="CV30" s="141">
        <f t="shared" si="56"/>
        <v>0</v>
      </c>
      <c r="CW30" s="141">
        <f t="shared" si="56"/>
        <v>676583</v>
      </c>
      <c r="CX30" s="141">
        <f t="shared" si="42"/>
        <v>676583</v>
      </c>
      <c r="CY30" s="141">
        <f aca="true" t="shared" si="57" ref="CY30:CY50">SUM(AU30,+BW30)</f>
        <v>0</v>
      </c>
      <c r="CZ30" s="141">
        <f aca="true" t="shared" si="58" ref="CZ30:CZ50">SUM(AV30,+BX30)</f>
        <v>0</v>
      </c>
      <c r="DA30" s="141">
        <f aca="true" t="shared" si="59" ref="DA30:DA50">SUM(AW30,+BY30)</f>
        <v>0</v>
      </c>
      <c r="DB30" s="141">
        <f t="shared" si="46"/>
        <v>0</v>
      </c>
      <c r="DC30" s="141">
        <f t="shared" si="47"/>
        <v>0</v>
      </c>
      <c r="DD30" s="141">
        <f t="shared" si="48"/>
        <v>0</v>
      </c>
      <c r="DE30" s="141">
        <f t="shared" si="49"/>
        <v>0</v>
      </c>
      <c r="DF30" s="141">
        <f t="shared" si="50"/>
        <v>0</v>
      </c>
      <c r="DG30" s="141">
        <f t="shared" si="51"/>
        <v>620019</v>
      </c>
      <c r="DH30" s="141">
        <f t="shared" si="52"/>
        <v>0</v>
      </c>
      <c r="DI30" s="141">
        <f t="shared" si="53"/>
        <v>524520</v>
      </c>
      <c r="DJ30" s="141">
        <f t="shared" si="54"/>
        <v>1260640</v>
      </c>
    </row>
    <row r="31" spans="1:114" s="123" customFormat="1" ht="12" customHeight="1">
      <c r="A31" s="124" t="s">
        <v>216</v>
      </c>
      <c r="B31" s="125" t="s">
        <v>264</v>
      </c>
      <c r="C31" s="124" t="s">
        <v>265</v>
      </c>
      <c r="D31" s="141">
        <f t="shared" si="6"/>
        <v>2085287</v>
      </c>
      <c r="E31" s="141">
        <f t="shared" si="7"/>
        <v>487393</v>
      </c>
      <c r="F31" s="141">
        <v>0</v>
      </c>
      <c r="G31" s="141">
        <v>29200</v>
      </c>
      <c r="H31" s="141">
        <v>245000</v>
      </c>
      <c r="I31" s="141">
        <v>105135</v>
      </c>
      <c r="J31" s="142" t="s">
        <v>199</v>
      </c>
      <c r="K31" s="141">
        <v>108058</v>
      </c>
      <c r="L31" s="141">
        <v>1597894</v>
      </c>
      <c r="M31" s="141">
        <f t="shared" si="8"/>
        <v>184208</v>
      </c>
      <c r="N31" s="141">
        <f t="shared" si="9"/>
        <v>21984</v>
      </c>
      <c r="O31" s="141">
        <v>0</v>
      </c>
      <c r="P31" s="141">
        <v>0</v>
      </c>
      <c r="Q31" s="141">
        <v>0</v>
      </c>
      <c r="R31" s="141">
        <v>20156</v>
      </c>
      <c r="S31" s="142" t="s">
        <v>199</v>
      </c>
      <c r="T31" s="141">
        <v>1828</v>
      </c>
      <c r="U31" s="141">
        <v>162224</v>
      </c>
      <c r="V31" s="141">
        <f t="shared" si="10"/>
        <v>2269495</v>
      </c>
      <c r="W31" s="141">
        <f t="shared" si="10"/>
        <v>509377</v>
      </c>
      <c r="X31" s="141">
        <f t="shared" si="10"/>
        <v>0</v>
      </c>
      <c r="Y31" s="141">
        <f t="shared" si="10"/>
        <v>29200</v>
      </c>
      <c r="Z31" s="141">
        <f t="shared" si="10"/>
        <v>245000</v>
      </c>
      <c r="AA31" s="141">
        <f t="shared" si="10"/>
        <v>125291</v>
      </c>
      <c r="AB31" s="142" t="s">
        <v>199</v>
      </c>
      <c r="AC31" s="141">
        <f t="shared" si="11"/>
        <v>109886</v>
      </c>
      <c r="AD31" s="141">
        <f t="shared" si="12"/>
        <v>1760118</v>
      </c>
      <c r="AE31" s="141">
        <f t="shared" si="13"/>
        <v>319927</v>
      </c>
      <c r="AF31" s="141">
        <f t="shared" si="14"/>
        <v>319927</v>
      </c>
      <c r="AG31" s="141">
        <v>0</v>
      </c>
      <c r="AH31" s="141">
        <v>317022</v>
      </c>
      <c r="AI31" s="141">
        <v>2905</v>
      </c>
      <c r="AJ31" s="141">
        <v>0</v>
      </c>
      <c r="AK31" s="141">
        <v>0</v>
      </c>
      <c r="AL31" s="141">
        <v>0</v>
      </c>
      <c r="AM31" s="141">
        <f t="shared" si="15"/>
        <v>1765360</v>
      </c>
      <c r="AN31" s="141">
        <f t="shared" si="16"/>
        <v>790424</v>
      </c>
      <c r="AO31" s="141">
        <v>92991</v>
      </c>
      <c r="AP31" s="141">
        <v>464955</v>
      </c>
      <c r="AQ31" s="141">
        <v>232478</v>
      </c>
      <c r="AR31" s="141">
        <v>0</v>
      </c>
      <c r="AS31" s="141">
        <f t="shared" si="17"/>
        <v>253092</v>
      </c>
      <c r="AT31" s="141">
        <v>27534</v>
      </c>
      <c r="AU31" s="141">
        <v>225558</v>
      </c>
      <c r="AV31" s="141">
        <v>0</v>
      </c>
      <c r="AW31" s="141">
        <v>0</v>
      </c>
      <c r="AX31" s="141">
        <f t="shared" si="18"/>
        <v>721844</v>
      </c>
      <c r="AY31" s="141">
        <v>135770</v>
      </c>
      <c r="AZ31" s="141">
        <v>529736</v>
      </c>
      <c r="BA31" s="141">
        <v>56338</v>
      </c>
      <c r="BB31" s="141">
        <v>0</v>
      </c>
      <c r="BC31" s="141">
        <v>0</v>
      </c>
      <c r="BD31" s="141">
        <v>0</v>
      </c>
      <c r="BE31" s="141">
        <v>0</v>
      </c>
      <c r="BF31" s="141">
        <f t="shared" si="19"/>
        <v>2085287</v>
      </c>
      <c r="BG31" s="141">
        <f t="shared" si="20"/>
        <v>0</v>
      </c>
      <c r="BH31" s="141">
        <f t="shared" si="21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2"/>
        <v>184208</v>
      </c>
      <c r="BP31" s="141">
        <f t="shared" si="23"/>
        <v>44635</v>
      </c>
      <c r="BQ31" s="141">
        <v>35780</v>
      </c>
      <c r="BR31" s="141">
        <v>8855</v>
      </c>
      <c r="BS31" s="141">
        <v>0</v>
      </c>
      <c r="BT31" s="141">
        <v>0</v>
      </c>
      <c r="BU31" s="141">
        <f t="shared" si="24"/>
        <v>47272</v>
      </c>
      <c r="BV31" s="141">
        <v>372</v>
      </c>
      <c r="BW31" s="141">
        <v>46900</v>
      </c>
      <c r="BX31" s="141">
        <v>0</v>
      </c>
      <c r="BY31" s="141">
        <v>0</v>
      </c>
      <c r="BZ31" s="141">
        <f t="shared" si="25"/>
        <v>92301</v>
      </c>
      <c r="CA31" s="141">
        <v>32439</v>
      </c>
      <c r="CB31" s="141">
        <v>59862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f t="shared" si="26"/>
        <v>184208</v>
      </c>
      <c r="CI31" s="141">
        <f t="shared" si="56"/>
        <v>319927</v>
      </c>
      <c r="CJ31" s="141">
        <f t="shared" si="56"/>
        <v>319927</v>
      </c>
      <c r="CK31" s="141">
        <f t="shared" si="56"/>
        <v>0</v>
      </c>
      <c r="CL31" s="141">
        <f t="shared" si="56"/>
        <v>317022</v>
      </c>
      <c r="CM31" s="141">
        <f t="shared" si="56"/>
        <v>2905</v>
      </c>
      <c r="CN31" s="141">
        <f t="shared" si="56"/>
        <v>0</v>
      </c>
      <c r="CO31" s="141">
        <f t="shared" si="56"/>
        <v>0</v>
      </c>
      <c r="CP31" s="141">
        <f t="shared" si="56"/>
        <v>0</v>
      </c>
      <c r="CQ31" s="141">
        <f t="shared" si="56"/>
        <v>1949568</v>
      </c>
      <c r="CR31" s="141">
        <f t="shared" si="56"/>
        <v>835059</v>
      </c>
      <c r="CS31" s="141">
        <f t="shared" si="56"/>
        <v>128771</v>
      </c>
      <c r="CT31" s="141">
        <f t="shared" si="56"/>
        <v>473810</v>
      </c>
      <c r="CU31" s="141">
        <f t="shared" si="56"/>
        <v>232478</v>
      </c>
      <c r="CV31" s="141">
        <f t="shared" si="56"/>
        <v>0</v>
      </c>
      <c r="CW31" s="141">
        <f t="shared" si="56"/>
        <v>300364</v>
      </c>
      <c r="CX31" s="141">
        <f t="shared" si="42"/>
        <v>27906</v>
      </c>
      <c r="CY31" s="141">
        <f t="shared" si="57"/>
        <v>272458</v>
      </c>
      <c r="CZ31" s="141">
        <f t="shared" si="58"/>
        <v>0</v>
      </c>
      <c r="DA31" s="141">
        <f t="shared" si="59"/>
        <v>0</v>
      </c>
      <c r="DB31" s="141">
        <f t="shared" si="46"/>
        <v>814145</v>
      </c>
      <c r="DC31" s="141">
        <f t="shared" si="47"/>
        <v>168209</v>
      </c>
      <c r="DD31" s="141">
        <f t="shared" si="48"/>
        <v>589598</v>
      </c>
      <c r="DE31" s="141">
        <f t="shared" si="49"/>
        <v>56338</v>
      </c>
      <c r="DF31" s="141">
        <f t="shared" si="50"/>
        <v>0</v>
      </c>
      <c r="DG31" s="141">
        <f t="shared" si="51"/>
        <v>0</v>
      </c>
      <c r="DH31" s="141">
        <f t="shared" si="52"/>
        <v>0</v>
      </c>
      <c r="DI31" s="141">
        <f t="shared" si="53"/>
        <v>0</v>
      </c>
      <c r="DJ31" s="141">
        <f t="shared" si="54"/>
        <v>2269495</v>
      </c>
    </row>
    <row r="32" spans="1:114" s="123" customFormat="1" ht="12" customHeight="1">
      <c r="A32" s="124" t="s">
        <v>216</v>
      </c>
      <c r="B32" s="125" t="s">
        <v>266</v>
      </c>
      <c r="C32" s="124" t="s">
        <v>267</v>
      </c>
      <c r="D32" s="141">
        <f t="shared" si="6"/>
        <v>1154371</v>
      </c>
      <c r="E32" s="141">
        <f t="shared" si="7"/>
        <v>18150</v>
      </c>
      <c r="F32" s="141">
        <v>0</v>
      </c>
      <c r="G32" s="141">
        <v>0</v>
      </c>
      <c r="H32" s="141">
        <v>0</v>
      </c>
      <c r="I32" s="141">
        <v>5642</v>
      </c>
      <c r="J32" s="142" t="s">
        <v>199</v>
      </c>
      <c r="K32" s="141">
        <v>12508</v>
      </c>
      <c r="L32" s="141">
        <v>1136221</v>
      </c>
      <c r="M32" s="141">
        <f t="shared" si="8"/>
        <v>125536</v>
      </c>
      <c r="N32" s="141">
        <f t="shared" si="9"/>
        <v>6020</v>
      </c>
      <c r="O32" s="141">
        <v>0</v>
      </c>
      <c r="P32" s="141">
        <v>0</v>
      </c>
      <c r="Q32" s="141">
        <v>0</v>
      </c>
      <c r="R32" s="141">
        <v>4615</v>
      </c>
      <c r="S32" s="142" t="s">
        <v>199</v>
      </c>
      <c r="T32" s="141">
        <v>1405</v>
      </c>
      <c r="U32" s="141">
        <v>119516</v>
      </c>
      <c r="V32" s="141">
        <f t="shared" si="10"/>
        <v>1279907</v>
      </c>
      <c r="W32" s="141">
        <f t="shared" si="10"/>
        <v>24170</v>
      </c>
      <c r="X32" s="141">
        <f t="shared" si="10"/>
        <v>0</v>
      </c>
      <c r="Y32" s="141">
        <f t="shared" si="10"/>
        <v>0</v>
      </c>
      <c r="Z32" s="141">
        <f t="shared" si="10"/>
        <v>0</v>
      </c>
      <c r="AA32" s="141">
        <f t="shared" si="10"/>
        <v>10257</v>
      </c>
      <c r="AB32" s="142" t="s">
        <v>199</v>
      </c>
      <c r="AC32" s="141">
        <f t="shared" si="11"/>
        <v>13913</v>
      </c>
      <c r="AD32" s="141">
        <f t="shared" si="12"/>
        <v>1255737</v>
      </c>
      <c r="AE32" s="141">
        <f t="shared" si="13"/>
        <v>0</v>
      </c>
      <c r="AF32" s="141">
        <f t="shared" si="14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15"/>
        <v>1154371</v>
      </c>
      <c r="AN32" s="141">
        <f t="shared" si="16"/>
        <v>568642</v>
      </c>
      <c r="AO32" s="141">
        <v>39658</v>
      </c>
      <c r="AP32" s="141">
        <v>288380</v>
      </c>
      <c r="AQ32" s="141">
        <v>240604</v>
      </c>
      <c r="AR32" s="141">
        <v>0</v>
      </c>
      <c r="AS32" s="141">
        <f t="shared" si="17"/>
        <v>293031</v>
      </c>
      <c r="AT32" s="141">
        <v>40516</v>
      </c>
      <c r="AU32" s="141">
        <v>252515</v>
      </c>
      <c r="AV32" s="141">
        <v>0</v>
      </c>
      <c r="AW32" s="141">
        <v>4106</v>
      </c>
      <c r="AX32" s="141">
        <f t="shared" si="18"/>
        <v>288592</v>
      </c>
      <c r="AY32" s="141">
        <v>136427</v>
      </c>
      <c r="AZ32" s="141">
        <v>122404</v>
      </c>
      <c r="BA32" s="141">
        <v>29761</v>
      </c>
      <c r="BB32" s="141">
        <v>0</v>
      </c>
      <c r="BC32" s="141">
        <v>0</v>
      </c>
      <c r="BD32" s="141">
        <v>0</v>
      </c>
      <c r="BE32" s="141">
        <v>0</v>
      </c>
      <c r="BF32" s="141">
        <f t="shared" si="19"/>
        <v>1154371</v>
      </c>
      <c r="BG32" s="141">
        <f t="shared" si="20"/>
        <v>0</v>
      </c>
      <c r="BH32" s="141">
        <f t="shared" si="21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2"/>
        <v>94064</v>
      </c>
      <c r="BP32" s="141">
        <f t="shared" si="23"/>
        <v>33657</v>
      </c>
      <c r="BQ32" s="141">
        <v>17391</v>
      </c>
      <c r="BR32" s="141">
        <v>0</v>
      </c>
      <c r="BS32" s="141">
        <v>16266</v>
      </c>
      <c r="BT32" s="141">
        <v>0</v>
      </c>
      <c r="BU32" s="141">
        <f t="shared" si="24"/>
        <v>20924</v>
      </c>
      <c r="BV32" s="141">
        <v>0</v>
      </c>
      <c r="BW32" s="141">
        <v>20924</v>
      </c>
      <c r="BX32" s="141">
        <v>0</v>
      </c>
      <c r="BY32" s="141">
        <v>0</v>
      </c>
      <c r="BZ32" s="141">
        <f t="shared" si="25"/>
        <v>39483</v>
      </c>
      <c r="CA32" s="141">
        <v>39483</v>
      </c>
      <c r="CB32" s="141">
        <v>0</v>
      </c>
      <c r="CC32" s="141">
        <v>0</v>
      </c>
      <c r="CD32" s="141">
        <v>0</v>
      </c>
      <c r="CE32" s="141">
        <v>0</v>
      </c>
      <c r="CF32" s="141">
        <v>0</v>
      </c>
      <c r="CG32" s="141">
        <v>31472</v>
      </c>
      <c r="CH32" s="141">
        <f t="shared" si="26"/>
        <v>125536</v>
      </c>
      <c r="CI32" s="141">
        <f t="shared" si="56"/>
        <v>0</v>
      </c>
      <c r="CJ32" s="141">
        <f t="shared" si="56"/>
        <v>0</v>
      </c>
      <c r="CK32" s="141">
        <f t="shared" si="56"/>
        <v>0</v>
      </c>
      <c r="CL32" s="141">
        <f t="shared" si="56"/>
        <v>0</v>
      </c>
      <c r="CM32" s="141">
        <f t="shared" si="56"/>
        <v>0</v>
      </c>
      <c r="CN32" s="141">
        <f t="shared" si="56"/>
        <v>0</v>
      </c>
      <c r="CO32" s="141">
        <f t="shared" si="56"/>
        <v>0</v>
      </c>
      <c r="CP32" s="141">
        <f t="shared" si="56"/>
        <v>0</v>
      </c>
      <c r="CQ32" s="141">
        <f t="shared" si="56"/>
        <v>1248435</v>
      </c>
      <c r="CR32" s="141">
        <f t="shared" si="56"/>
        <v>602299</v>
      </c>
      <c r="CS32" s="141">
        <f t="shared" si="56"/>
        <v>57049</v>
      </c>
      <c r="CT32" s="141">
        <f t="shared" si="56"/>
        <v>288380</v>
      </c>
      <c r="CU32" s="141">
        <f t="shared" si="56"/>
        <v>256870</v>
      </c>
      <c r="CV32" s="141">
        <f t="shared" si="56"/>
        <v>0</v>
      </c>
      <c r="CW32" s="141">
        <f t="shared" si="56"/>
        <v>313955</v>
      </c>
      <c r="CX32" s="141">
        <f t="shared" si="42"/>
        <v>40516</v>
      </c>
      <c r="CY32" s="141">
        <f t="shared" si="57"/>
        <v>273439</v>
      </c>
      <c r="CZ32" s="141">
        <f t="shared" si="58"/>
        <v>0</v>
      </c>
      <c r="DA32" s="141">
        <f t="shared" si="59"/>
        <v>4106</v>
      </c>
      <c r="DB32" s="141">
        <f t="shared" si="46"/>
        <v>328075</v>
      </c>
      <c r="DC32" s="141">
        <f t="shared" si="47"/>
        <v>175910</v>
      </c>
      <c r="DD32" s="141">
        <f t="shared" si="48"/>
        <v>122404</v>
      </c>
      <c r="DE32" s="141">
        <f t="shared" si="49"/>
        <v>29761</v>
      </c>
      <c r="DF32" s="141">
        <f t="shared" si="50"/>
        <v>0</v>
      </c>
      <c r="DG32" s="141">
        <f t="shared" si="51"/>
        <v>0</v>
      </c>
      <c r="DH32" s="141">
        <f t="shared" si="52"/>
        <v>0</v>
      </c>
      <c r="DI32" s="141">
        <f t="shared" si="53"/>
        <v>31472</v>
      </c>
      <c r="DJ32" s="141">
        <f t="shared" si="54"/>
        <v>1279907</v>
      </c>
    </row>
    <row r="33" spans="1:114" s="123" customFormat="1" ht="12" customHeight="1">
      <c r="A33" s="124" t="s">
        <v>216</v>
      </c>
      <c r="B33" s="125" t="s">
        <v>268</v>
      </c>
      <c r="C33" s="124" t="s">
        <v>269</v>
      </c>
      <c r="D33" s="141">
        <f t="shared" si="6"/>
        <v>496416</v>
      </c>
      <c r="E33" s="141">
        <f t="shared" si="7"/>
        <v>6642</v>
      </c>
      <c r="F33" s="141">
        <v>0</v>
      </c>
      <c r="G33" s="141">
        <v>102</v>
      </c>
      <c r="H33" s="141">
        <v>0</v>
      </c>
      <c r="I33" s="141">
        <v>6540</v>
      </c>
      <c r="J33" s="142" t="s">
        <v>199</v>
      </c>
      <c r="K33" s="141">
        <v>0</v>
      </c>
      <c r="L33" s="141">
        <v>489774</v>
      </c>
      <c r="M33" s="141">
        <f t="shared" si="8"/>
        <v>102234</v>
      </c>
      <c r="N33" s="141">
        <f t="shared" si="9"/>
        <v>5842</v>
      </c>
      <c r="O33" s="141">
        <v>0</v>
      </c>
      <c r="P33" s="141">
        <v>0</v>
      </c>
      <c r="Q33" s="141">
        <v>0</v>
      </c>
      <c r="R33" s="141">
        <v>5842</v>
      </c>
      <c r="S33" s="142" t="s">
        <v>199</v>
      </c>
      <c r="T33" s="141">
        <v>0</v>
      </c>
      <c r="U33" s="141">
        <v>96392</v>
      </c>
      <c r="V33" s="141">
        <f t="shared" si="10"/>
        <v>598650</v>
      </c>
      <c r="W33" s="141">
        <f t="shared" si="10"/>
        <v>12484</v>
      </c>
      <c r="X33" s="141">
        <f t="shared" si="10"/>
        <v>0</v>
      </c>
      <c r="Y33" s="141">
        <f t="shared" si="10"/>
        <v>102</v>
      </c>
      <c r="Z33" s="141">
        <f t="shared" si="10"/>
        <v>0</v>
      </c>
      <c r="AA33" s="141">
        <f t="shared" si="10"/>
        <v>12382</v>
      </c>
      <c r="AB33" s="142" t="s">
        <v>199</v>
      </c>
      <c r="AC33" s="141">
        <f t="shared" si="11"/>
        <v>0</v>
      </c>
      <c r="AD33" s="141">
        <f t="shared" si="12"/>
        <v>586166</v>
      </c>
      <c r="AE33" s="141">
        <f t="shared" si="13"/>
        <v>0</v>
      </c>
      <c r="AF33" s="141">
        <f t="shared" si="14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113</v>
      </c>
      <c r="AM33" s="141">
        <f t="shared" si="15"/>
        <v>331662</v>
      </c>
      <c r="AN33" s="141">
        <f t="shared" si="16"/>
        <v>10421</v>
      </c>
      <c r="AO33" s="141">
        <v>10421</v>
      </c>
      <c r="AP33" s="141">
        <v>0</v>
      </c>
      <c r="AQ33" s="141">
        <v>0</v>
      </c>
      <c r="AR33" s="141">
        <v>0</v>
      </c>
      <c r="AS33" s="141">
        <f t="shared" si="17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18"/>
        <v>321241</v>
      </c>
      <c r="AY33" s="141">
        <v>314730</v>
      </c>
      <c r="AZ33" s="141">
        <v>0</v>
      </c>
      <c r="BA33" s="141">
        <v>0</v>
      </c>
      <c r="BB33" s="141">
        <v>6511</v>
      </c>
      <c r="BC33" s="141">
        <v>164641</v>
      </c>
      <c r="BD33" s="141">
        <v>0</v>
      </c>
      <c r="BE33" s="141">
        <v>0</v>
      </c>
      <c r="BF33" s="141">
        <f t="shared" si="19"/>
        <v>331662</v>
      </c>
      <c r="BG33" s="141">
        <f t="shared" si="20"/>
        <v>0</v>
      </c>
      <c r="BH33" s="141">
        <f t="shared" si="21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1377</v>
      </c>
      <c r="BO33" s="141">
        <f t="shared" si="22"/>
        <v>46495</v>
      </c>
      <c r="BP33" s="141">
        <f t="shared" si="23"/>
        <v>4466</v>
      </c>
      <c r="BQ33" s="141">
        <v>4466</v>
      </c>
      <c r="BR33" s="141">
        <v>0</v>
      </c>
      <c r="BS33" s="141">
        <v>0</v>
      </c>
      <c r="BT33" s="141">
        <v>0</v>
      </c>
      <c r="BU33" s="141">
        <f t="shared" si="24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25"/>
        <v>42029</v>
      </c>
      <c r="CA33" s="141">
        <v>38429</v>
      </c>
      <c r="CB33" s="141">
        <v>0</v>
      </c>
      <c r="CC33" s="141">
        <v>0</v>
      </c>
      <c r="CD33" s="141">
        <v>3600</v>
      </c>
      <c r="CE33" s="141">
        <v>54362</v>
      </c>
      <c r="CF33" s="141">
        <v>0</v>
      </c>
      <c r="CG33" s="141">
        <v>0</v>
      </c>
      <c r="CH33" s="141">
        <f t="shared" si="26"/>
        <v>46495</v>
      </c>
      <c r="CI33" s="141">
        <f t="shared" si="56"/>
        <v>0</v>
      </c>
      <c r="CJ33" s="141">
        <f t="shared" si="56"/>
        <v>0</v>
      </c>
      <c r="CK33" s="141">
        <f t="shared" si="56"/>
        <v>0</v>
      </c>
      <c r="CL33" s="141">
        <f t="shared" si="56"/>
        <v>0</v>
      </c>
      <c r="CM33" s="141">
        <f t="shared" si="56"/>
        <v>0</v>
      </c>
      <c r="CN33" s="141">
        <f t="shared" si="56"/>
        <v>0</v>
      </c>
      <c r="CO33" s="141">
        <f t="shared" si="56"/>
        <v>0</v>
      </c>
      <c r="CP33" s="141">
        <f t="shared" si="56"/>
        <v>1490</v>
      </c>
      <c r="CQ33" s="141">
        <f t="shared" si="56"/>
        <v>378157</v>
      </c>
      <c r="CR33" s="141">
        <f t="shared" si="56"/>
        <v>14887</v>
      </c>
      <c r="CS33" s="141">
        <f t="shared" si="56"/>
        <v>14887</v>
      </c>
      <c r="CT33" s="141">
        <f t="shared" si="56"/>
        <v>0</v>
      </c>
      <c r="CU33" s="141">
        <f t="shared" si="56"/>
        <v>0</v>
      </c>
      <c r="CV33" s="141">
        <f t="shared" si="56"/>
        <v>0</v>
      </c>
      <c r="CW33" s="141">
        <f t="shared" si="56"/>
        <v>0</v>
      </c>
      <c r="CX33" s="141">
        <f t="shared" si="42"/>
        <v>0</v>
      </c>
      <c r="CY33" s="141">
        <f t="shared" si="57"/>
        <v>0</v>
      </c>
      <c r="CZ33" s="141">
        <f t="shared" si="58"/>
        <v>0</v>
      </c>
      <c r="DA33" s="141">
        <f t="shared" si="59"/>
        <v>0</v>
      </c>
      <c r="DB33" s="141">
        <f t="shared" si="46"/>
        <v>363270</v>
      </c>
      <c r="DC33" s="141">
        <f t="shared" si="47"/>
        <v>353159</v>
      </c>
      <c r="DD33" s="141">
        <f t="shared" si="48"/>
        <v>0</v>
      </c>
      <c r="DE33" s="141">
        <f t="shared" si="49"/>
        <v>0</v>
      </c>
      <c r="DF33" s="141">
        <f t="shared" si="50"/>
        <v>10111</v>
      </c>
      <c r="DG33" s="141">
        <f t="shared" si="51"/>
        <v>219003</v>
      </c>
      <c r="DH33" s="141">
        <f t="shared" si="52"/>
        <v>0</v>
      </c>
      <c r="DI33" s="141">
        <f t="shared" si="53"/>
        <v>0</v>
      </c>
      <c r="DJ33" s="141">
        <f t="shared" si="54"/>
        <v>378157</v>
      </c>
    </row>
    <row r="34" spans="1:114" s="123" customFormat="1" ht="12" customHeight="1">
      <c r="A34" s="124" t="s">
        <v>216</v>
      </c>
      <c r="B34" s="125" t="s">
        <v>270</v>
      </c>
      <c r="C34" s="124" t="s">
        <v>271</v>
      </c>
      <c r="D34" s="141">
        <f t="shared" si="6"/>
        <v>914491</v>
      </c>
      <c r="E34" s="141">
        <f t="shared" si="7"/>
        <v>16721</v>
      </c>
      <c r="F34" s="141">
        <v>0</v>
      </c>
      <c r="G34" s="141">
        <v>107</v>
      </c>
      <c r="H34" s="141">
        <v>0</v>
      </c>
      <c r="I34" s="141">
        <v>4078</v>
      </c>
      <c r="J34" s="142" t="s">
        <v>199</v>
      </c>
      <c r="K34" s="141">
        <v>12536</v>
      </c>
      <c r="L34" s="141">
        <v>897770</v>
      </c>
      <c r="M34" s="141">
        <f t="shared" si="8"/>
        <v>84116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2" t="s">
        <v>199</v>
      </c>
      <c r="T34" s="141"/>
      <c r="U34" s="141">
        <v>84116</v>
      </c>
      <c r="V34" s="141">
        <f t="shared" si="10"/>
        <v>998607</v>
      </c>
      <c r="W34" s="141">
        <f t="shared" si="10"/>
        <v>16721</v>
      </c>
      <c r="X34" s="141">
        <f t="shared" si="10"/>
        <v>0</v>
      </c>
      <c r="Y34" s="141">
        <f t="shared" si="10"/>
        <v>107</v>
      </c>
      <c r="Z34" s="141">
        <f t="shared" si="10"/>
        <v>0</v>
      </c>
      <c r="AA34" s="141">
        <f t="shared" si="10"/>
        <v>4078</v>
      </c>
      <c r="AB34" s="142" t="s">
        <v>199</v>
      </c>
      <c r="AC34" s="141">
        <f t="shared" si="11"/>
        <v>12536</v>
      </c>
      <c r="AD34" s="141">
        <f t="shared" si="12"/>
        <v>981886</v>
      </c>
      <c r="AE34" s="141">
        <f t="shared" si="13"/>
        <v>0</v>
      </c>
      <c r="AF34" s="141">
        <f t="shared" si="14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22944</v>
      </c>
      <c r="AM34" s="141">
        <f t="shared" si="15"/>
        <v>490873</v>
      </c>
      <c r="AN34" s="141">
        <f t="shared" si="16"/>
        <v>207410</v>
      </c>
      <c r="AO34" s="141">
        <v>19859</v>
      </c>
      <c r="AP34" s="141">
        <v>160934</v>
      </c>
      <c r="AQ34" s="141">
        <v>26617</v>
      </c>
      <c r="AR34" s="141">
        <v>0</v>
      </c>
      <c r="AS34" s="141">
        <f t="shared" si="17"/>
        <v>5490</v>
      </c>
      <c r="AT34" s="141">
        <v>4291</v>
      </c>
      <c r="AU34" s="141">
        <v>1199</v>
      </c>
      <c r="AV34" s="141">
        <v>0</v>
      </c>
      <c r="AW34" s="141">
        <v>0</v>
      </c>
      <c r="AX34" s="141">
        <f t="shared" si="18"/>
        <v>277973</v>
      </c>
      <c r="AY34" s="141">
        <v>277973</v>
      </c>
      <c r="AZ34" s="141">
        <v>0</v>
      </c>
      <c r="BA34" s="141">
        <v>0</v>
      </c>
      <c r="BB34" s="141">
        <v>0</v>
      </c>
      <c r="BC34" s="141">
        <v>383675</v>
      </c>
      <c r="BD34" s="141">
        <v>0</v>
      </c>
      <c r="BE34" s="141">
        <v>16999</v>
      </c>
      <c r="BF34" s="141">
        <f t="shared" si="19"/>
        <v>507872</v>
      </c>
      <c r="BG34" s="141">
        <f t="shared" si="20"/>
        <v>0</v>
      </c>
      <c r="BH34" s="141">
        <f t="shared" si="21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3024</v>
      </c>
      <c r="BO34" s="141">
        <f t="shared" si="22"/>
        <v>9180</v>
      </c>
      <c r="BP34" s="141">
        <f t="shared" si="23"/>
        <v>9180</v>
      </c>
      <c r="BQ34" s="141">
        <v>9180</v>
      </c>
      <c r="BR34" s="141">
        <v>0</v>
      </c>
      <c r="BS34" s="141">
        <v>0</v>
      </c>
      <c r="BT34" s="141">
        <v>0</v>
      </c>
      <c r="BU34" s="141">
        <f t="shared" si="24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25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58648</v>
      </c>
      <c r="CF34" s="141">
        <v>0</v>
      </c>
      <c r="CG34" s="141">
        <v>13264</v>
      </c>
      <c r="CH34" s="141">
        <f t="shared" si="26"/>
        <v>22444</v>
      </c>
      <c r="CI34" s="141">
        <f t="shared" si="56"/>
        <v>0</v>
      </c>
      <c r="CJ34" s="141">
        <f t="shared" si="56"/>
        <v>0</v>
      </c>
      <c r="CK34" s="141">
        <f t="shared" si="56"/>
        <v>0</v>
      </c>
      <c r="CL34" s="141">
        <f t="shared" si="56"/>
        <v>0</v>
      </c>
      <c r="CM34" s="141">
        <f t="shared" si="56"/>
        <v>0</v>
      </c>
      <c r="CN34" s="141">
        <f t="shared" si="56"/>
        <v>0</v>
      </c>
      <c r="CO34" s="141">
        <f t="shared" si="56"/>
        <v>0</v>
      </c>
      <c r="CP34" s="141">
        <f t="shared" si="56"/>
        <v>25968</v>
      </c>
      <c r="CQ34" s="141">
        <f t="shared" si="56"/>
        <v>500053</v>
      </c>
      <c r="CR34" s="141">
        <f t="shared" si="56"/>
        <v>216590</v>
      </c>
      <c r="CS34" s="141">
        <f t="shared" si="56"/>
        <v>29039</v>
      </c>
      <c r="CT34" s="141">
        <f t="shared" si="56"/>
        <v>160934</v>
      </c>
      <c r="CU34" s="141">
        <f t="shared" si="56"/>
        <v>26617</v>
      </c>
      <c r="CV34" s="141">
        <f t="shared" si="56"/>
        <v>0</v>
      </c>
      <c r="CW34" s="141">
        <f t="shared" si="56"/>
        <v>5490</v>
      </c>
      <c r="CX34" s="141">
        <f t="shared" si="42"/>
        <v>4291</v>
      </c>
      <c r="CY34" s="141">
        <f t="shared" si="57"/>
        <v>1199</v>
      </c>
      <c r="CZ34" s="141">
        <f t="shared" si="58"/>
        <v>0</v>
      </c>
      <c r="DA34" s="141">
        <f t="shared" si="59"/>
        <v>0</v>
      </c>
      <c r="DB34" s="141">
        <f t="shared" si="46"/>
        <v>277973</v>
      </c>
      <c r="DC34" s="141">
        <f t="shared" si="47"/>
        <v>277973</v>
      </c>
      <c r="DD34" s="141">
        <f t="shared" si="48"/>
        <v>0</v>
      </c>
      <c r="DE34" s="141">
        <f t="shared" si="49"/>
        <v>0</v>
      </c>
      <c r="DF34" s="141">
        <f t="shared" si="50"/>
        <v>0</v>
      </c>
      <c r="DG34" s="141">
        <f t="shared" si="51"/>
        <v>442323</v>
      </c>
      <c r="DH34" s="141">
        <f t="shared" si="52"/>
        <v>0</v>
      </c>
      <c r="DI34" s="141">
        <f t="shared" si="53"/>
        <v>30263</v>
      </c>
      <c r="DJ34" s="141">
        <f t="shared" si="54"/>
        <v>530316</v>
      </c>
    </row>
    <row r="35" spans="1:114" s="123" customFormat="1" ht="12" customHeight="1">
      <c r="A35" s="124" t="s">
        <v>216</v>
      </c>
      <c r="B35" s="125" t="s">
        <v>272</v>
      </c>
      <c r="C35" s="124" t="s">
        <v>273</v>
      </c>
      <c r="D35" s="141">
        <f t="shared" si="6"/>
        <v>5619978</v>
      </c>
      <c r="E35" s="141">
        <f t="shared" si="7"/>
        <v>24516</v>
      </c>
      <c r="F35" s="141">
        <v>0</v>
      </c>
      <c r="G35" s="141">
        <v>0</v>
      </c>
      <c r="H35" s="141">
        <v>22000</v>
      </c>
      <c r="I35" s="141">
        <v>2516</v>
      </c>
      <c r="J35" s="142" t="s">
        <v>199</v>
      </c>
      <c r="K35" s="141">
        <v>0</v>
      </c>
      <c r="L35" s="141">
        <v>5595462</v>
      </c>
      <c r="M35" s="141">
        <f t="shared" si="8"/>
        <v>428858</v>
      </c>
      <c r="N35" s="141">
        <f t="shared" si="9"/>
        <v>44609</v>
      </c>
      <c r="O35" s="141">
        <v>0</v>
      </c>
      <c r="P35" s="141">
        <v>0</v>
      </c>
      <c r="Q35" s="141">
        <v>0</v>
      </c>
      <c r="R35" s="141">
        <v>44609</v>
      </c>
      <c r="S35" s="142" t="s">
        <v>199</v>
      </c>
      <c r="T35" s="141">
        <v>0</v>
      </c>
      <c r="U35" s="141">
        <v>384249</v>
      </c>
      <c r="V35" s="141">
        <f t="shared" si="10"/>
        <v>6048836</v>
      </c>
      <c r="W35" s="141">
        <f t="shared" si="10"/>
        <v>69125</v>
      </c>
      <c r="X35" s="141">
        <f t="shared" si="10"/>
        <v>0</v>
      </c>
      <c r="Y35" s="141">
        <f t="shared" si="10"/>
        <v>0</v>
      </c>
      <c r="Z35" s="141">
        <f t="shared" si="10"/>
        <v>22000</v>
      </c>
      <c r="AA35" s="141">
        <f t="shared" si="10"/>
        <v>47125</v>
      </c>
      <c r="AB35" s="142" t="s">
        <v>199</v>
      </c>
      <c r="AC35" s="141">
        <f t="shared" si="11"/>
        <v>0</v>
      </c>
      <c r="AD35" s="141">
        <f t="shared" si="12"/>
        <v>5979711</v>
      </c>
      <c r="AE35" s="141">
        <f t="shared" si="13"/>
        <v>0</v>
      </c>
      <c r="AF35" s="141">
        <f t="shared" si="14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315271</v>
      </c>
      <c r="AM35" s="141">
        <f t="shared" si="15"/>
        <v>3319232</v>
      </c>
      <c r="AN35" s="141">
        <f t="shared" si="16"/>
        <v>1755491</v>
      </c>
      <c r="AO35" s="141">
        <v>246210</v>
      </c>
      <c r="AP35" s="141">
        <v>1509281</v>
      </c>
      <c r="AQ35" s="141">
        <v>0</v>
      </c>
      <c r="AR35" s="141">
        <v>0</v>
      </c>
      <c r="AS35" s="141">
        <f t="shared" si="17"/>
        <v>885217</v>
      </c>
      <c r="AT35" s="141">
        <v>882334</v>
      </c>
      <c r="AU35" s="141">
        <v>2883</v>
      </c>
      <c r="AV35" s="141">
        <v>0</v>
      </c>
      <c r="AW35" s="141">
        <v>29358</v>
      </c>
      <c r="AX35" s="141">
        <f t="shared" si="18"/>
        <v>649166</v>
      </c>
      <c r="AY35" s="141">
        <v>649166</v>
      </c>
      <c r="AZ35" s="141">
        <v>0</v>
      </c>
      <c r="BA35" s="141">
        <v>0</v>
      </c>
      <c r="BB35" s="141">
        <v>0</v>
      </c>
      <c r="BC35" s="141">
        <v>1985475</v>
      </c>
      <c r="BD35" s="141">
        <v>0</v>
      </c>
      <c r="BE35" s="141">
        <v>0</v>
      </c>
      <c r="BF35" s="141">
        <f t="shared" si="19"/>
        <v>3319232</v>
      </c>
      <c r="BG35" s="141">
        <f t="shared" si="20"/>
        <v>0</v>
      </c>
      <c r="BH35" s="141">
        <f t="shared" si="21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2"/>
        <v>428858</v>
      </c>
      <c r="BP35" s="141">
        <f t="shared" si="23"/>
        <v>84555</v>
      </c>
      <c r="BQ35" s="141">
        <v>84555</v>
      </c>
      <c r="BR35" s="141">
        <v>0</v>
      </c>
      <c r="BS35" s="141">
        <v>0</v>
      </c>
      <c r="BT35" s="141">
        <v>0</v>
      </c>
      <c r="BU35" s="141">
        <f t="shared" si="24"/>
        <v>178461</v>
      </c>
      <c r="BV35" s="141">
        <v>0</v>
      </c>
      <c r="BW35" s="141">
        <v>178461</v>
      </c>
      <c r="BX35" s="141">
        <v>0</v>
      </c>
      <c r="BY35" s="141">
        <v>0</v>
      </c>
      <c r="BZ35" s="141">
        <f t="shared" si="25"/>
        <v>165842</v>
      </c>
      <c r="CA35" s="141">
        <v>165842</v>
      </c>
      <c r="CB35" s="141">
        <v>0</v>
      </c>
      <c r="CC35" s="141">
        <v>0</v>
      </c>
      <c r="CD35" s="141">
        <v>0</v>
      </c>
      <c r="CE35" s="141">
        <v>0</v>
      </c>
      <c r="CF35" s="141">
        <v>0</v>
      </c>
      <c r="CG35" s="141">
        <v>0</v>
      </c>
      <c r="CH35" s="141">
        <f t="shared" si="26"/>
        <v>428858</v>
      </c>
      <c r="CI35" s="141">
        <f t="shared" si="56"/>
        <v>0</v>
      </c>
      <c r="CJ35" s="141">
        <f t="shared" si="56"/>
        <v>0</v>
      </c>
      <c r="CK35" s="141">
        <f t="shared" si="56"/>
        <v>0</v>
      </c>
      <c r="CL35" s="141">
        <f t="shared" si="56"/>
        <v>0</v>
      </c>
      <c r="CM35" s="141">
        <f t="shared" si="56"/>
        <v>0</v>
      </c>
      <c r="CN35" s="141">
        <f t="shared" si="56"/>
        <v>0</v>
      </c>
      <c r="CO35" s="141">
        <f t="shared" si="56"/>
        <v>0</v>
      </c>
      <c r="CP35" s="141">
        <f t="shared" si="56"/>
        <v>315271</v>
      </c>
      <c r="CQ35" s="141">
        <f t="shared" si="56"/>
        <v>3748090</v>
      </c>
      <c r="CR35" s="141">
        <f t="shared" si="56"/>
        <v>1840046</v>
      </c>
      <c r="CS35" s="141">
        <f t="shared" si="56"/>
        <v>330765</v>
      </c>
      <c r="CT35" s="141">
        <f t="shared" si="56"/>
        <v>1509281</v>
      </c>
      <c r="CU35" s="141">
        <f t="shared" si="56"/>
        <v>0</v>
      </c>
      <c r="CV35" s="141">
        <f t="shared" si="56"/>
        <v>0</v>
      </c>
      <c r="CW35" s="141">
        <f t="shared" si="56"/>
        <v>1063678</v>
      </c>
      <c r="CX35" s="141">
        <f t="shared" si="42"/>
        <v>882334</v>
      </c>
      <c r="CY35" s="141">
        <f t="shared" si="57"/>
        <v>181344</v>
      </c>
      <c r="CZ35" s="141">
        <f t="shared" si="58"/>
        <v>0</v>
      </c>
      <c r="DA35" s="141">
        <f t="shared" si="59"/>
        <v>29358</v>
      </c>
      <c r="DB35" s="141">
        <f t="shared" si="46"/>
        <v>815008</v>
      </c>
      <c r="DC35" s="141">
        <f t="shared" si="47"/>
        <v>815008</v>
      </c>
      <c r="DD35" s="141">
        <f t="shared" si="48"/>
        <v>0</v>
      </c>
      <c r="DE35" s="141">
        <f t="shared" si="49"/>
        <v>0</v>
      </c>
      <c r="DF35" s="141">
        <f t="shared" si="50"/>
        <v>0</v>
      </c>
      <c r="DG35" s="141">
        <f t="shared" si="51"/>
        <v>1985475</v>
      </c>
      <c r="DH35" s="141">
        <f t="shared" si="52"/>
        <v>0</v>
      </c>
      <c r="DI35" s="141">
        <f t="shared" si="53"/>
        <v>0</v>
      </c>
      <c r="DJ35" s="141">
        <f t="shared" si="54"/>
        <v>3748090</v>
      </c>
    </row>
    <row r="36" spans="1:114" s="123" customFormat="1" ht="12" customHeight="1">
      <c r="A36" s="124" t="s">
        <v>216</v>
      </c>
      <c r="B36" s="125" t="s">
        <v>274</v>
      </c>
      <c r="C36" s="124" t="s">
        <v>275</v>
      </c>
      <c r="D36" s="141">
        <f t="shared" si="6"/>
        <v>726898</v>
      </c>
      <c r="E36" s="141">
        <f t="shared" si="7"/>
        <v>84939</v>
      </c>
      <c r="F36" s="141">
        <v>0</v>
      </c>
      <c r="G36" s="141">
        <v>0</v>
      </c>
      <c r="H36" s="141">
        <v>10100</v>
      </c>
      <c r="I36" s="141">
        <v>72530</v>
      </c>
      <c r="J36" s="142" t="s">
        <v>199</v>
      </c>
      <c r="K36" s="141">
        <v>2309</v>
      </c>
      <c r="L36" s="141">
        <v>641959</v>
      </c>
      <c r="M36" s="141">
        <f t="shared" si="8"/>
        <v>170619</v>
      </c>
      <c r="N36" s="141">
        <f t="shared" si="9"/>
        <v>38330</v>
      </c>
      <c r="O36" s="141">
        <v>1516</v>
      </c>
      <c r="P36" s="141">
        <v>1519</v>
      </c>
      <c r="Q36" s="141">
        <v>0</v>
      </c>
      <c r="R36" s="141">
        <v>35256</v>
      </c>
      <c r="S36" s="142" t="s">
        <v>199</v>
      </c>
      <c r="T36" s="141">
        <v>39</v>
      </c>
      <c r="U36" s="141">
        <v>132289</v>
      </c>
      <c r="V36" s="141">
        <f t="shared" si="10"/>
        <v>897517</v>
      </c>
      <c r="W36" s="141">
        <f t="shared" si="10"/>
        <v>123269</v>
      </c>
      <c r="X36" s="141">
        <f t="shared" si="10"/>
        <v>1516</v>
      </c>
      <c r="Y36" s="141">
        <f t="shared" si="10"/>
        <v>1519</v>
      </c>
      <c r="Z36" s="141">
        <f t="shared" si="10"/>
        <v>10100</v>
      </c>
      <c r="AA36" s="141">
        <f t="shared" si="10"/>
        <v>107786</v>
      </c>
      <c r="AB36" s="142" t="s">
        <v>199</v>
      </c>
      <c r="AC36" s="141">
        <f t="shared" si="11"/>
        <v>2348</v>
      </c>
      <c r="AD36" s="141">
        <f t="shared" si="12"/>
        <v>774248</v>
      </c>
      <c r="AE36" s="141">
        <f t="shared" si="13"/>
        <v>0</v>
      </c>
      <c r="AF36" s="141">
        <f t="shared" si="14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15"/>
        <v>451518</v>
      </c>
      <c r="AN36" s="141">
        <f t="shared" si="16"/>
        <v>296584</v>
      </c>
      <c r="AO36" s="141">
        <v>24047</v>
      </c>
      <c r="AP36" s="141">
        <v>272537</v>
      </c>
      <c r="AQ36" s="141">
        <v>0</v>
      </c>
      <c r="AR36" s="141">
        <v>0</v>
      </c>
      <c r="AS36" s="141">
        <f t="shared" si="17"/>
        <v>17437</v>
      </c>
      <c r="AT36" s="141">
        <v>17437</v>
      </c>
      <c r="AU36" s="141">
        <v>0</v>
      </c>
      <c r="AV36" s="141">
        <v>0</v>
      </c>
      <c r="AW36" s="141">
        <v>13598</v>
      </c>
      <c r="AX36" s="141">
        <f t="shared" si="18"/>
        <v>123899</v>
      </c>
      <c r="AY36" s="141">
        <v>86038</v>
      </c>
      <c r="AZ36" s="141">
        <v>0</v>
      </c>
      <c r="BA36" s="141">
        <v>0</v>
      </c>
      <c r="BB36" s="141">
        <v>37861</v>
      </c>
      <c r="BC36" s="141">
        <v>275380</v>
      </c>
      <c r="BD36" s="141">
        <v>0</v>
      </c>
      <c r="BE36" s="141">
        <v>0</v>
      </c>
      <c r="BF36" s="141">
        <f t="shared" si="19"/>
        <v>451518</v>
      </c>
      <c r="BG36" s="141">
        <f t="shared" si="20"/>
        <v>0</v>
      </c>
      <c r="BH36" s="141">
        <f t="shared" si="21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2"/>
        <v>167584</v>
      </c>
      <c r="BP36" s="141">
        <f t="shared" si="23"/>
        <v>44353</v>
      </c>
      <c r="BQ36" s="141">
        <v>6783</v>
      </c>
      <c r="BR36" s="141">
        <v>0</v>
      </c>
      <c r="BS36" s="141">
        <v>37570</v>
      </c>
      <c r="BT36" s="141">
        <v>0</v>
      </c>
      <c r="BU36" s="141">
        <f t="shared" si="24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25"/>
        <v>123231</v>
      </c>
      <c r="CA36" s="141">
        <v>43220</v>
      </c>
      <c r="CB36" s="141">
        <v>62912</v>
      </c>
      <c r="CC36" s="141">
        <v>10767</v>
      </c>
      <c r="CD36" s="141">
        <v>6332</v>
      </c>
      <c r="CE36" s="141">
        <v>0</v>
      </c>
      <c r="CF36" s="141">
        <v>0</v>
      </c>
      <c r="CG36" s="141">
        <v>3035</v>
      </c>
      <c r="CH36" s="141">
        <f t="shared" si="26"/>
        <v>170619</v>
      </c>
      <c r="CI36" s="141">
        <f t="shared" si="56"/>
        <v>0</v>
      </c>
      <c r="CJ36" s="141">
        <f t="shared" si="56"/>
        <v>0</v>
      </c>
      <c r="CK36" s="141">
        <f t="shared" si="56"/>
        <v>0</v>
      </c>
      <c r="CL36" s="141">
        <f t="shared" si="56"/>
        <v>0</v>
      </c>
      <c r="CM36" s="141">
        <f t="shared" si="56"/>
        <v>0</v>
      </c>
      <c r="CN36" s="141">
        <f t="shared" si="56"/>
        <v>0</v>
      </c>
      <c r="CO36" s="141">
        <f t="shared" si="56"/>
        <v>0</v>
      </c>
      <c r="CP36" s="141">
        <f t="shared" si="56"/>
        <v>0</v>
      </c>
      <c r="CQ36" s="141">
        <f t="shared" si="56"/>
        <v>619102</v>
      </c>
      <c r="CR36" s="141">
        <f t="shared" si="56"/>
        <v>340937</v>
      </c>
      <c r="CS36" s="141">
        <f t="shared" si="56"/>
        <v>30830</v>
      </c>
      <c r="CT36" s="141">
        <f t="shared" si="56"/>
        <v>272537</v>
      </c>
      <c r="CU36" s="141">
        <f t="shared" si="56"/>
        <v>37570</v>
      </c>
      <c r="CV36" s="141">
        <f t="shared" si="56"/>
        <v>0</v>
      </c>
      <c r="CW36" s="141">
        <f t="shared" si="56"/>
        <v>17437</v>
      </c>
      <c r="CX36" s="141">
        <f t="shared" si="42"/>
        <v>17437</v>
      </c>
      <c r="CY36" s="141">
        <f t="shared" si="57"/>
        <v>0</v>
      </c>
      <c r="CZ36" s="141">
        <f t="shared" si="58"/>
        <v>0</v>
      </c>
      <c r="DA36" s="141">
        <f t="shared" si="59"/>
        <v>13598</v>
      </c>
      <c r="DB36" s="141">
        <f t="shared" si="46"/>
        <v>247130</v>
      </c>
      <c r="DC36" s="141">
        <f t="shared" si="47"/>
        <v>129258</v>
      </c>
      <c r="DD36" s="141">
        <f t="shared" si="48"/>
        <v>62912</v>
      </c>
      <c r="DE36" s="141">
        <f t="shared" si="49"/>
        <v>10767</v>
      </c>
      <c r="DF36" s="141">
        <f t="shared" si="50"/>
        <v>44193</v>
      </c>
      <c r="DG36" s="141">
        <f t="shared" si="51"/>
        <v>275380</v>
      </c>
      <c r="DH36" s="141">
        <f t="shared" si="52"/>
        <v>0</v>
      </c>
      <c r="DI36" s="141">
        <f t="shared" si="53"/>
        <v>3035</v>
      </c>
      <c r="DJ36" s="141">
        <f t="shared" si="54"/>
        <v>622137</v>
      </c>
    </row>
    <row r="37" spans="1:114" s="123" customFormat="1" ht="12" customHeight="1">
      <c r="A37" s="124" t="s">
        <v>216</v>
      </c>
      <c r="B37" s="125" t="s">
        <v>276</v>
      </c>
      <c r="C37" s="124" t="s">
        <v>277</v>
      </c>
      <c r="D37" s="141">
        <f t="shared" si="6"/>
        <v>953258</v>
      </c>
      <c r="E37" s="141">
        <f t="shared" si="7"/>
        <v>116052</v>
      </c>
      <c r="F37" s="141">
        <v>0</v>
      </c>
      <c r="G37" s="141">
        <v>622</v>
      </c>
      <c r="H37" s="141">
        <v>0</v>
      </c>
      <c r="I37" s="141">
        <v>80397</v>
      </c>
      <c r="J37" s="142" t="s">
        <v>199</v>
      </c>
      <c r="K37" s="141">
        <v>35033</v>
      </c>
      <c r="L37" s="141">
        <v>837206</v>
      </c>
      <c r="M37" s="141">
        <f t="shared" si="8"/>
        <v>62264</v>
      </c>
      <c r="N37" s="141">
        <f t="shared" si="9"/>
        <v>3685</v>
      </c>
      <c r="O37" s="141">
        <v>0</v>
      </c>
      <c r="P37" s="141">
        <v>510</v>
      </c>
      <c r="Q37" s="141">
        <v>0</v>
      </c>
      <c r="R37" s="141">
        <v>3069</v>
      </c>
      <c r="S37" s="142" t="s">
        <v>199</v>
      </c>
      <c r="T37" s="141">
        <v>106</v>
      </c>
      <c r="U37" s="141">
        <v>58579</v>
      </c>
      <c r="V37" s="141">
        <f t="shared" si="10"/>
        <v>1015522</v>
      </c>
      <c r="W37" s="141">
        <f t="shared" si="10"/>
        <v>119737</v>
      </c>
      <c r="X37" s="141">
        <f t="shared" si="10"/>
        <v>0</v>
      </c>
      <c r="Y37" s="141">
        <f t="shared" si="10"/>
        <v>1132</v>
      </c>
      <c r="Z37" s="141">
        <f t="shared" si="10"/>
        <v>0</v>
      </c>
      <c r="AA37" s="141">
        <f t="shared" si="10"/>
        <v>83466</v>
      </c>
      <c r="AB37" s="142" t="s">
        <v>199</v>
      </c>
      <c r="AC37" s="141">
        <f t="shared" si="11"/>
        <v>35139</v>
      </c>
      <c r="AD37" s="141">
        <f t="shared" si="12"/>
        <v>895785</v>
      </c>
      <c r="AE37" s="141">
        <f t="shared" si="13"/>
        <v>0</v>
      </c>
      <c r="AF37" s="141">
        <f t="shared" si="14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4584</v>
      </c>
      <c r="AM37" s="141">
        <f t="shared" si="15"/>
        <v>562784</v>
      </c>
      <c r="AN37" s="141">
        <f t="shared" si="16"/>
        <v>38488</v>
      </c>
      <c r="AO37" s="141">
        <v>38488</v>
      </c>
      <c r="AP37" s="141">
        <v>0</v>
      </c>
      <c r="AQ37" s="141">
        <v>0</v>
      </c>
      <c r="AR37" s="141">
        <v>0</v>
      </c>
      <c r="AS37" s="141">
        <f t="shared" si="17"/>
        <v>473</v>
      </c>
      <c r="AT37" s="141">
        <v>473</v>
      </c>
      <c r="AU37" s="141">
        <v>0</v>
      </c>
      <c r="AV37" s="141">
        <v>0</v>
      </c>
      <c r="AW37" s="141">
        <v>0</v>
      </c>
      <c r="AX37" s="141">
        <f t="shared" si="18"/>
        <v>523823</v>
      </c>
      <c r="AY37" s="141">
        <v>432019</v>
      </c>
      <c r="AZ37" s="141">
        <v>91804</v>
      </c>
      <c r="BA37" s="141">
        <v>0</v>
      </c>
      <c r="BB37" s="141">
        <v>0</v>
      </c>
      <c r="BC37" s="141">
        <v>332029</v>
      </c>
      <c r="BD37" s="141">
        <v>0</v>
      </c>
      <c r="BE37" s="141">
        <v>53861</v>
      </c>
      <c r="BF37" s="141">
        <f t="shared" si="19"/>
        <v>616645</v>
      </c>
      <c r="BG37" s="141">
        <f t="shared" si="20"/>
        <v>0</v>
      </c>
      <c r="BH37" s="141">
        <f t="shared" si="21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2"/>
        <v>53912</v>
      </c>
      <c r="BP37" s="141">
        <f t="shared" si="23"/>
        <v>5652</v>
      </c>
      <c r="BQ37" s="141">
        <v>5652</v>
      </c>
      <c r="BR37" s="141">
        <v>0</v>
      </c>
      <c r="BS37" s="141">
        <v>0</v>
      </c>
      <c r="BT37" s="141">
        <v>0</v>
      </c>
      <c r="BU37" s="141">
        <f t="shared" si="24"/>
        <v>13786</v>
      </c>
      <c r="BV37" s="141">
        <v>0</v>
      </c>
      <c r="BW37" s="141">
        <v>0</v>
      </c>
      <c r="BX37" s="141">
        <v>13786</v>
      </c>
      <c r="BY37" s="141">
        <v>0</v>
      </c>
      <c r="BZ37" s="141">
        <f t="shared" si="25"/>
        <v>34474</v>
      </c>
      <c r="CA37" s="141">
        <v>22351</v>
      </c>
      <c r="CB37" s="141">
        <v>0</v>
      </c>
      <c r="CC37" s="141">
        <v>0</v>
      </c>
      <c r="CD37" s="141">
        <v>12123</v>
      </c>
      <c r="CE37" s="141">
        <v>0</v>
      </c>
      <c r="CF37" s="141">
        <v>0</v>
      </c>
      <c r="CG37" s="141">
        <v>8352</v>
      </c>
      <c r="CH37" s="141">
        <f t="shared" si="26"/>
        <v>62264</v>
      </c>
      <c r="CI37" s="141">
        <f t="shared" si="56"/>
        <v>0</v>
      </c>
      <c r="CJ37" s="141">
        <f t="shared" si="56"/>
        <v>0</v>
      </c>
      <c r="CK37" s="141">
        <f t="shared" si="56"/>
        <v>0</v>
      </c>
      <c r="CL37" s="141">
        <f t="shared" si="56"/>
        <v>0</v>
      </c>
      <c r="CM37" s="141">
        <f t="shared" si="56"/>
        <v>0</v>
      </c>
      <c r="CN37" s="141">
        <f t="shared" si="56"/>
        <v>0</v>
      </c>
      <c r="CO37" s="141">
        <f t="shared" si="56"/>
        <v>0</v>
      </c>
      <c r="CP37" s="141">
        <f t="shared" si="56"/>
        <v>4584</v>
      </c>
      <c r="CQ37" s="141">
        <f t="shared" si="56"/>
        <v>616696</v>
      </c>
      <c r="CR37" s="141">
        <f t="shared" si="56"/>
        <v>44140</v>
      </c>
      <c r="CS37" s="141">
        <f t="shared" si="56"/>
        <v>44140</v>
      </c>
      <c r="CT37" s="141">
        <f t="shared" si="56"/>
        <v>0</v>
      </c>
      <c r="CU37" s="141">
        <f t="shared" si="56"/>
        <v>0</v>
      </c>
      <c r="CV37" s="141">
        <f t="shared" si="56"/>
        <v>0</v>
      </c>
      <c r="CW37" s="141">
        <f t="shared" si="56"/>
        <v>14259</v>
      </c>
      <c r="CX37" s="141">
        <f t="shared" si="42"/>
        <v>473</v>
      </c>
      <c r="CY37" s="141">
        <f t="shared" si="57"/>
        <v>0</v>
      </c>
      <c r="CZ37" s="141">
        <f t="shared" si="58"/>
        <v>13786</v>
      </c>
      <c r="DA37" s="141">
        <f t="shared" si="59"/>
        <v>0</v>
      </c>
      <c r="DB37" s="141">
        <f t="shared" si="46"/>
        <v>558297</v>
      </c>
      <c r="DC37" s="141">
        <f t="shared" si="47"/>
        <v>454370</v>
      </c>
      <c r="DD37" s="141">
        <f t="shared" si="48"/>
        <v>91804</v>
      </c>
      <c r="DE37" s="141">
        <f t="shared" si="49"/>
        <v>0</v>
      </c>
      <c r="DF37" s="141">
        <f t="shared" si="50"/>
        <v>12123</v>
      </c>
      <c r="DG37" s="141">
        <f t="shared" si="51"/>
        <v>332029</v>
      </c>
      <c r="DH37" s="141">
        <f t="shared" si="52"/>
        <v>0</v>
      </c>
      <c r="DI37" s="141">
        <f t="shared" si="53"/>
        <v>62213</v>
      </c>
      <c r="DJ37" s="141">
        <f t="shared" si="54"/>
        <v>678909</v>
      </c>
    </row>
    <row r="38" spans="1:114" s="123" customFormat="1" ht="12" customHeight="1">
      <c r="A38" s="124" t="s">
        <v>216</v>
      </c>
      <c r="B38" s="125" t="s">
        <v>278</v>
      </c>
      <c r="C38" s="124" t="s">
        <v>279</v>
      </c>
      <c r="D38" s="141">
        <f t="shared" si="6"/>
        <v>1006659</v>
      </c>
      <c r="E38" s="141">
        <f t="shared" si="7"/>
        <v>61724</v>
      </c>
      <c r="F38" s="141">
        <v>0</v>
      </c>
      <c r="G38" s="141">
        <v>126</v>
      </c>
      <c r="H38" s="141">
        <v>0</v>
      </c>
      <c r="I38" s="141">
        <v>32070</v>
      </c>
      <c r="J38" s="142" t="s">
        <v>199</v>
      </c>
      <c r="K38" s="141">
        <v>29528</v>
      </c>
      <c r="L38" s="141">
        <v>944935</v>
      </c>
      <c r="M38" s="141">
        <f t="shared" si="8"/>
        <v>196228</v>
      </c>
      <c r="N38" s="141">
        <f t="shared" si="9"/>
        <v>11131</v>
      </c>
      <c r="O38" s="141">
        <v>0</v>
      </c>
      <c r="P38" s="141">
        <v>0</v>
      </c>
      <c r="Q38" s="141">
        <v>0</v>
      </c>
      <c r="R38" s="141">
        <v>11131</v>
      </c>
      <c r="S38" s="142" t="s">
        <v>199</v>
      </c>
      <c r="T38" s="141">
        <v>0</v>
      </c>
      <c r="U38" s="141">
        <v>185097</v>
      </c>
      <c r="V38" s="141">
        <f t="shared" si="10"/>
        <v>1202887</v>
      </c>
      <c r="W38" s="141">
        <f t="shared" si="10"/>
        <v>72855</v>
      </c>
      <c r="X38" s="141">
        <f t="shared" si="10"/>
        <v>0</v>
      </c>
      <c r="Y38" s="141">
        <f t="shared" si="10"/>
        <v>126</v>
      </c>
      <c r="Z38" s="141">
        <f t="shared" si="10"/>
        <v>0</v>
      </c>
      <c r="AA38" s="141">
        <f t="shared" si="10"/>
        <v>43201</v>
      </c>
      <c r="AB38" s="142" t="s">
        <v>199</v>
      </c>
      <c r="AC38" s="141">
        <f t="shared" si="11"/>
        <v>29528</v>
      </c>
      <c r="AD38" s="141">
        <f t="shared" si="12"/>
        <v>1130032</v>
      </c>
      <c r="AE38" s="141">
        <f t="shared" si="13"/>
        <v>63</v>
      </c>
      <c r="AF38" s="141">
        <f t="shared" si="14"/>
        <v>63</v>
      </c>
      <c r="AG38" s="141">
        <v>0</v>
      </c>
      <c r="AH38" s="141">
        <v>0</v>
      </c>
      <c r="AI38" s="141">
        <v>63</v>
      </c>
      <c r="AJ38" s="141">
        <v>0</v>
      </c>
      <c r="AK38" s="141">
        <v>0</v>
      </c>
      <c r="AL38" s="141">
        <v>5908</v>
      </c>
      <c r="AM38" s="141">
        <f t="shared" si="15"/>
        <v>611766</v>
      </c>
      <c r="AN38" s="141">
        <f t="shared" si="16"/>
        <v>391829</v>
      </c>
      <c r="AO38" s="141">
        <v>109599</v>
      </c>
      <c r="AP38" s="141">
        <v>277281</v>
      </c>
      <c r="AQ38" s="141">
        <v>4949</v>
      </c>
      <c r="AR38" s="141">
        <v>0</v>
      </c>
      <c r="AS38" s="141">
        <f t="shared" si="17"/>
        <v>36802</v>
      </c>
      <c r="AT38" s="141">
        <v>28206</v>
      </c>
      <c r="AU38" s="141">
        <v>8596</v>
      </c>
      <c r="AV38" s="141">
        <v>0</v>
      </c>
      <c r="AW38" s="141">
        <v>13403</v>
      </c>
      <c r="AX38" s="141">
        <f t="shared" si="18"/>
        <v>169732</v>
      </c>
      <c r="AY38" s="141">
        <v>33793</v>
      </c>
      <c r="AZ38" s="141">
        <v>116581</v>
      </c>
      <c r="BA38" s="141">
        <v>1554</v>
      </c>
      <c r="BB38" s="141">
        <v>17804</v>
      </c>
      <c r="BC38" s="141">
        <v>387140</v>
      </c>
      <c r="BD38" s="141">
        <v>0</v>
      </c>
      <c r="BE38" s="141">
        <v>1782</v>
      </c>
      <c r="BF38" s="141">
        <f t="shared" si="19"/>
        <v>613611</v>
      </c>
      <c r="BG38" s="141">
        <f t="shared" si="20"/>
        <v>0</v>
      </c>
      <c r="BH38" s="141">
        <f t="shared" si="21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2"/>
        <v>196228</v>
      </c>
      <c r="BP38" s="141">
        <f t="shared" si="23"/>
        <v>24550</v>
      </c>
      <c r="BQ38" s="141">
        <v>13707</v>
      </c>
      <c r="BR38" s="141">
        <v>0</v>
      </c>
      <c r="BS38" s="141">
        <v>10843</v>
      </c>
      <c r="BT38" s="141">
        <v>0</v>
      </c>
      <c r="BU38" s="141">
        <f t="shared" si="24"/>
        <v>9630</v>
      </c>
      <c r="BV38" s="141">
        <v>0</v>
      </c>
      <c r="BW38" s="141">
        <v>9630</v>
      </c>
      <c r="BX38" s="141">
        <v>0</v>
      </c>
      <c r="BY38" s="141">
        <v>0</v>
      </c>
      <c r="BZ38" s="141">
        <f t="shared" si="25"/>
        <v>162048</v>
      </c>
      <c r="CA38" s="141">
        <v>23300</v>
      </c>
      <c r="CB38" s="141">
        <v>136600</v>
      </c>
      <c r="CC38" s="141">
        <v>827</v>
      </c>
      <c r="CD38" s="141">
        <v>1321</v>
      </c>
      <c r="CE38" s="141">
        <v>0</v>
      </c>
      <c r="CF38" s="141">
        <v>0</v>
      </c>
      <c r="CG38" s="141">
        <v>0</v>
      </c>
      <c r="CH38" s="141">
        <f t="shared" si="26"/>
        <v>196228</v>
      </c>
      <c r="CI38" s="141">
        <f t="shared" si="56"/>
        <v>63</v>
      </c>
      <c r="CJ38" s="141">
        <f t="shared" si="56"/>
        <v>63</v>
      </c>
      <c r="CK38" s="141">
        <f t="shared" si="56"/>
        <v>0</v>
      </c>
      <c r="CL38" s="141">
        <f t="shared" si="56"/>
        <v>0</v>
      </c>
      <c r="CM38" s="141">
        <f t="shared" si="56"/>
        <v>63</v>
      </c>
      <c r="CN38" s="141">
        <f t="shared" si="56"/>
        <v>0</v>
      </c>
      <c r="CO38" s="141">
        <f t="shared" si="56"/>
        <v>0</v>
      </c>
      <c r="CP38" s="141">
        <f t="shared" si="56"/>
        <v>5908</v>
      </c>
      <c r="CQ38" s="141">
        <f t="shared" si="56"/>
        <v>807994</v>
      </c>
      <c r="CR38" s="141">
        <f t="shared" si="56"/>
        <v>416379</v>
      </c>
      <c r="CS38" s="141">
        <f t="shared" si="56"/>
        <v>123306</v>
      </c>
      <c r="CT38" s="141">
        <f t="shared" si="56"/>
        <v>277281</v>
      </c>
      <c r="CU38" s="141">
        <f t="shared" si="56"/>
        <v>15792</v>
      </c>
      <c r="CV38" s="141">
        <f t="shared" si="56"/>
        <v>0</v>
      </c>
      <c r="CW38" s="141">
        <f t="shared" si="56"/>
        <v>46432</v>
      </c>
      <c r="CX38" s="141">
        <f t="shared" si="42"/>
        <v>28206</v>
      </c>
      <c r="CY38" s="141">
        <f t="shared" si="57"/>
        <v>18226</v>
      </c>
      <c r="CZ38" s="141">
        <f t="shared" si="58"/>
        <v>0</v>
      </c>
      <c r="DA38" s="141">
        <f t="shared" si="59"/>
        <v>13403</v>
      </c>
      <c r="DB38" s="141">
        <f t="shared" si="46"/>
        <v>331780</v>
      </c>
      <c r="DC38" s="141">
        <f t="shared" si="47"/>
        <v>57093</v>
      </c>
      <c r="DD38" s="141">
        <f t="shared" si="48"/>
        <v>253181</v>
      </c>
      <c r="DE38" s="141">
        <f t="shared" si="49"/>
        <v>2381</v>
      </c>
      <c r="DF38" s="141">
        <f t="shared" si="50"/>
        <v>19125</v>
      </c>
      <c r="DG38" s="141">
        <f t="shared" si="51"/>
        <v>387140</v>
      </c>
      <c r="DH38" s="141">
        <f t="shared" si="52"/>
        <v>0</v>
      </c>
      <c r="DI38" s="141">
        <f t="shared" si="53"/>
        <v>1782</v>
      </c>
      <c r="DJ38" s="141">
        <f t="shared" si="54"/>
        <v>809839</v>
      </c>
    </row>
    <row r="39" spans="1:114" s="123" customFormat="1" ht="12" customHeight="1">
      <c r="A39" s="124" t="s">
        <v>216</v>
      </c>
      <c r="B39" s="125" t="s">
        <v>280</v>
      </c>
      <c r="C39" s="124" t="s">
        <v>281</v>
      </c>
      <c r="D39" s="141">
        <f t="shared" si="6"/>
        <v>679583</v>
      </c>
      <c r="E39" s="141">
        <f t="shared" si="7"/>
        <v>16605</v>
      </c>
      <c r="F39" s="141">
        <v>0</v>
      </c>
      <c r="G39" s="141">
        <v>0</v>
      </c>
      <c r="H39" s="141">
        <v>0</v>
      </c>
      <c r="I39" s="141">
        <v>3589</v>
      </c>
      <c r="J39" s="142" t="s">
        <v>199</v>
      </c>
      <c r="K39" s="141">
        <v>13016</v>
      </c>
      <c r="L39" s="141">
        <v>662978</v>
      </c>
      <c r="M39" s="141">
        <f t="shared" si="8"/>
        <v>36508</v>
      </c>
      <c r="N39" s="141">
        <f t="shared" si="9"/>
        <v>787</v>
      </c>
      <c r="O39" s="141">
        <v>0</v>
      </c>
      <c r="P39" s="141">
        <v>0</v>
      </c>
      <c r="Q39" s="141">
        <v>0</v>
      </c>
      <c r="R39" s="141">
        <v>787</v>
      </c>
      <c r="S39" s="142" t="s">
        <v>199</v>
      </c>
      <c r="T39" s="141">
        <v>0</v>
      </c>
      <c r="U39" s="141">
        <v>35721</v>
      </c>
      <c r="V39" s="141">
        <f t="shared" si="10"/>
        <v>716091</v>
      </c>
      <c r="W39" s="141">
        <f t="shared" si="10"/>
        <v>17392</v>
      </c>
      <c r="X39" s="141">
        <f t="shared" si="10"/>
        <v>0</v>
      </c>
      <c r="Y39" s="141">
        <f t="shared" si="10"/>
        <v>0</v>
      </c>
      <c r="Z39" s="141">
        <f t="shared" si="10"/>
        <v>0</v>
      </c>
      <c r="AA39" s="141">
        <f t="shared" si="10"/>
        <v>4376</v>
      </c>
      <c r="AB39" s="142" t="s">
        <v>199</v>
      </c>
      <c r="AC39" s="141">
        <f t="shared" si="11"/>
        <v>13016</v>
      </c>
      <c r="AD39" s="141">
        <f t="shared" si="12"/>
        <v>698699</v>
      </c>
      <c r="AE39" s="141">
        <f t="shared" si="13"/>
        <v>0</v>
      </c>
      <c r="AF39" s="141">
        <f t="shared" si="14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51793</v>
      </c>
      <c r="AM39" s="141">
        <f t="shared" si="15"/>
        <v>415872</v>
      </c>
      <c r="AN39" s="141">
        <f t="shared" si="16"/>
        <v>84094</v>
      </c>
      <c r="AO39" s="141">
        <v>21076</v>
      </c>
      <c r="AP39" s="141">
        <v>63018</v>
      </c>
      <c r="AQ39" s="141">
        <v>0</v>
      </c>
      <c r="AR39" s="141">
        <v>0</v>
      </c>
      <c r="AS39" s="141">
        <f t="shared" si="17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18"/>
        <v>331778</v>
      </c>
      <c r="AY39" s="141">
        <v>302303</v>
      </c>
      <c r="AZ39" s="141">
        <v>29475</v>
      </c>
      <c r="BA39" s="141">
        <v>0</v>
      </c>
      <c r="BB39" s="141">
        <v>0</v>
      </c>
      <c r="BC39" s="141">
        <v>211918</v>
      </c>
      <c r="BD39" s="141">
        <v>0</v>
      </c>
      <c r="BE39" s="141">
        <v>0</v>
      </c>
      <c r="BF39" s="141">
        <f t="shared" si="19"/>
        <v>415872</v>
      </c>
      <c r="BG39" s="141">
        <f t="shared" si="20"/>
        <v>0</v>
      </c>
      <c r="BH39" s="141">
        <f t="shared" si="21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1163</v>
      </c>
      <c r="BO39" s="141">
        <f t="shared" si="22"/>
        <v>24893</v>
      </c>
      <c r="BP39" s="141">
        <f t="shared" si="23"/>
        <v>15291</v>
      </c>
      <c r="BQ39" s="141">
        <v>15291</v>
      </c>
      <c r="BR39" s="141">
        <v>0</v>
      </c>
      <c r="BS39" s="141">
        <v>0</v>
      </c>
      <c r="BT39" s="141">
        <v>0</v>
      </c>
      <c r="BU39" s="141">
        <f t="shared" si="24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25"/>
        <v>9602</v>
      </c>
      <c r="CA39" s="141">
        <v>9602</v>
      </c>
      <c r="CB39" s="141">
        <v>0</v>
      </c>
      <c r="CC39" s="141">
        <v>0</v>
      </c>
      <c r="CD39" s="141">
        <v>0</v>
      </c>
      <c r="CE39" s="141">
        <v>10452</v>
      </c>
      <c r="CF39" s="141">
        <v>0</v>
      </c>
      <c r="CG39" s="141">
        <v>0</v>
      </c>
      <c r="CH39" s="141">
        <f t="shared" si="26"/>
        <v>24893</v>
      </c>
      <c r="CI39" s="141">
        <f t="shared" si="56"/>
        <v>0</v>
      </c>
      <c r="CJ39" s="141">
        <f t="shared" si="56"/>
        <v>0</v>
      </c>
      <c r="CK39" s="141">
        <f t="shared" si="56"/>
        <v>0</v>
      </c>
      <c r="CL39" s="141">
        <f t="shared" si="56"/>
        <v>0</v>
      </c>
      <c r="CM39" s="141">
        <f t="shared" si="56"/>
        <v>0</v>
      </c>
      <c r="CN39" s="141">
        <f t="shared" si="56"/>
        <v>0</v>
      </c>
      <c r="CO39" s="141">
        <f t="shared" si="56"/>
        <v>0</v>
      </c>
      <c r="CP39" s="141">
        <f t="shared" si="56"/>
        <v>52956</v>
      </c>
      <c r="CQ39" s="141">
        <f t="shared" si="56"/>
        <v>440765</v>
      </c>
      <c r="CR39" s="141">
        <f t="shared" si="56"/>
        <v>99385</v>
      </c>
      <c r="CS39" s="141">
        <f t="shared" si="56"/>
        <v>36367</v>
      </c>
      <c r="CT39" s="141">
        <f t="shared" si="56"/>
        <v>63018</v>
      </c>
      <c r="CU39" s="141">
        <f t="shared" si="56"/>
        <v>0</v>
      </c>
      <c r="CV39" s="141">
        <f t="shared" si="56"/>
        <v>0</v>
      </c>
      <c r="CW39" s="141">
        <f t="shared" si="56"/>
        <v>0</v>
      </c>
      <c r="CX39" s="141">
        <f t="shared" si="42"/>
        <v>0</v>
      </c>
      <c r="CY39" s="141">
        <f t="shared" si="57"/>
        <v>0</v>
      </c>
      <c r="CZ39" s="141">
        <f t="shared" si="58"/>
        <v>0</v>
      </c>
      <c r="DA39" s="141">
        <f t="shared" si="59"/>
        <v>0</v>
      </c>
      <c r="DB39" s="141">
        <f t="shared" si="46"/>
        <v>341380</v>
      </c>
      <c r="DC39" s="141">
        <f t="shared" si="47"/>
        <v>311905</v>
      </c>
      <c r="DD39" s="141">
        <f t="shared" si="48"/>
        <v>29475</v>
      </c>
      <c r="DE39" s="141">
        <f t="shared" si="49"/>
        <v>0</v>
      </c>
      <c r="DF39" s="141">
        <f t="shared" si="50"/>
        <v>0</v>
      </c>
      <c r="DG39" s="141">
        <f t="shared" si="51"/>
        <v>222370</v>
      </c>
      <c r="DH39" s="141">
        <f t="shared" si="52"/>
        <v>0</v>
      </c>
      <c r="DI39" s="141">
        <f t="shared" si="53"/>
        <v>0</v>
      </c>
      <c r="DJ39" s="141">
        <f t="shared" si="54"/>
        <v>440765</v>
      </c>
    </row>
    <row r="40" spans="1:114" s="123" customFormat="1" ht="12" customHeight="1">
      <c r="A40" s="124" t="s">
        <v>216</v>
      </c>
      <c r="B40" s="125" t="s">
        <v>282</v>
      </c>
      <c r="C40" s="124" t="s">
        <v>283</v>
      </c>
      <c r="D40" s="141">
        <f t="shared" si="6"/>
        <v>565719</v>
      </c>
      <c r="E40" s="141">
        <f t="shared" si="7"/>
        <v>72635</v>
      </c>
      <c r="F40" s="141">
        <v>0</v>
      </c>
      <c r="G40" s="141">
        <v>0</v>
      </c>
      <c r="H40" s="141">
        <v>0</v>
      </c>
      <c r="I40" s="141">
        <v>66017</v>
      </c>
      <c r="J40" s="142" t="s">
        <v>199</v>
      </c>
      <c r="K40" s="141">
        <v>6618</v>
      </c>
      <c r="L40" s="141">
        <v>493084</v>
      </c>
      <c r="M40" s="141">
        <f t="shared" si="8"/>
        <v>197192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2" t="s">
        <v>199</v>
      </c>
      <c r="T40" s="141">
        <v>0</v>
      </c>
      <c r="U40" s="141">
        <v>197192</v>
      </c>
      <c r="V40" s="141">
        <f t="shared" si="10"/>
        <v>762911</v>
      </c>
      <c r="W40" s="141">
        <f t="shared" si="10"/>
        <v>72635</v>
      </c>
      <c r="X40" s="141">
        <f t="shared" si="10"/>
        <v>0</v>
      </c>
      <c r="Y40" s="141">
        <f t="shared" si="10"/>
        <v>0</v>
      </c>
      <c r="Z40" s="141">
        <f t="shared" si="10"/>
        <v>0</v>
      </c>
      <c r="AA40" s="141">
        <f t="shared" si="10"/>
        <v>66017</v>
      </c>
      <c r="AB40" s="142" t="s">
        <v>199</v>
      </c>
      <c r="AC40" s="141">
        <f t="shared" si="11"/>
        <v>6618</v>
      </c>
      <c r="AD40" s="141">
        <f t="shared" si="12"/>
        <v>690276</v>
      </c>
      <c r="AE40" s="141">
        <f t="shared" si="13"/>
        <v>0</v>
      </c>
      <c r="AF40" s="141">
        <f t="shared" si="14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15"/>
        <v>339823</v>
      </c>
      <c r="AN40" s="141">
        <f t="shared" si="16"/>
        <v>264129</v>
      </c>
      <c r="AO40" s="141">
        <v>23561</v>
      </c>
      <c r="AP40" s="141">
        <v>240568</v>
      </c>
      <c r="AQ40" s="141">
        <v>0</v>
      </c>
      <c r="AR40" s="141">
        <v>0</v>
      </c>
      <c r="AS40" s="141">
        <f t="shared" si="17"/>
        <v>29436</v>
      </c>
      <c r="AT40" s="141">
        <v>29436</v>
      </c>
      <c r="AU40" s="141">
        <v>0</v>
      </c>
      <c r="AV40" s="141">
        <v>0</v>
      </c>
      <c r="AW40" s="141">
        <v>1481</v>
      </c>
      <c r="AX40" s="141">
        <f t="shared" si="18"/>
        <v>44777</v>
      </c>
      <c r="AY40" s="141">
        <v>44777</v>
      </c>
      <c r="AZ40" s="141">
        <v>0</v>
      </c>
      <c r="BA40" s="141">
        <v>0</v>
      </c>
      <c r="BB40" s="141">
        <v>0</v>
      </c>
      <c r="BC40" s="141">
        <v>225896</v>
      </c>
      <c r="BD40" s="141">
        <v>0</v>
      </c>
      <c r="BE40" s="141">
        <v>0</v>
      </c>
      <c r="BF40" s="141">
        <f t="shared" si="19"/>
        <v>339823</v>
      </c>
      <c r="BG40" s="141">
        <f t="shared" si="20"/>
        <v>0</v>
      </c>
      <c r="BH40" s="141">
        <f t="shared" si="21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2"/>
        <v>178592</v>
      </c>
      <c r="BP40" s="141">
        <f t="shared" si="23"/>
        <v>17548</v>
      </c>
      <c r="BQ40" s="141">
        <v>17548</v>
      </c>
      <c r="BR40" s="141">
        <v>0</v>
      </c>
      <c r="BS40" s="141">
        <v>0</v>
      </c>
      <c r="BT40" s="141">
        <v>0</v>
      </c>
      <c r="BU40" s="141">
        <f t="shared" si="24"/>
        <v>19876</v>
      </c>
      <c r="BV40" s="141">
        <v>0</v>
      </c>
      <c r="BW40" s="141">
        <v>19024</v>
      </c>
      <c r="BX40" s="141">
        <v>852</v>
      </c>
      <c r="BY40" s="141">
        <v>0</v>
      </c>
      <c r="BZ40" s="141">
        <f t="shared" si="25"/>
        <v>130565</v>
      </c>
      <c r="CA40" s="141">
        <v>0</v>
      </c>
      <c r="CB40" s="141">
        <v>69930</v>
      </c>
      <c r="CC40" s="141">
        <v>27242</v>
      </c>
      <c r="CD40" s="141">
        <v>33393</v>
      </c>
      <c r="CE40" s="141">
        <v>0</v>
      </c>
      <c r="CF40" s="141">
        <v>10603</v>
      </c>
      <c r="CG40" s="141">
        <v>18600</v>
      </c>
      <c r="CH40" s="141">
        <f t="shared" si="26"/>
        <v>197192</v>
      </c>
      <c r="CI40" s="141">
        <f t="shared" si="56"/>
        <v>0</v>
      </c>
      <c r="CJ40" s="141">
        <f t="shared" si="56"/>
        <v>0</v>
      </c>
      <c r="CK40" s="141">
        <f t="shared" si="56"/>
        <v>0</v>
      </c>
      <c r="CL40" s="141">
        <f t="shared" si="56"/>
        <v>0</v>
      </c>
      <c r="CM40" s="141">
        <f t="shared" si="56"/>
        <v>0</v>
      </c>
      <c r="CN40" s="141">
        <f t="shared" si="56"/>
        <v>0</v>
      </c>
      <c r="CO40" s="141">
        <f t="shared" si="56"/>
        <v>0</v>
      </c>
      <c r="CP40" s="141">
        <f t="shared" si="56"/>
        <v>0</v>
      </c>
      <c r="CQ40" s="141">
        <f t="shared" si="56"/>
        <v>518415</v>
      </c>
      <c r="CR40" s="141">
        <f t="shared" si="56"/>
        <v>281677</v>
      </c>
      <c r="CS40" s="141">
        <f t="shared" si="56"/>
        <v>41109</v>
      </c>
      <c r="CT40" s="141">
        <f t="shared" si="56"/>
        <v>240568</v>
      </c>
      <c r="CU40" s="141">
        <f t="shared" si="56"/>
        <v>0</v>
      </c>
      <c r="CV40" s="141">
        <f t="shared" si="56"/>
        <v>0</v>
      </c>
      <c r="CW40" s="141">
        <f t="shared" si="56"/>
        <v>49312</v>
      </c>
      <c r="CX40" s="141">
        <f t="shared" si="42"/>
        <v>29436</v>
      </c>
      <c r="CY40" s="141">
        <f t="shared" si="57"/>
        <v>19024</v>
      </c>
      <c r="CZ40" s="141">
        <f t="shared" si="58"/>
        <v>852</v>
      </c>
      <c r="DA40" s="141">
        <f t="shared" si="59"/>
        <v>1481</v>
      </c>
      <c r="DB40" s="141">
        <f t="shared" si="46"/>
        <v>175342</v>
      </c>
      <c r="DC40" s="141">
        <f t="shared" si="47"/>
        <v>44777</v>
      </c>
      <c r="DD40" s="141">
        <f t="shared" si="48"/>
        <v>69930</v>
      </c>
      <c r="DE40" s="141">
        <f t="shared" si="49"/>
        <v>27242</v>
      </c>
      <c r="DF40" s="141">
        <f t="shared" si="50"/>
        <v>33393</v>
      </c>
      <c r="DG40" s="141">
        <f t="shared" si="51"/>
        <v>225896</v>
      </c>
      <c r="DH40" s="141">
        <f t="shared" si="52"/>
        <v>10603</v>
      </c>
      <c r="DI40" s="141">
        <f t="shared" si="53"/>
        <v>18600</v>
      </c>
      <c r="DJ40" s="141">
        <f t="shared" si="54"/>
        <v>537015</v>
      </c>
    </row>
    <row r="41" spans="1:114" s="123" customFormat="1" ht="12" customHeight="1">
      <c r="A41" s="124" t="s">
        <v>216</v>
      </c>
      <c r="B41" s="125" t="s">
        <v>284</v>
      </c>
      <c r="C41" s="124" t="s">
        <v>285</v>
      </c>
      <c r="D41" s="141">
        <f t="shared" si="6"/>
        <v>438951</v>
      </c>
      <c r="E41" s="141">
        <f t="shared" si="7"/>
        <v>21402</v>
      </c>
      <c r="F41" s="141">
        <v>0</v>
      </c>
      <c r="G41" s="141">
        <v>0</v>
      </c>
      <c r="H41" s="141">
        <v>0</v>
      </c>
      <c r="I41" s="141">
        <v>19057</v>
      </c>
      <c r="J41" s="142" t="s">
        <v>199</v>
      </c>
      <c r="K41" s="141">
        <v>2345</v>
      </c>
      <c r="L41" s="141">
        <v>417549</v>
      </c>
      <c r="M41" s="141">
        <f t="shared" si="8"/>
        <v>102595</v>
      </c>
      <c r="N41" s="141">
        <f t="shared" si="9"/>
        <v>8041</v>
      </c>
      <c r="O41" s="141">
        <v>110</v>
      </c>
      <c r="P41" s="141">
        <v>110</v>
      </c>
      <c r="Q41" s="141">
        <v>0</v>
      </c>
      <c r="R41" s="141">
        <v>7821</v>
      </c>
      <c r="S41" s="142" t="s">
        <v>199</v>
      </c>
      <c r="T41" s="141">
        <v>0</v>
      </c>
      <c r="U41" s="141">
        <v>94554</v>
      </c>
      <c r="V41" s="141">
        <f t="shared" si="10"/>
        <v>541546</v>
      </c>
      <c r="W41" s="141">
        <f t="shared" si="10"/>
        <v>29443</v>
      </c>
      <c r="X41" s="141">
        <f t="shared" si="10"/>
        <v>110</v>
      </c>
      <c r="Y41" s="141">
        <f t="shared" si="10"/>
        <v>110</v>
      </c>
      <c r="Z41" s="141">
        <f t="shared" si="10"/>
        <v>0</v>
      </c>
      <c r="AA41" s="141">
        <f t="shared" si="10"/>
        <v>26878</v>
      </c>
      <c r="AB41" s="142" t="s">
        <v>199</v>
      </c>
      <c r="AC41" s="141">
        <f t="shared" si="11"/>
        <v>2345</v>
      </c>
      <c r="AD41" s="141">
        <f t="shared" si="12"/>
        <v>512103</v>
      </c>
      <c r="AE41" s="141">
        <f t="shared" si="13"/>
        <v>0</v>
      </c>
      <c r="AF41" s="141">
        <f t="shared" si="14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15"/>
        <v>438951</v>
      </c>
      <c r="AN41" s="141">
        <f t="shared" si="16"/>
        <v>42175</v>
      </c>
      <c r="AO41" s="141">
        <v>42175</v>
      </c>
      <c r="AP41" s="141">
        <v>0</v>
      </c>
      <c r="AQ41" s="141">
        <v>0</v>
      </c>
      <c r="AR41" s="141">
        <v>0</v>
      </c>
      <c r="AS41" s="141">
        <f t="shared" si="17"/>
        <v>164720</v>
      </c>
      <c r="AT41" s="141">
        <v>454</v>
      </c>
      <c r="AU41" s="141">
        <v>163713</v>
      </c>
      <c r="AV41" s="141">
        <v>553</v>
      </c>
      <c r="AW41" s="141">
        <v>463</v>
      </c>
      <c r="AX41" s="141">
        <f t="shared" si="18"/>
        <v>231593</v>
      </c>
      <c r="AY41" s="141">
        <v>86356</v>
      </c>
      <c r="AZ41" s="141">
        <v>121465</v>
      </c>
      <c r="BA41" s="141">
        <v>18502</v>
      </c>
      <c r="BB41" s="141">
        <v>5270</v>
      </c>
      <c r="BC41" s="141">
        <v>0</v>
      </c>
      <c r="BD41" s="141">
        <v>0</v>
      </c>
      <c r="BE41" s="141">
        <v>0</v>
      </c>
      <c r="BF41" s="141">
        <f t="shared" si="19"/>
        <v>438951</v>
      </c>
      <c r="BG41" s="141">
        <f t="shared" si="20"/>
        <v>0</v>
      </c>
      <c r="BH41" s="141">
        <f t="shared" si="21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2"/>
        <v>102595</v>
      </c>
      <c r="BP41" s="141">
        <f t="shared" si="23"/>
        <v>11779</v>
      </c>
      <c r="BQ41" s="141">
        <v>11779</v>
      </c>
      <c r="BR41" s="141">
        <v>0</v>
      </c>
      <c r="BS41" s="141">
        <v>0</v>
      </c>
      <c r="BT41" s="141">
        <v>0</v>
      </c>
      <c r="BU41" s="141">
        <f t="shared" si="24"/>
        <v>58015</v>
      </c>
      <c r="BV41" s="141">
        <v>0</v>
      </c>
      <c r="BW41" s="141">
        <v>58015</v>
      </c>
      <c r="BX41" s="141">
        <v>0</v>
      </c>
      <c r="BY41" s="141">
        <v>0</v>
      </c>
      <c r="BZ41" s="141">
        <f t="shared" si="25"/>
        <v>32801</v>
      </c>
      <c r="CA41" s="141">
        <v>13408</v>
      </c>
      <c r="CB41" s="141">
        <v>14854</v>
      </c>
      <c r="CC41" s="141">
        <v>696</v>
      </c>
      <c r="CD41" s="141">
        <v>3843</v>
      </c>
      <c r="CE41" s="141">
        <v>0</v>
      </c>
      <c r="CF41" s="141">
        <v>0</v>
      </c>
      <c r="CG41" s="141">
        <v>0</v>
      </c>
      <c r="CH41" s="141">
        <f t="shared" si="26"/>
        <v>102595</v>
      </c>
      <c r="CI41" s="141">
        <f t="shared" si="56"/>
        <v>0</v>
      </c>
      <c r="CJ41" s="141">
        <f t="shared" si="56"/>
        <v>0</v>
      </c>
      <c r="CK41" s="141">
        <f t="shared" si="56"/>
        <v>0</v>
      </c>
      <c r="CL41" s="141">
        <f t="shared" si="56"/>
        <v>0</v>
      </c>
      <c r="CM41" s="141">
        <f t="shared" si="56"/>
        <v>0</v>
      </c>
      <c r="CN41" s="141">
        <f t="shared" si="56"/>
        <v>0</v>
      </c>
      <c r="CO41" s="141">
        <f t="shared" si="56"/>
        <v>0</v>
      </c>
      <c r="CP41" s="141">
        <f t="shared" si="56"/>
        <v>0</v>
      </c>
      <c r="CQ41" s="141">
        <f t="shared" si="56"/>
        <v>541546</v>
      </c>
      <c r="CR41" s="141">
        <f t="shared" si="56"/>
        <v>53954</v>
      </c>
      <c r="CS41" s="141">
        <f t="shared" si="56"/>
        <v>53954</v>
      </c>
      <c r="CT41" s="141">
        <f t="shared" si="56"/>
        <v>0</v>
      </c>
      <c r="CU41" s="141">
        <f t="shared" si="56"/>
        <v>0</v>
      </c>
      <c r="CV41" s="141">
        <f t="shared" si="56"/>
        <v>0</v>
      </c>
      <c r="CW41" s="141">
        <f t="shared" si="56"/>
        <v>222735</v>
      </c>
      <c r="CX41" s="141">
        <f t="shared" si="42"/>
        <v>454</v>
      </c>
      <c r="CY41" s="141">
        <f t="shared" si="57"/>
        <v>221728</v>
      </c>
      <c r="CZ41" s="141">
        <f t="shared" si="58"/>
        <v>553</v>
      </c>
      <c r="DA41" s="141">
        <f t="shared" si="59"/>
        <v>463</v>
      </c>
      <c r="DB41" s="141">
        <f t="shared" si="46"/>
        <v>264394</v>
      </c>
      <c r="DC41" s="141">
        <f t="shared" si="47"/>
        <v>99764</v>
      </c>
      <c r="DD41" s="141">
        <f t="shared" si="48"/>
        <v>136319</v>
      </c>
      <c r="DE41" s="141">
        <f t="shared" si="49"/>
        <v>19198</v>
      </c>
      <c r="DF41" s="141">
        <f t="shared" si="50"/>
        <v>9113</v>
      </c>
      <c r="DG41" s="141">
        <f t="shared" si="51"/>
        <v>0</v>
      </c>
      <c r="DH41" s="141">
        <f t="shared" si="52"/>
        <v>0</v>
      </c>
      <c r="DI41" s="141">
        <f t="shared" si="53"/>
        <v>0</v>
      </c>
      <c r="DJ41" s="141">
        <f t="shared" si="54"/>
        <v>541546</v>
      </c>
    </row>
    <row r="42" spans="1:114" s="123" customFormat="1" ht="12" customHeight="1">
      <c r="A42" s="124" t="s">
        <v>216</v>
      </c>
      <c r="B42" s="125" t="s">
        <v>286</v>
      </c>
      <c r="C42" s="124" t="s">
        <v>287</v>
      </c>
      <c r="D42" s="141">
        <f t="shared" si="6"/>
        <v>359728</v>
      </c>
      <c r="E42" s="141">
        <f t="shared" si="7"/>
        <v>35838</v>
      </c>
      <c r="F42" s="141">
        <v>0</v>
      </c>
      <c r="G42" s="141">
        <v>29573</v>
      </c>
      <c r="H42" s="141"/>
      <c r="I42" s="141">
        <v>1771</v>
      </c>
      <c r="J42" s="142" t="s">
        <v>199</v>
      </c>
      <c r="K42" s="141">
        <v>4494</v>
      </c>
      <c r="L42" s="141">
        <v>323890</v>
      </c>
      <c r="M42" s="141">
        <f t="shared" si="8"/>
        <v>46430</v>
      </c>
      <c r="N42" s="141">
        <f t="shared" si="9"/>
        <v>15714</v>
      </c>
      <c r="O42" s="141">
        <v>0</v>
      </c>
      <c r="P42" s="141">
        <v>0</v>
      </c>
      <c r="Q42" s="141">
        <v>0</v>
      </c>
      <c r="R42" s="141">
        <v>2351</v>
      </c>
      <c r="S42" s="142" t="s">
        <v>199</v>
      </c>
      <c r="T42" s="141">
        <v>13363</v>
      </c>
      <c r="U42" s="141">
        <v>30716</v>
      </c>
      <c r="V42" s="141">
        <f t="shared" si="10"/>
        <v>406158</v>
      </c>
      <c r="W42" s="141">
        <f t="shared" si="10"/>
        <v>51552</v>
      </c>
      <c r="X42" s="141">
        <f t="shared" si="10"/>
        <v>0</v>
      </c>
      <c r="Y42" s="141">
        <f t="shared" si="10"/>
        <v>29573</v>
      </c>
      <c r="Z42" s="141">
        <f t="shared" si="10"/>
        <v>0</v>
      </c>
      <c r="AA42" s="141">
        <f t="shared" si="10"/>
        <v>4122</v>
      </c>
      <c r="AB42" s="142" t="s">
        <v>199</v>
      </c>
      <c r="AC42" s="141">
        <f t="shared" si="11"/>
        <v>17857</v>
      </c>
      <c r="AD42" s="141">
        <f t="shared" si="12"/>
        <v>354606</v>
      </c>
      <c r="AE42" s="141">
        <f t="shared" si="13"/>
        <v>0</v>
      </c>
      <c r="AF42" s="141">
        <f t="shared" si="14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66156</v>
      </c>
      <c r="AM42" s="141">
        <f t="shared" si="15"/>
        <v>180327</v>
      </c>
      <c r="AN42" s="141">
        <f t="shared" si="16"/>
        <v>92539</v>
      </c>
      <c r="AO42" s="141">
        <v>21828</v>
      </c>
      <c r="AP42" s="141">
        <v>70711</v>
      </c>
      <c r="AQ42" s="141">
        <v>0</v>
      </c>
      <c r="AR42" s="141">
        <v>0</v>
      </c>
      <c r="AS42" s="141">
        <f t="shared" si="17"/>
        <v>10649</v>
      </c>
      <c r="AT42" s="141">
        <v>10326</v>
      </c>
      <c r="AU42" s="141">
        <v>0</v>
      </c>
      <c r="AV42" s="141">
        <v>323</v>
      </c>
      <c r="AW42" s="141">
        <v>0</v>
      </c>
      <c r="AX42" s="141">
        <f t="shared" si="18"/>
        <v>77139</v>
      </c>
      <c r="AY42" s="141">
        <v>77139</v>
      </c>
      <c r="AZ42" s="141">
        <v>0</v>
      </c>
      <c r="BA42" s="141">
        <v>0</v>
      </c>
      <c r="BB42" s="141">
        <v>0</v>
      </c>
      <c r="BC42" s="141">
        <v>109755</v>
      </c>
      <c r="BD42" s="141">
        <v>0</v>
      </c>
      <c r="BE42" s="141">
        <v>3490</v>
      </c>
      <c r="BF42" s="141">
        <f t="shared" si="19"/>
        <v>183817</v>
      </c>
      <c r="BG42" s="141">
        <f t="shared" si="20"/>
        <v>0</v>
      </c>
      <c r="BH42" s="141">
        <f t="shared" si="21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2"/>
        <v>46430</v>
      </c>
      <c r="BP42" s="141">
        <f t="shared" si="23"/>
        <v>12005</v>
      </c>
      <c r="BQ42" s="141">
        <v>5457</v>
      </c>
      <c r="BR42" s="141">
        <v>6548</v>
      </c>
      <c r="BS42" s="141">
        <v>0</v>
      </c>
      <c r="BT42" s="141">
        <v>0</v>
      </c>
      <c r="BU42" s="141">
        <f t="shared" si="24"/>
        <v>13613</v>
      </c>
      <c r="BV42" s="141">
        <v>688</v>
      </c>
      <c r="BW42" s="141">
        <v>12925</v>
      </c>
      <c r="BX42" s="141">
        <v>0</v>
      </c>
      <c r="BY42" s="141">
        <v>0</v>
      </c>
      <c r="BZ42" s="141">
        <f t="shared" si="25"/>
        <v>20812</v>
      </c>
      <c r="CA42" s="141">
        <v>0</v>
      </c>
      <c r="CB42" s="141">
        <v>20812</v>
      </c>
      <c r="CC42" s="141">
        <v>0</v>
      </c>
      <c r="CD42" s="141">
        <v>0</v>
      </c>
      <c r="CE42" s="141">
        <v>0</v>
      </c>
      <c r="CF42" s="141">
        <v>0</v>
      </c>
      <c r="CG42" s="141">
        <v>0</v>
      </c>
      <c r="CH42" s="141">
        <f t="shared" si="26"/>
        <v>46430</v>
      </c>
      <c r="CI42" s="141">
        <f aca="true" t="shared" si="60" ref="CI42:CI50">SUM(AE42,+BG42)</f>
        <v>0</v>
      </c>
      <c r="CJ42" s="141">
        <f aca="true" t="shared" si="61" ref="CJ42:CJ50">SUM(AF42,+BH42)</f>
        <v>0</v>
      </c>
      <c r="CK42" s="141">
        <f aca="true" t="shared" si="62" ref="CK42:CK50">SUM(AG42,+BI42)</f>
        <v>0</v>
      </c>
      <c r="CL42" s="141">
        <f aca="true" t="shared" si="63" ref="CL42:CL50">SUM(AH42,+BJ42)</f>
        <v>0</v>
      </c>
      <c r="CM42" s="141">
        <f aca="true" t="shared" si="64" ref="CM42:CM50">SUM(AI42,+BK42)</f>
        <v>0</v>
      </c>
      <c r="CN42" s="141">
        <f aca="true" t="shared" si="65" ref="CN42:CN50">SUM(AJ42,+BL42)</f>
        <v>0</v>
      </c>
      <c r="CO42" s="141">
        <f aca="true" t="shared" si="66" ref="CO42:CO50">SUM(AK42,+BM42)</f>
        <v>0</v>
      </c>
      <c r="CP42" s="141">
        <f aca="true" t="shared" si="67" ref="CP42:CP50">SUM(AL42,+BN42)</f>
        <v>66156</v>
      </c>
      <c r="CQ42" s="141">
        <f aca="true" t="shared" si="68" ref="CQ42:CQ50">SUM(AM42,+BO42)</f>
        <v>226757</v>
      </c>
      <c r="CR42" s="141">
        <f aca="true" t="shared" si="69" ref="CR42:CR50">SUM(AN42,+BP42)</f>
        <v>104544</v>
      </c>
      <c r="CS42" s="141">
        <f aca="true" t="shared" si="70" ref="CS42:CS50">SUM(AO42,+BQ42)</f>
        <v>27285</v>
      </c>
      <c r="CT42" s="141">
        <f aca="true" t="shared" si="71" ref="CT42:CT50">SUM(AP42,+BR42)</f>
        <v>77259</v>
      </c>
      <c r="CU42" s="141">
        <f aca="true" t="shared" si="72" ref="CU42:CU50">SUM(AQ42,+BS42)</f>
        <v>0</v>
      </c>
      <c r="CV42" s="141">
        <f aca="true" t="shared" si="73" ref="CV42:CV50">SUM(AR42,+BT42)</f>
        <v>0</v>
      </c>
      <c r="CW42" s="141">
        <f aca="true" t="shared" si="74" ref="CW42:CW50">SUM(AS42,+BU42)</f>
        <v>24262</v>
      </c>
      <c r="CX42" s="141">
        <f t="shared" si="42"/>
        <v>11014</v>
      </c>
      <c r="CY42" s="141">
        <f t="shared" si="57"/>
        <v>12925</v>
      </c>
      <c r="CZ42" s="141">
        <f t="shared" si="58"/>
        <v>323</v>
      </c>
      <c r="DA42" s="141">
        <f t="shared" si="59"/>
        <v>0</v>
      </c>
      <c r="DB42" s="141">
        <f t="shared" si="46"/>
        <v>97951</v>
      </c>
      <c r="DC42" s="141">
        <f t="shared" si="47"/>
        <v>77139</v>
      </c>
      <c r="DD42" s="141">
        <f t="shared" si="48"/>
        <v>20812</v>
      </c>
      <c r="DE42" s="141">
        <f t="shared" si="49"/>
        <v>0</v>
      </c>
      <c r="DF42" s="141">
        <f t="shared" si="50"/>
        <v>0</v>
      </c>
      <c r="DG42" s="141">
        <f t="shared" si="51"/>
        <v>109755</v>
      </c>
      <c r="DH42" s="141">
        <f t="shared" si="52"/>
        <v>0</v>
      </c>
      <c r="DI42" s="141">
        <f t="shared" si="53"/>
        <v>3490</v>
      </c>
      <c r="DJ42" s="141">
        <f t="shared" si="54"/>
        <v>230247</v>
      </c>
    </row>
    <row r="43" spans="1:114" s="123" customFormat="1" ht="12" customHeight="1">
      <c r="A43" s="124" t="s">
        <v>216</v>
      </c>
      <c r="B43" s="125" t="s">
        <v>288</v>
      </c>
      <c r="C43" s="124" t="s">
        <v>289</v>
      </c>
      <c r="D43" s="141">
        <f t="shared" si="6"/>
        <v>200233</v>
      </c>
      <c r="E43" s="141">
        <f t="shared" si="7"/>
        <v>8013</v>
      </c>
      <c r="F43" s="141">
        <v>0</v>
      </c>
      <c r="G43" s="141">
        <v>0</v>
      </c>
      <c r="H43" s="141">
        <v>0</v>
      </c>
      <c r="I43" s="141">
        <v>2383</v>
      </c>
      <c r="J43" s="142" t="s">
        <v>199</v>
      </c>
      <c r="K43" s="141">
        <v>5630</v>
      </c>
      <c r="L43" s="141">
        <v>192220</v>
      </c>
      <c r="M43" s="141">
        <f t="shared" si="8"/>
        <v>173463</v>
      </c>
      <c r="N43" s="141">
        <f t="shared" si="9"/>
        <v>29528</v>
      </c>
      <c r="O43" s="141">
        <v>0</v>
      </c>
      <c r="P43" s="141">
        <v>0</v>
      </c>
      <c r="Q43" s="141">
        <v>0</v>
      </c>
      <c r="R43" s="141">
        <v>29528</v>
      </c>
      <c r="S43" s="142" t="s">
        <v>199</v>
      </c>
      <c r="T43" s="141">
        <v>0</v>
      </c>
      <c r="U43" s="141">
        <v>143935</v>
      </c>
      <c r="V43" s="141">
        <f t="shared" si="10"/>
        <v>373696</v>
      </c>
      <c r="W43" s="141">
        <f t="shared" si="10"/>
        <v>37541</v>
      </c>
      <c r="X43" s="141">
        <f t="shared" si="10"/>
        <v>0</v>
      </c>
      <c r="Y43" s="141">
        <f t="shared" si="10"/>
        <v>0</v>
      </c>
      <c r="Z43" s="141">
        <f t="shared" si="10"/>
        <v>0</v>
      </c>
      <c r="AA43" s="141">
        <f t="shared" si="10"/>
        <v>31911</v>
      </c>
      <c r="AB43" s="142" t="s">
        <v>199</v>
      </c>
      <c r="AC43" s="141">
        <f t="shared" si="11"/>
        <v>5630</v>
      </c>
      <c r="AD43" s="141">
        <f t="shared" si="12"/>
        <v>336155</v>
      </c>
      <c r="AE43" s="141">
        <f t="shared" si="13"/>
        <v>0</v>
      </c>
      <c r="AF43" s="141">
        <f t="shared" si="14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25149</v>
      </c>
      <c r="AM43" s="141">
        <f t="shared" si="15"/>
        <v>104156</v>
      </c>
      <c r="AN43" s="141">
        <f t="shared" si="16"/>
        <v>29267</v>
      </c>
      <c r="AO43" s="141">
        <v>22416</v>
      </c>
      <c r="AP43" s="141">
        <v>6851</v>
      </c>
      <c r="AQ43" s="141">
        <v>0</v>
      </c>
      <c r="AR43" s="141">
        <v>0</v>
      </c>
      <c r="AS43" s="141">
        <f t="shared" si="17"/>
        <v>30</v>
      </c>
      <c r="AT43" s="141">
        <v>30</v>
      </c>
      <c r="AU43" s="141">
        <v>0</v>
      </c>
      <c r="AV43" s="141">
        <v>0</v>
      </c>
      <c r="AW43" s="141">
        <v>0</v>
      </c>
      <c r="AX43" s="141">
        <f t="shared" si="18"/>
        <v>74859</v>
      </c>
      <c r="AY43" s="141">
        <v>74859</v>
      </c>
      <c r="AZ43" s="141">
        <v>0</v>
      </c>
      <c r="BA43" s="141">
        <v>0</v>
      </c>
      <c r="BB43" s="141">
        <v>0</v>
      </c>
      <c r="BC43" s="141">
        <v>64598</v>
      </c>
      <c r="BD43" s="141">
        <v>0</v>
      </c>
      <c r="BE43" s="141">
        <v>6330</v>
      </c>
      <c r="BF43" s="141">
        <f t="shared" si="19"/>
        <v>110486</v>
      </c>
      <c r="BG43" s="141">
        <f t="shared" si="20"/>
        <v>82459</v>
      </c>
      <c r="BH43" s="141">
        <f t="shared" si="21"/>
        <v>80905</v>
      </c>
      <c r="BI43" s="141">
        <v>0</v>
      </c>
      <c r="BJ43" s="141">
        <v>80905</v>
      </c>
      <c r="BK43" s="141">
        <v>0</v>
      </c>
      <c r="BL43" s="141">
        <v>0</v>
      </c>
      <c r="BM43" s="141">
        <v>1554</v>
      </c>
      <c r="BN43" s="141">
        <v>0</v>
      </c>
      <c r="BO43" s="141">
        <f t="shared" si="22"/>
        <v>90908</v>
      </c>
      <c r="BP43" s="141">
        <f t="shared" si="23"/>
        <v>16580</v>
      </c>
      <c r="BQ43" s="141">
        <v>16580</v>
      </c>
      <c r="BR43" s="141">
        <v>0</v>
      </c>
      <c r="BS43" s="141">
        <v>0</v>
      </c>
      <c r="BT43" s="141">
        <v>0</v>
      </c>
      <c r="BU43" s="141">
        <f t="shared" si="24"/>
        <v>15316</v>
      </c>
      <c r="BV43" s="141">
        <v>84</v>
      </c>
      <c r="BW43" s="141">
        <v>15232</v>
      </c>
      <c r="BX43" s="141">
        <v>0</v>
      </c>
      <c r="BY43" s="141">
        <v>0</v>
      </c>
      <c r="BZ43" s="141">
        <f t="shared" si="25"/>
        <v>59012</v>
      </c>
      <c r="CA43" s="141">
        <v>27722</v>
      </c>
      <c r="CB43" s="141">
        <v>28832</v>
      </c>
      <c r="CC43" s="141">
        <v>2458</v>
      </c>
      <c r="CD43" s="141">
        <v>0</v>
      </c>
      <c r="CE43" s="141">
        <v>0</v>
      </c>
      <c r="CF43" s="141">
        <v>0</v>
      </c>
      <c r="CG43" s="141">
        <v>96</v>
      </c>
      <c r="CH43" s="141">
        <f t="shared" si="26"/>
        <v>173463</v>
      </c>
      <c r="CI43" s="141">
        <f t="shared" si="60"/>
        <v>82459</v>
      </c>
      <c r="CJ43" s="141">
        <f t="shared" si="61"/>
        <v>80905</v>
      </c>
      <c r="CK43" s="141">
        <f t="shared" si="62"/>
        <v>0</v>
      </c>
      <c r="CL43" s="141">
        <f t="shared" si="63"/>
        <v>80905</v>
      </c>
      <c r="CM43" s="141">
        <f t="shared" si="64"/>
        <v>0</v>
      </c>
      <c r="CN43" s="141">
        <f t="shared" si="65"/>
        <v>0</v>
      </c>
      <c r="CO43" s="141">
        <f t="shared" si="66"/>
        <v>1554</v>
      </c>
      <c r="CP43" s="141">
        <f t="shared" si="67"/>
        <v>25149</v>
      </c>
      <c r="CQ43" s="141">
        <f t="shared" si="68"/>
        <v>195064</v>
      </c>
      <c r="CR43" s="141">
        <f t="shared" si="69"/>
        <v>45847</v>
      </c>
      <c r="CS43" s="141">
        <f t="shared" si="70"/>
        <v>38996</v>
      </c>
      <c r="CT43" s="141">
        <f t="shared" si="71"/>
        <v>6851</v>
      </c>
      <c r="CU43" s="141">
        <f t="shared" si="72"/>
        <v>0</v>
      </c>
      <c r="CV43" s="141">
        <f t="shared" si="73"/>
        <v>0</v>
      </c>
      <c r="CW43" s="141">
        <f t="shared" si="74"/>
        <v>15346</v>
      </c>
      <c r="CX43" s="141">
        <f t="shared" si="42"/>
        <v>114</v>
      </c>
      <c r="CY43" s="141">
        <f t="shared" si="57"/>
        <v>15232</v>
      </c>
      <c r="CZ43" s="141">
        <f t="shared" si="58"/>
        <v>0</v>
      </c>
      <c r="DA43" s="141">
        <f t="shared" si="59"/>
        <v>0</v>
      </c>
      <c r="DB43" s="141">
        <f t="shared" si="46"/>
        <v>133871</v>
      </c>
      <c r="DC43" s="141">
        <f t="shared" si="47"/>
        <v>102581</v>
      </c>
      <c r="DD43" s="141">
        <f t="shared" si="48"/>
        <v>28832</v>
      </c>
      <c r="DE43" s="141">
        <f t="shared" si="49"/>
        <v>2458</v>
      </c>
      <c r="DF43" s="141">
        <f t="shared" si="50"/>
        <v>0</v>
      </c>
      <c r="DG43" s="141">
        <f t="shared" si="51"/>
        <v>64598</v>
      </c>
      <c r="DH43" s="141">
        <f t="shared" si="52"/>
        <v>0</v>
      </c>
      <c r="DI43" s="141">
        <f t="shared" si="53"/>
        <v>6426</v>
      </c>
      <c r="DJ43" s="141">
        <f t="shared" si="54"/>
        <v>283949</v>
      </c>
    </row>
    <row r="44" spans="1:114" s="123" customFormat="1" ht="12" customHeight="1">
      <c r="A44" s="124" t="s">
        <v>216</v>
      </c>
      <c r="B44" s="125" t="s">
        <v>290</v>
      </c>
      <c r="C44" s="124" t="s">
        <v>291</v>
      </c>
      <c r="D44" s="141">
        <f t="shared" si="6"/>
        <v>351250</v>
      </c>
      <c r="E44" s="141">
        <f t="shared" si="7"/>
        <v>0</v>
      </c>
      <c r="F44" s="141">
        <v>0</v>
      </c>
      <c r="G44" s="141">
        <v>0</v>
      </c>
      <c r="H44" s="141">
        <v>0</v>
      </c>
      <c r="I44" s="141">
        <v>0</v>
      </c>
      <c r="J44" s="142" t="s">
        <v>199</v>
      </c>
      <c r="K44" s="141">
        <v>0</v>
      </c>
      <c r="L44" s="141">
        <v>351250</v>
      </c>
      <c r="M44" s="141">
        <f t="shared" si="8"/>
        <v>19535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2" t="s">
        <v>199</v>
      </c>
      <c r="T44" s="141">
        <v>0</v>
      </c>
      <c r="U44" s="141">
        <v>19535</v>
      </c>
      <c r="V44" s="141">
        <f t="shared" si="10"/>
        <v>370785</v>
      </c>
      <c r="W44" s="141">
        <f t="shared" si="10"/>
        <v>0</v>
      </c>
      <c r="X44" s="141">
        <f t="shared" si="10"/>
        <v>0</v>
      </c>
      <c r="Y44" s="141">
        <f t="shared" si="10"/>
        <v>0</v>
      </c>
      <c r="Z44" s="141">
        <f t="shared" si="10"/>
        <v>0</v>
      </c>
      <c r="AA44" s="141">
        <f t="shared" si="10"/>
        <v>0</v>
      </c>
      <c r="AB44" s="142" t="s">
        <v>199</v>
      </c>
      <c r="AC44" s="141">
        <f t="shared" si="11"/>
        <v>0</v>
      </c>
      <c r="AD44" s="141">
        <f t="shared" si="12"/>
        <v>370785</v>
      </c>
      <c r="AE44" s="141">
        <f t="shared" si="13"/>
        <v>0</v>
      </c>
      <c r="AF44" s="141">
        <f t="shared" si="14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15"/>
        <v>351250</v>
      </c>
      <c r="AN44" s="141">
        <f t="shared" si="16"/>
        <v>0</v>
      </c>
      <c r="AO44" s="141">
        <v>0</v>
      </c>
      <c r="AP44" s="141">
        <v>0</v>
      </c>
      <c r="AQ44" s="141">
        <v>0</v>
      </c>
      <c r="AR44" s="141">
        <v>0</v>
      </c>
      <c r="AS44" s="141">
        <f t="shared" si="17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18"/>
        <v>351250</v>
      </c>
      <c r="AY44" s="141">
        <v>0</v>
      </c>
      <c r="AZ44" s="141">
        <v>351250</v>
      </c>
      <c r="BA44" s="141">
        <v>0</v>
      </c>
      <c r="BB44" s="141">
        <v>0</v>
      </c>
      <c r="BC44" s="141">
        <v>0</v>
      </c>
      <c r="BD44" s="141">
        <v>0</v>
      </c>
      <c r="BE44" s="141">
        <v>0</v>
      </c>
      <c r="BF44" s="141">
        <f t="shared" si="19"/>
        <v>351250</v>
      </c>
      <c r="BG44" s="141">
        <f t="shared" si="20"/>
        <v>0</v>
      </c>
      <c r="BH44" s="141">
        <f t="shared" si="21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2"/>
        <v>19535</v>
      </c>
      <c r="BP44" s="141">
        <f t="shared" si="23"/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f t="shared" si="24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25"/>
        <v>19535</v>
      </c>
      <c r="CA44" s="141">
        <v>0</v>
      </c>
      <c r="CB44" s="141">
        <v>19535</v>
      </c>
      <c r="CC44" s="141">
        <v>0</v>
      </c>
      <c r="CD44" s="141">
        <v>0</v>
      </c>
      <c r="CE44" s="141">
        <v>0</v>
      </c>
      <c r="CF44" s="141">
        <v>0</v>
      </c>
      <c r="CG44" s="141">
        <v>0</v>
      </c>
      <c r="CH44" s="141">
        <f t="shared" si="26"/>
        <v>19535</v>
      </c>
      <c r="CI44" s="141">
        <f t="shared" si="60"/>
        <v>0</v>
      </c>
      <c r="CJ44" s="141">
        <f t="shared" si="61"/>
        <v>0</v>
      </c>
      <c r="CK44" s="141">
        <f t="shared" si="62"/>
        <v>0</v>
      </c>
      <c r="CL44" s="141">
        <f t="shared" si="63"/>
        <v>0</v>
      </c>
      <c r="CM44" s="141">
        <f t="shared" si="64"/>
        <v>0</v>
      </c>
      <c r="CN44" s="141">
        <f t="shared" si="65"/>
        <v>0</v>
      </c>
      <c r="CO44" s="141">
        <f t="shared" si="66"/>
        <v>0</v>
      </c>
      <c r="CP44" s="141">
        <f t="shared" si="67"/>
        <v>0</v>
      </c>
      <c r="CQ44" s="141">
        <f t="shared" si="68"/>
        <v>370785</v>
      </c>
      <c r="CR44" s="141">
        <f t="shared" si="69"/>
        <v>0</v>
      </c>
      <c r="CS44" s="141">
        <f t="shared" si="70"/>
        <v>0</v>
      </c>
      <c r="CT44" s="141">
        <f t="shared" si="71"/>
        <v>0</v>
      </c>
      <c r="CU44" s="141">
        <f t="shared" si="72"/>
        <v>0</v>
      </c>
      <c r="CV44" s="141">
        <f t="shared" si="73"/>
        <v>0</v>
      </c>
      <c r="CW44" s="141">
        <f t="shared" si="74"/>
        <v>0</v>
      </c>
      <c r="CX44" s="141">
        <f t="shared" si="42"/>
        <v>0</v>
      </c>
      <c r="CY44" s="141">
        <f t="shared" si="57"/>
        <v>0</v>
      </c>
      <c r="CZ44" s="141">
        <f t="shared" si="58"/>
        <v>0</v>
      </c>
      <c r="DA44" s="141">
        <f t="shared" si="59"/>
        <v>0</v>
      </c>
      <c r="DB44" s="141">
        <f t="shared" si="46"/>
        <v>370785</v>
      </c>
      <c r="DC44" s="141">
        <f t="shared" si="47"/>
        <v>0</v>
      </c>
      <c r="DD44" s="141">
        <f t="shared" si="48"/>
        <v>370785</v>
      </c>
      <c r="DE44" s="141">
        <f t="shared" si="49"/>
        <v>0</v>
      </c>
      <c r="DF44" s="141">
        <f t="shared" si="50"/>
        <v>0</v>
      </c>
      <c r="DG44" s="141">
        <f t="shared" si="51"/>
        <v>0</v>
      </c>
      <c r="DH44" s="141">
        <f t="shared" si="52"/>
        <v>0</v>
      </c>
      <c r="DI44" s="141">
        <f t="shared" si="53"/>
        <v>0</v>
      </c>
      <c r="DJ44" s="141">
        <f t="shared" si="54"/>
        <v>370785</v>
      </c>
    </row>
    <row r="45" spans="1:114" s="123" customFormat="1" ht="12" customHeight="1">
      <c r="A45" s="124" t="s">
        <v>216</v>
      </c>
      <c r="B45" s="125" t="s">
        <v>292</v>
      </c>
      <c r="C45" s="124" t="s">
        <v>293</v>
      </c>
      <c r="D45" s="141">
        <f t="shared" si="6"/>
        <v>578630</v>
      </c>
      <c r="E45" s="141">
        <f t="shared" si="7"/>
        <v>84792</v>
      </c>
      <c r="F45" s="141">
        <v>0</v>
      </c>
      <c r="G45" s="141">
        <v>101</v>
      </c>
      <c r="H45" s="141">
        <v>0</v>
      </c>
      <c r="I45" s="141">
        <v>72936</v>
      </c>
      <c r="J45" s="142" t="s">
        <v>199</v>
      </c>
      <c r="K45" s="141">
        <v>11755</v>
      </c>
      <c r="L45" s="141">
        <v>493838</v>
      </c>
      <c r="M45" s="141">
        <f t="shared" si="8"/>
        <v>191104</v>
      </c>
      <c r="N45" s="141">
        <f t="shared" si="9"/>
        <v>1229</v>
      </c>
      <c r="O45" s="141">
        <v>513</v>
      </c>
      <c r="P45" s="141">
        <v>497</v>
      </c>
      <c r="Q45" s="141">
        <v>0</v>
      </c>
      <c r="R45" s="141">
        <v>0</v>
      </c>
      <c r="S45" s="142" t="s">
        <v>199</v>
      </c>
      <c r="T45" s="141">
        <v>219</v>
      </c>
      <c r="U45" s="141">
        <v>189875</v>
      </c>
      <c r="V45" s="141">
        <f t="shared" si="10"/>
        <v>769734</v>
      </c>
      <c r="W45" s="141">
        <f t="shared" si="10"/>
        <v>86021</v>
      </c>
      <c r="X45" s="141">
        <f t="shared" si="10"/>
        <v>513</v>
      </c>
      <c r="Y45" s="141">
        <f t="shared" si="10"/>
        <v>598</v>
      </c>
      <c r="Z45" s="141">
        <f t="shared" si="10"/>
        <v>0</v>
      </c>
      <c r="AA45" s="141">
        <f t="shared" si="10"/>
        <v>72936</v>
      </c>
      <c r="AB45" s="142" t="s">
        <v>199</v>
      </c>
      <c r="AC45" s="141">
        <f t="shared" si="11"/>
        <v>11974</v>
      </c>
      <c r="AD45" s="141">
        <f t="shared" si="12"/>
        <v>683713</v>
      </c>
      <c r="AE45" s="141">
        <f t="shared" si="13"/>
        <v>0</v>
      </c>
      <c r="AF45" s="141">
        <f t="shared" si="14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15"/>
        <v>575812</v>
      </c>
      <c r="AN45" s="141">
        <f t="shared" si="16"/>
        <v>144308</v>
      </c>
      <c r="AO45" s="141">
        <v>109961</v>
      </c>
      <c r="AP45" s="141">
        <v>9052</v>
      </c>
      <c r="AQ45" s="141">
        <v>25295</v>
      </c>
      <c r="AR45" s="141">
        <v>0</v>
      </c>
      <c r="AS45" s="141">
        <f t="shared" si="17"/>
        <v>199378</v>
      </c>
      <c r="AT45" s="141">
        <v>13175</v>
      </c>
      <c r="AU45" s="141">
        <v>185695</v>
      </c>
      <c r="AV45" s="141">
        <v>508</v>
      </c>
      <c r="AW45" s="141">
        <v>0</v>
      </c>
      <c r="AX45" s="141">
        <f t="shared" si="18"/>
        <v>232126</v>
      </c>
      <c r="AY45" s="141">
        <v>175635</v>
      </c>
      <c r="AZ45" s="141">
        <v>45599</v>
      </c>
      <c r="BA45" s="141">
        <v>10792</v>
      </c>
      <c r="BB45" s="141">
        <v>100</v>
      </c>
      <c r="BC45" s="141">
        <v>0</v>
      </c>
      <c r="BD45" s="141">
        <v>0</v>
      </c>
      <c r="BE45" s="141">
        <v>2818</v>
      </c>
      <c r="BF45" s="141">
        <f t="shared" si="19"/>
        <v>578630</v>
      </c>
      <c r="BG45" s="141">
        <f t="shared" si="20"/>
        <v>0</v>
      </c>
      <c r="BH45" s="141">
        <f t="shared" si="21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2"/>
        <v>189009</v>
      </c>
      <c r="BP45" s="141">
        <f t="shared" si="23"/>
        <v>16744</v>
      </c>
      <c r="BQ45" s="141">
        <v>16744</v>
      </c>
      <c r="BR45" s="141">
        <v>0</v>
      </c>
      <c r="BS45" s="141"/>
      <c r="BT45" s="141">
        <v>0</v>
      </c>
      <c r="BU45" s="141">
        <f t="shared" si="24"/>
        <v>108533</v>
      </c>
      <c r="BV45" s="141">
        <v>0</v>
      </c>
      <c r="BW45" s="141">
        <v>108533</v>
      </c>
      <c r="BX45" s="141">
        <v>0</v>
      </c>
      <c r="BY45" s="141">
        <v>0</v>
      </c>
      <c r="BZ45" s="141">
        <f t="shared" si="25"/>
        <v>63732</v>
      </c>
      <c r="CA45" s="141">
        <v>28322</v>
      </c>
      <c r="CB45" s="141">
        <v>33004</v>
      </c>
      <c r="CC45" s="141">
        <v>2406</v>
      </c>
      <c r="CD45" s="141">
        <v>0</v>
      </c>
      <c r="CE45" s="141">
        <v>0</v>
      </c>
      <c r="CF45" s="141">
        <v>0</v>
      </c>
      <c r="CG45" s="141">
        <v>2095</v>
      </c>
      <c r="CH45" s="141">
        <f t="shared" si="26"/>
        <v>191104</v>
      </c>
      <c r="CI45" s="141">
        <f t="shared" si="60"/>
        <v>0</v>
      </c>
      <c r="CJ45" s="141">
        <f t="shared" si="61"/>
        <v>0</v>
      </c>
      <c r="CK45" s="141">
        <f t="shared" si="62"/>
        <v>0</v>
      </c>
      <c r="CL45" s="141">
        <f t="shared" si="63"/>
        <v>0</v>
      </c>
      <c r="CM45" s="141">
        <f t="shared" si="64"/>
        <v>0</v>
      </c>
      <c r="CN45" s="141">
        <f t="shared" si="65"/>
        <v>0</v>
      </c>
      <c r="CO45" s="141">
        <f t="shared" si="66"/>
        <v>0</v>
      </c>
      <c r="CP45" s="141">
        <f t="shared" si="67"/>
        <v>0</v>
      </c>
      <c r="CQ45" s="141">
        <f t="shared" si="68"/>
        <v>764821</v>
      </c>
      <c r="CR45" s="141">
        <f t="shared" si="69"/>
        <v>161052</v>
      </c>
      <c r="CS45" s="141">
        <f t="shared" si="70"/>
        <v>126705</v>
      </c>
      <c r="CT45" s="141">
        <f t="shared" si="71"/>
        <v>9052</v>
      </c>
      <c r="CU45" s="141">
        <f t="shared" si="72"/>
        <v>25295</v>
      </c>
      <c r="CV45" s="141">
        <f t="shared" si="73"/>
        <v>0</v>
      </c>
      <c r="CW45" s="141">
        <f t="shared" si="74"/>
        <v>307911</v>
      </c>
      <c r="CX45" s="141">
        <f t="shared" si="42"/>
        <v>13175</v>
      </c>
      <c r="CY45" s="141">
        <f t="shared" si="57"/>
        <v>294228</v>
      </c>
      <c r="CZ45" s="141">
        <f t="shared" si="58"/>
        <v>508</v>
      </c>
      <c r="DA45" s="141">
        <f t="shared" si="59"/>
        <v>0</v>
      </c>
      <c r="DB45" s="141">
        <f t="shared" si="46"/>
        <v>295858</v>
      </c>
      <c r="DC45" s="141">
        <f t="shared" si="47"/>
        <v>203957</v>
      </c>
      <c r="DD45" s="141">
        <f t="shared" si="48"/>
        <v>78603</v>
      </c>
      <c r="DE45" s="141">
        <f t="shared" si="49"/>
        <v>13198</v>
      </c>
      <c r="DF45" s="141">
        <f t="shared" si="50"/>
        <v>100</v>
      </c>
      <c r="DG45" s="141">
        <f t="shared" si="51"/>
        <v>0</v>
      </c>
      <c r="DH45" s="141">
        <f t="shared" si="52"/>
        <v>0</v>
      </c>
      <c r="DI45" s="141">
        <f t="shared" si="53"/>
        <v>4913</v>
      </c>
      <c r="DJ45" s="141">
        <f t="shared" si="54"/>
        <v>769734</v>
      </c>
    </row>
    <row r="46" spans="1:114" s="123" customFormat="1" ht="12" customHeight="1">
      <c r="A46" s="124" t="s">
        <v>216</v>
      </c>
      <c r="B46" s="125" t="s">
        <v>294</v>
      </c>
      <c r="C46" s="124" t="s">
        <v>295</v>
      </c>
      <c r="D46" s="141">
        <f t="shared" si="6"/>
        <v>161807</v>
      </c>
      <c r="E46" s="141">
        <f t="shared" si="7"/>
        <v>10402</v>
      </c>
      <c r="F46" s="141">
        <v>0</v>
      </c>
      <c r="G46" s="141">
        <v>0</v>
      </c>
      <c r="H46" s="141">
        <v>0</v>
      </c>
      <c r="I46" s="141">
        <v>10402</v>
      </c>
      <c r="J46" s="142" t="s">
        <v>199</v>
      </c>
      <c r="K46" s="141">
        <v>0</v>
      </c>
      <c r="L46" s="141">
        <v>151405</v>
      </c>
      <c r="M46" s="141">
        <f t="shared" si="8"/>
        <v>24818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2" t="s">
        <v>199</v>
      </c>
      <c r="T46" s="141">
        <v>0</v>
      </c>
      <c r="U46" s="141">
        <v>24818</v>
      </c>
      <c r="V46" s="141">
        <f t="shared" si="10"/>
        <v>186625</v>
      </c>
      <c r="W46" s="141">
        <f t="shared" si="10"/>
        <v>10402</v>
      </c>
      <c r="X46" s="141">
        <f t="shared" si="10"/>
        <v>0</v>
      </c>
      <c r="Y46" s="141">
        <f t="shared" si="10"/>
        <v>0</v>
      </c>
      <c r="Z46" s="141">
        <f t="shared" si="10"/>
        <v>0</v>
      </c>
      <c r="AA46" s="141">
        <f t="shared" si="10"/>
        <v>10402</v>
      </c>
      <c r="AB46" s="142" t="s">
        <v>199</v>
      </c>
      <c r="AC46" s="141">
        <f t="shared" si="11"/>
        <v>0</v>
      </c>
      <c r="AD46" s="141">
        <f t="shared" si="12"/>
        <v>176223</v>
      </c>
      <c r="AE46" s="141">
        <f t="shared" si="13"/>
        <v>0</v>
      </c>
      <c r="AF46" s="141">
        <f t="shared" si="14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f t="shared" si="15"/>
        <v>77083</v>
      </c>
      <c r="AN46" s="141">
        <f t="shared" si="16"/>
        <v>57186</v>
      </c>
      <c r="AO46" s="141">
        <v>15604</v>
      </c>
      <c r="AP46" s="141">
        <v>41582</v>
      </c>
      <c r="AQ46" s="141">
        <v>0</v>
      </c>
      <c r="AR46" s="141">
        <v>0</v>
      </c>
      <c r="AS46" s="141">
        <f t="shared" si="17"/>
        <v>3156</v>
      </c>
      <c r="AT46" s="141">
        <v>2970</v>
      </c>
      <c r="AU46" s="141">
        <v>172</v>
      </c>
      <c r="AV46" s="141">
        <v>14</v>
      </c>
      <c r="AW46" s="141">
        <v>0</v>
      </c>
      <c r="AX46" s="141">
        <f t="shared" si="18"/>
        <v>16741</v>
      </c>
      <c r="AY46" s="141">
        <v>12405</v>
      </c>
      <c r="AZ46" s="141">
        <v>2232</v>
      </c>
      <c r="BA46" s="141">
        <v>0</v>
      </c>
      <c r="BB46" s="141">
        <v>2104</v>
      </c>
      <c r="BC46" s="141">
        <v>82731</v>
      </c>
      <c r="BD46" s="141">
        <v>0</v>
      </c>
      <c r="BE46" s="141">
        <v>1993</v>
      </c>
      <c r="BF46" s="141">
        <f t="shared" si="19"/>
        <v>79076</v>
      </c>
      <c r="BG46" s="141">
        <f t="shared" si="20"/>
        <v>0</v>
      </c>
      <c r="BH46" s="141">
        <f t="shared" si="21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2"/>
        <v>0</v>
      </c>
      <c r="BP46" s="141">
        <f t="shared" si="23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24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25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19919</v>
      </c>
      <c r="CF46" s="141">
        <v>0</v>
      </c>
      <c r="CG46" s="141">
        <v>4899</v>
      </c>
      <c r="CH46" s="141">
        <f t="shared" si="26"/>
        <v>4899</v>
      </c>
      <c r="CI46" s="141">
        <f t="shared" si="60"/>
        <v>0</v>
      </c>
      <c r="CJ46" s="141">
        <f t="shared" si="61"/>
        <v>0</v>
      </c>
      <c r="CK46" s="141">
        <f t="shared" si="62"/>
        <v>0</v>
      </c>
      <c r="CL46" s="141">
        <f t="shared" si="63"/>
        <v>0</v>
      </c>
      <c r="CM46" s="141">
        <f t="shared" si="64"/>
        <v>0</v>
      </c>
      <c r="CN46" s="141">
        <f t="shared" si="65"/>
        <v>0</v>
      </c>
      <c r="CO46" s="141">
        <f t="shared" si="66"/>
        <v>0</v>
      </c>
      <c r="CP46" s="141">
        <f t="shared" si="67"/>
        <v>0</v>
      </c>
      <c r="CQ46" s="141">
        <f t="shared" si="68"/>
        <v>77083</v>
      </c>
      <c r="CR46" s="141">
        <f t="shared" si="69"/>
        <v>57186</v>
      </c>
      <c r="CS46" s="141">
        <f t="shared" si="70"/>
        <v>15604</v>
      </c>
      <c r="CT46" s="141">
        <f t="shared" si="71"/>
        <v>41582</v>
      </c>
      <c r="CU46" s="141">
        <f t="shared" si="72"/>
        <v>0</v>
      </c>
      <c r="CV46" s="141">
        <f t="shared" si="73"/>
        <v>0</v>
      </c>
      <c r="CW46" s="141">
        <f t="shared" si="74"/>
        <v>3156</v>
      </c>
      <c r="CX46" s="141">
        <f t="shared" si="42"/>
        <v>2970</v>
      </c>
      <c r="CY46" s="141">
        <f t="shared" si="57"/>
        <v>172</v>
      </c>
      <c r="CZ46" s="141">
        <f t="shared" si="58"/>
        <v>14</v>
      </c>
      <c r="DA46" s="141">
        <f t="shared" si="59"/>
        <v>0</v>
      </c>
      <c r="DB46" s="141">
        <f t="shared" si="46"/>
        <v>16741</v>
      </c>
      <c r="DC46" s="141">
        <f t="shared" si="47"/>
        <v>12405</v>
      </c>
      <c r="DD46" s="141">
        <f t="shared" si="48"/>
        <v>2232</v>
      </c>
      <c r="DE46" s="141">
        <f t="shared" si="49"/>
        <v>0</v>
      </c>
      <c r="DF46" s="141">
        <f t="shared" si="50"/>
        <v>2104</v>
      </c>
      <c r="DG46" s="141">
        <f t="shared" si="51"/>
        <v>102650</v>
      </c>
      <c r="DH46" s="141">
        <f t="shared" si="52"/>
        <v>0</v>
      </c>
      <c r="DI46" s="141">
        <f t="shared" si="53"/>
        <v>6892</v>
      </c>
      <c r="DJ46" s="141">
        <f t="shared" si="54"/>
        <v>83975</v>
      </c>
    </row>
    <row r="47" spans="1:114" s="123" customFormat="1" ht="12" customHeight="1">
      <c r="A47" s="124" t="s">
        <v>216</v>
      </c>
      <c r="B47" s="125" t="s">
        <v>296</v>
      </c>
      <c r="C47" s="124" t="s">
        <v>297</v>
      </c>
      <c r="D47" s="141">
        <f t="shared" si="6"/>
        <v>328549</v>
      </c>
      <c r="E47" s="141">
        <f t="shared" si="7"/>
        <v>19395</v>
      </c>
      <c r="F47" s="141">
        <v>0</v>
      </c>
      <c r="G47" s="141">
        <v>3451</v>
      </c>
      <c r="H47" s="141">
        <v>4500</v>
      </c>
      <c r="I47" s="141">
        <v>8451</v>
      </c>
      <c r="J47" s="142" t="s">
        <v>199</v>
      </c>
      <c r="K47" s="141">
        <v>2993</v>
      </c>
      <c r="L47" s="141">
        <v>309154</v>
      </c>
      <c r="M47" s="141">
        <f t="shared" si="8"/>
        <v>92464</v>
      </c>
      <c r="N47" s="141">
        <f t="shared" si="9"/>
        <v>1269</v>
      </c>
      <c r="O47" s="141">
        <v>635</v>
      </c>
      <c r="P47" s="141">
        <v>634</v>
      </c>
      <c r="Q47" s="141">
        <v>0</v>
      </c>
      <c r="R47" s="141">
        <v>0</v>
      </c>
      <c r="S47" s="142" t="s">
        <v>199</v>
      </c>
      <c r="T47" s="141">
        <v>0</v>
      </c>
      <c r="U47" s="141">
        <v>91195</v>
      </c>
      <c r="V47" s="141">
        <f t="shared" si="10"/>
        <v>421013</v>
      </c>
      <c r="W47" s="141">
        <f t="shared" si="10"/>
        <v>20664</v>
      </c>
      <c r="X47" s="141">
        <f t="shared" si="10"/>
        <v>635</v>
      </c>
      <c r="Y47" s="141">
        <f t="shared" si="10"/>
        <v>4085</v>
      </c>
      <c r="Z47" s="141">
        <f t="shared" si="10"/>
        <v>4500</v>
      </c>
      <c r="AA47" s="141">
        <f t="shared" si="10"/>
        <v>8451</v>
      </c>
      <c r="AB47" s="142" t="s">
        <v>199</v>
      </c>
      <c r="AC47" s="141">
        <f t="shared" si="11"/>
        <v>2993</v>
      </c>
      <c r="AD47" s="141">
        <f t="shared" si="12"/>
        <v>400349</v>
      </c>
      <c r="AE47" s="141">
        <f t="shared" si="13"/>
        <v>0</v>
      </c>
      <c r="AF47" s="141">
        <f t="shared" si="14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f t="shared" si="15"/>
        <v>328549</v>
      </c>
      <c r="AN47" s="141">
        <f t="shared" si="16"/>
        <v>49870</v>
      </c>
      <c r="AO47" s="141">
        <v>7509</v>
      </c>
      <c r="AP47" s="141">
        <v>0</v>
      </c>
      <c r="AQ47" s="141">
        <v>42361</v>
      </c>
      <c r="AR47" s="141">
        <v>0</v>
      </c>
      <c r="AS47" s="141">
        <f t="shared" si="17"/>
        <v>123254</v>
      </c>
      <c r="AT47" s="141">
        <v>196</v>
      </c>
      <c r="AU47" s="141">
        <v>115349</v>
      </c>
      <c r="AV47" s="141">
        <v>7709</v>
      </c>
      <c r="AW47" s="141">
        <v>0</v>
      </c>
      <c r="AX47" s="141">
        <f t="shared" si="18"/>
        <v>155425</v>
      </c>
      <c r="AY47" s="141">
        <v>125891</v>
      </c>
      <c r="AZ47" s="141">
        <v>25541</v>
      </c>
      <c r="BA47" s="141">
        <v>3993</v>
      </c>
      <c r="BB47" s="141">
        <v>0</v>
      </c>
      <c r="BC47" s="141">
        <v>0</v>
      </c>
      <c r="BD47" s="141">
        <v>0</v>
      </c>
      <c r="BE47" s="141">
        <v>0</v>
      </c>
      <c r="BF47" s="141">
        <f t="shared" si="19"/>
        <v>328549</v>
      </c>
      <c r="BG47" s="141">
        <f t="shared" si="20"/>
        <v>0</v>
      </c>
      <c r="BH47" s="141">
        <f t="shared" si="21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2"/>
        <v>92464</v>
      </c>
      <c r="BP47" s="141">
        <f t="shared" si="23"/>
        <v>26862</v>
      </c>
      <c r="BQ47" s="141">
        <v>0</v>
      </c>
      <c r="BR47" s="141">
        <v>0</v>
      </c>
      <c r="BS47" s="141">
        <v>26862</v>
      </c>
      <c r="BT47" s="141">
        <v>0</v>
      </c>
      <c r="BU47" s="141">
        <f t="shared" si="24"/>
        <v>59640</v>
      </c>
      <c r="BV47" s="141">
        <v>0</v>
      </c>
      <c r="BW47" s="141">
        <v>59640</v>
      </c>
      <c r="BX47" s="141">
        <v>0</v>
      </c>
      <c r="BY47" s="141">
        <v>0</v>
      </c>
      <c r="BZ47" s="141">
        <f t="shared" si="25"/>
        <v>5962</v>
      </c>
      <c r="CA47" s="141">
        <v>0</v>
      </c>
      <c r="CB47" s="141">
        <v>1735</v>
      </c>
      <c r="CC47" s="141">
        <v>0</v>
      </c>
      <c r="CD47" s="141">
        <v>4227</v>
      </c>
      <c r="CE47" s="141">
        <v>0</v>
      </c>
      <c r="CF47" s="141">
        <v>0</v>
      </c>
      <c r="CG47" s="141">
        <v>0</v>
      </c>
      <c r="CH47" s="141">
        <f t="shared" si="26"/>
        <v>92464</v>
      </c>
      <c r="CI47" s="141">
        <f t="shared" si="60"/>
        <v>0</v>
      </c>
      <c r="CJ47" s="141">
        <f t="shared" si="61"/>
        <v>0</v>
      </c>
      <c r="CK47" s="141">
        <f t="shared" si="62"/>
        <v>0</v>
      </c>
      <c r="CL47" s="141">
        <f t="shared" si="63"/>
        <v>0</v>
      </c>
      <c r="CM47" s="141">
        <f t="shared" si="64"/>
        <v>0</v>
      </c>
      <c r="CN47" s="141">
        <f t="shared" si="65"/>
        <v>0</v>
      </c>
      <c r="CO47" s="141">
        <f t="shared" si="66"/>
        <v>0</v>
      </c>
      <c r="CP47" s="141">
        <f t="shared" si="67"/>
        <v>0</v>
      </c>
      <c r="CQ47" s="141">
        <f t="shared" si="68"/>
        <v>421013</v>
      </c>
      <c r="CR47" s="141">
        <f t="shared" si="69"/>
        <v>76732</v>
      </c>
      <c r="CS47" s="141">
        <f t="shared" si="70"/>
        <v>7509</v>
      </c>
      <c r="CT47" s="141">
        <f t="shared" si="71"/>
        <v>0</v>
      </c>
      <c r="CU47" s="141">
        <f t="shared" si="72"/>
        <v>69223</v>
      </c>
      <c r="CV47" s="141">
        <f t="shared" si="73"/>
        <v>0</v>
      </c>
      <c r="CW47" s="141">
        <f t="shared" si="74"/>
        <v>182894</v>
      </c>
      <c r="CX47" s="141">
        <f t="shared" si="42"/>
        <v>196</v>
      </c>
      <c r="CY47" s="141">
        <f t="shared" si="57"/>
        <v>174989</v>
      </c>
      <c r="CZ47" s="141">
        <f t="shared" si="58"/>
        <v>7709</v>
      </c>
      <c r="DA47" s="141">
        <f t="shared" si="59"/>
        <v>0</v>
      </c>
      <c r="DB47" s="141">
        <f t="shared" si="46"/>
        <v>161387</v>
      </c>
      <c r="DC47" s="141">
        <f t="shared" si="47"/>
        <v>125891</v>
      </c>
      <c r="DD47" s="141">
        <f t="shared" si="48"/>
        <v>27276</v>
      </c>
      <c r="DE47" s="141">
        <f t="shared" si="49"/>
        <v>3993</v>
      </c>
      <c r="DF47" s="141">
        <f t="shared" si="50"/>
        <v>4227</v>
      </c>
      <c r="DG47" s="141">
        <f t="shared" si="51"/>
        <v>0</v>
      </c>
      <c r="DH47" s="141">
        <f t="shared" si="52"/>
        <v>0</v>
      </c>
      <c r="DI47" s="141">
        <f t="shared" si="53"/>
        <v>0</v>
      </c>
      <c r="DJ47" s="141">
        <f t="shared" si="54"/>
        <v>421013</v>
      </c>
    </row>
    <row r="48" spans="1:114" s="123" customFormat="1" ht="12" customHeight="1">
      <c r="A48" s="124" t="s">
        <v>216</v>
      </c>
      <c r="B48" s="125" t="s">
        <v>298</v>
      </c>
      <c r="C48" s="124" t="s">
        <v>213</v>
      </c>
      <c r="D48" s="141">
        <f t="shared" si="6"/>
        <v>151635</v>
      </c>
      <c r="E48" s="141">
        <f t="shared" si="7"/>
        <v>7900</v>
      </c>
      <c r="F48" s="141">
        <v>0</v>
      </c>
      <c r="G48" s="141">
        <v>0</v>
      </c>
      <c r="H48" s="141">
        <v>0</v>
      </c>
      <c r="I48" s="141">
        <v>7900</v>
      </c>
      <c r="J48" s="142" t="s">
        <v>199</v>
      </c>
      <c r="K48" s="141">
        <v>0</v>
      </c>
      <c r="L48" s="141">
        <v>143735</v>
      </c>
      <c r="M48" s="141">
        <f t="shared" si="8"/>
        <v>26728</v>
      </c>
      <c r="N48" s="141">
        <f t="shared" si="9"/>
        <v>2968</v>
      </c>
      <c r="O48" s="141">
        <v>0</v>
      </c>
      <c r="P48" s="141">
        <v>0</v>
      </c>
      <c r="Q48" s="141">
        <v>0</v>
      </c>
      <c r="R48" s="141">
        <v>2968</v>
      </c>
      <c r="S48" s="142" t="s">
        <v>199</v>
      </c>
      <c r="T48" s="141">
        <v>0</v>
      </c>
      <c r="U48" s="141">
        <v>23760</v>
      </c>
      <c r="V48" s="141">
        <f t="shared" si="10"/>
        <v>178363</v>
      </c>
      <c r="W48" s="141">
        <f t="shared" si="10"/>
        <v>10868</v>
      </c>
      <c r="X48" s="141">
        <f t="shared" si="10"/>
        <v>0</v>
      </c>
      <c r="Y48" s="141">
        <f t="shared" si="10"/>
        <v>0</v>
      </c>
      <c r="Z48" s="141">
        <f t="shared" si="10"/>
        <v>0</v>
      </c>
      <c r="AA48" s="141">
        <f t="shared" si="10"/>
        <v>10868</v>
      </c>
      <c r="AB48" s="142" t="s">
        <v>199</v>
      </c>
      <c r="AC48" s="141">
        <f t="shared" si="11"/>
        <v>0</v>
      </c>
      <c r="AD48" s="141">
        <f t="shared" si="12"/>
        <v>167495</v>
      </c>
      <c r="AE48" s="141">
        <f t="shared" si="13"/>
        <v>0</v>
      </c>
      <c r="AF48" s="141">
        <f t="shared" si="14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8888</v>
      </c>
      <c r="AM48" s="141">
        <f t="shared" si="15"/>
        <v>106380</v>
      </c>
      <c r="AN48" s="141">
        <f t="shared" si="16"/>
        <v>8469</v>
      </c>
      <c r="AO48" s="141">
        <v>8469</v>
      </c>
      <c r="AP48" s="141">
        <v>0</v>
      </c>
      <c r="AQ48" s="141">
        <v>0</v>
      </c>
      <c r="AR48" s="141">
        <v>0</v>
      </c>
      <c r="AS48" s="141">
        <f t="shared" si="17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18"/>
        <v>97911</v>
      </c>
      <c r="AY48" s="141">
        <v>97853</v>
      </c>
      <c r="AZ48" s="141">
        <v>58</v>
      </c>
      <c r="BA48" s="141">
        <v>0</v>
      </c>
      <c r="BB48" s="141">
        <v>0</v>
      </c>
      <c r="BC48" s="141">
        <v>36367</v>
      </c>
      <c r="BD48" s="141">
        <v>0</v>
      </c>
      <c r="BE48" s="141">
        <v>0</v>
      </c>
      <c r="BF48" s="141">
        <f t="shared" si="19"/>
        <v>106380</v>
      </c>
      <c r="BG48" s="141">
        <f t="shared" si="20"/>
        <v>0</v>
      </c>
      <c r="BH48" s="141">
        <f t="shared" si="21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1530</v>
      </c>
      <c r="BO48" s="141">
        <f t="shared" si="22"/>
        <v>11439</v>
      </c>
      <c r="BP48" s="141">
        <f t="shared" si="23"/>
        <v>8426</v>
      </c>
      <c r="BQ48" s="141">
        <v>8426</v>
      </c>
      <c r="BR48" s="141">
        <v>0</v>
      </c>
      <c r="BS48" s="141">
        <v>0</v>
      </c>
      <c r="BT48" s="141">
        <v>0</v>
      </c>
      <c r="BU48" s="141">
        <f t="shared" si="24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25"/>
        <v>3013</v>
      </c>
      <c r="CA48" s="141">
        <v>3013</v>
      </c>
      <c r="CB48" s="141">
        <v>0</v>
      </c>
      <c r="CC48" s="141">
        <v>0</v>
      </c>
      <c r="CD48" s="141">
        <v>0</v>
      </c>
      <c r="CE48" s="141">
        <v>13759</v>
      </c>
      <c r="CF48" s="141">
        <v>0</v>
      </c>
      <c r="CG48" s="141">
        <v>0</v>
      </c>
      <c r="CH48" s="141">
        <f t="shared" si="26"/>
        <v>11439</v>
      </c>
      <c r="CI48" s="141">
        <f t="shared" si="60"/>
        <v>0</v>
      </c>
      <c r="CJ48" s="141">
        <f t="shared" si="61"/>
        <v>0</v>
      </c>
      <c r="CK48" s="141">
        <f t="shared" si="62"/>
        <v>0</v>
      </c>
      <c r="CL48" s="141">
        <f t="shared" si="63"/>
        <v>0</v>
      </c>
      <c r="CM48" s="141">
        <f t="shared" si="64"/>
        <v>0</v>
      </c>
      <c r="CN48" s="141">
        <f t="shared" si="65"/>
        <v>0</v>
      </c>
      <c r="CO48" s="141">
        <f t="shared" si="66"/>
        <v>0</v>
      </c>
      <c r="CP48" s="141">
        <f t="shared" si="67"/>
        <v>10418</v>
      </c>
      <c r="CQ48" s="141">
        <f t="shared" si="68"/>
        <v>117819</v>
      </c>
      <c r="CR48" s="141">
        <f t="shared" si="69"/>
        <v>16895</v>
      </c>
      <c r="CS48" s="141">
        <f t="shared" si="70"/>
        <v>16895</v>
      </c>
      <c r="CT48" s="141">
        <f t="shared" si="71"/>
        <v>0</v>
      </c>
      <c r="CU48" s="141">
        <f t="shared" si="72"/>
        <v>0</v>
      </c>
      <c r="CV48" s="141">
        <f t="shared" si="73"/>
        <v>0</v>
      </c>
      <c r="CW48" s="141">
        <f t="shared" si="74"/>
        <v>0</v>
      </c>
      <c r="CX48" s="141">
        <f t="shared" si="42"/>
        <v>0</v>
      </c>
      <c r="CY48" s="141">
        <f t="shared" si="57"/>
        <v>0</v>
      </c>
      <c r="CZ48" s="141">
        <f t="shared" si="58"/>
        <v>0</v>
      </c>
      <c r="DA48" s="141">
        <f t="shared" si="59"/>
        <v>0</v>
      </c>
      <c r="DB48" s="141">
        <f t="shared" si="46"/>
        <v>100924</v>
      </c>
      <c r="DC48" s="141">
        <f t="shared" si="47"/>
        <v>100866</v>
      </c>
      <c r="DD48" s="141">
        <f t="shared" si="48"/>
        <v>58</v>
      </c>
      <c r="DE48" s="141">
        <f t="shared" si="49"/>
        <v>0</v>
      </c>
      <c r="DF48" s="141">
        <f t="shared" si="50"/>
        <v>0</v>
      </c>
      <c r="DG48" s="141">
        <f t="shared" si="51"/>
        <v>50126</v>
      </c>
      <c r="DH48" s="141">
        <f t="shared" si="52"/>
        <v>0</v>
      </c>
      <c r="DI48" s="141">
        <f t="shared" si="53"/>
        <v>0</v>
      </c>
      <c r="DJ48" s="141">
        <f t="shared" si="54"/>
        <v>117819</v>
      </c>
    </row>
    <row r="49" spans="1:114" s="123" customFormat="1" ht="12" customHeight="1">
      <c r="A49" s="124" t="s">
        <v>216</v>
      </c>
      <c r="B49" s="125" t="s">
        <v>299</v>
      </c>
      <c r="C49" s="124" t="s">
        <v>300</v>
      </c>
      <c r="D49" s="141">
        <f t="shared" si="6"/>
        <v>184317</v>
      </c>
      <c r="E49" s="141">
        <f t="shared" si="7"/>
        <v>38742</v>
      </c>
      <c r="F49" s="141">
        <v>0</v>
      </c>
      <c r="G49" s="141">
        <v>73</v>
      </c>
      <c r="H49" s="141">
        <v>0</v>
      </c>
      <c r="I49" s="141">
        <v>34561</v>
      </c>
      <c r="J49" s="142" t="s">
        <v>199</v>
      </c>
      <c r="K49" s="141">
        <v>4108</v>
      </c>
      <c r="L49" s="141">
        <v>145575</v>
      </c>
      <c r="M49" s="141">
        <f t="shared" si="8"/>
        <v>35827</v>
      </c>
      <c r="N49" s="141">
        <f t="shared" si="9"/>
        <v>12758</v>
      </c>
      <c r="O49" s="141">
        <v>966</v>
      </c>
      <c r="P49" s="141">
        <v>568</v>
      </c>
      <c r="Q49" s="141">
        <v>0</v>
      </c>
      <c r="R49" s="141">
        <v>11224</v>
      </c>
      <c r="S49" s="142" t="s">
        <v>199</v>
      </c>
      <c r="T49" s="141">
        <v>0</v>
      </c>
      <c r="U49" s="141">
        <v>23069</v>
      </c>
      <c r="V49" s="141">
        <f t="shared" si="10"/>
        <v>220144</v>
      </c>
      <c r="W49" s="141">
        <f t="shared" si="10"/>
        <v>51500</v>
      </c>
      <c r="X49" s="141">
        <f t="shared" si="10"/>
        <v>966</v>
      </c>
      <c r="Y49" s="141">
        <f t="shared" si="10"/>
        <v>641</v>
      </c>
      <c r="Z49" s="141">
        <f t="shared" si="10"/>
        <v>0</v>
      </c>
      <c r="AA49" s="141">
        <f t="shared" si="10"/>
        <v>45785</v>
      </c>
      <c r="AB49" s="142" t="s">
        <v>199</v>
      </c>
      <c r="AC49" s="141">
        <f t="shared" si="11"/>
        <v>4108</v>
      </c>
      <c r="AD49" s="141">
        <f t="shared" si="12"/>
        <v>168644</v>
      </c>
      <c r="AE49" s="141">
        <f t="shared" si="13"/>
        <v>0</v>
      </c>
      <c r="AF49" s="141">
        <f t="shared" si="14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12646</v>
      </c>
      <c r="AM49" s="141">
        <f t="shared" si="15"/>
        <v>119832</v>
      </c>
      <c r="AN49" s="141">
        <f t="shared" si="16"/>
        <v>4258</v>
      </c>
      <c r="AO49" s="141">
        <v>4258</v>
      </c>
      <c r="AP49" s="141">
        <v>0</v>
      </c>
      <c r="AQ49" s="141">
        <v>0</v>
      </c>
      <c r="AR49" s="141">
        <v>0</v>
      </c>
      <c r="AS49" s="141">
        <f t="shared" si="17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18"/>
        <v>115574</v>
      </c>
      <c r="AY49" s="141">
        <v>96986</v>
      </c>
      <c r="AZ49" s="141">
        <v>18122</v>
      </c>
      <c r="BA49" s="141">
        <v>15</v>
      </c>
      <c r="BB49" s="141">
        <v>451</v>
      </c>
      <c r="BC49" s="141">
        <v>51839</v>
      </c>
      <c r="BD49" s="141">
        <v>0</v>
      </c>
      <c r="BE49" s="141">
        <v>0</v>
      </c>
      <c r="BF49" s="141">
        <f t="shared" si="19"/>
        <v>119832</v>
      </c>
      <c r="BG49" s="141">
        <f t="shared" si="20"/>
        <v>0</v>
      </c>
      <c r="BH49" s="141">
        <f t="shared" si="21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1802</v>
      </c>
      <c r="BO49" s="141">
        <f t="shared" si="22"/>
        <v>15465</v>
      </c>
      <c r="BP49" s="141">
        <f t="shared" si="23"/>
        <v>2838</v>
      </c>
      <c r="BQ49" s="141">
        <v>2838</v>
      </c>
      <c r="BR49" s="141">
        <v>0</v>
      </c>
      <c r="BS49" s="141">
        <v>0</v>
      </c>
      <c r="BT49" s="141">
        <v>0</v>
      </c>
      <c r="BU49" s="141">
        <f t="shared" si="24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25"/>
        <v>12627</v>
      </c>
      <c r="CA49" s="141">
        <v>12627</v>
      </c>
      <c r="CB49" s="141">
        <v>0</v>
      </c>
      <c r="CC49" s="141">
        <v>0</v>
      </c>
      <c r="CD49" s="141">
        <v>0</v>
      </c>
      <c r="CE49" s="141">
        <v>16202</v>
      </c>
      <c r="CF49" s="141">
        <v>0</v>
      </c>
      <c r="CG49" s="141">
        <v>2358</v>
      </c>
      <c r="CH49" s="141">
        <f t="shared" si="26"/>
        <v>17823</v>
      </c>
      <c r="CI49" s="141">
        <f t="shared" si="60"/>
        <v>0</v>
      </c>
      <c r="CJ49" s="141">
        <f t="shared" si="61"/>
        <v>0</v>
      </c>
      <c r="CK49" s="141">
        <f t="shared" si="62"/>
        <v>0</v>
      </c>
      <c r="CL49" s="141">
        <f t="shared" si="63"/>
        <v>0</v>
      </c>
      <c r="CM49" s="141">
        <f t="shared" si="64"/>
        <v>0</v>
      </c>
      <c r="CN49" s="141">
        <f t="shared" si="65"/>
        <v>0</v>
      </c>
      <c r="CO49" s="141">
        <f t="shared" si="66"/>
        <v>0</v>
      </c>
      <c r="CP49" s="141">
        <f t="shared" si="67"/>
        <v>14448</v>
      </c>
      <c r="CQ49" s="141">
        <f t="shared" si="68"/>
        <v>135297</v>
      </c>
      <c r="CR49" s="141">
        <f t="shared" si="69"/>
        <v>7096</v>
      </c>
      <c r="CS49" s="141">
        <f t="shared" si="70"/>
        <v>7096</v>
      </c>
      <c r="CT49" s="141">
        <f t="shared" si="71"/>
        <v>0</v>
      </c>
      <c r="CU49" s="141">
        <f t="shared" si="72"/>
        <v>0</v>
      </c>
      <c r="CV49" s="141">
        <f t="shared" si="73"/>
        <v>0</v>
      </c>
      <c r="CW49" s="141">
        <f t="shared" si="74"/>
        <v>0</v>
      </c>
      <c r="CX49" s="141">
        <f t="shared" si="42"/>
        <v>0</v>
      </c>
      <c r="CY49" s="141">
        <f t="shared" si="57"/>
        <v>0</v>
      </c>
      <c r="CZ49" s="141">
        <f t="shared" si="58"/>
        <v>0</v>
      </c>
      <c r="DA49" s="141">
        <f t="shared" si="59"/>
        <v>0</v>
      </c>
      <c r="DB49" s="141">
        <f t="shared" si="46"/>
        <v>128201</v>
      </c>
      <c r="DC49" s="141">
        <f t="shared" si="47"/>
        <v>109613</v>
      </c>
      <c r="DD49" s="141">
        <f t="shared" si="48"/>
        <v>18122</v>
      </c>
      <c r="DE49" s="141">
        <f t="shared" si="49"/>
        <v>15</v>
      </c>
      <c r="DF49" s="141">
        <f t="shared" si="50"/>
        <v>451</v>
      </c>
      <c r="DG49" s="141">
        <f t="shared" si="51"/>
        <v>68041</v>
      </c>
      <c r="DH49" s="141">
        <f t="shared" si="52"/>
        <v>0</v>
      </c>
      <c r="DI49" s="141">
        <f t="shared" si="53"/>
        <v>2358</v>
      </c>
      <c r="DJ49" s="141">
        <f t="shared" si="54"/>
        <v>137655</v>
      </c>
    </row>
    <row r="50" spans="1:114" s="123" customFormat="1" ht="12" customHeight="1">
      <c r="A50" s="124" t="s">
        <v>216</v>
      </c>
      <c r="B50" s="125" t="s">
        <v>301</v>
      </c>
      <c r="C50" s="124" t="s">
        <v>302</v>
      </c>
      <c r="D50" s="141">
        <f t="shared" si="6"/>
        <v>67696</v>
      </c>
      <c r="E50" s="141">
        <f t="shared" si="7"/>
        <v>7686</v>
      </c>
      <c r="F50" s="141">
        <v>0</v>
      </c>
      <c r="G50" s="141">
        <v>59</v>
      </c>
      <c r="H50" s="141">
        <v>0</v>
      </c>
      <c r="I50" s="141">
        <v>6112</v>
      </c>
      <c r="J50" s="142" t="s">
        <v>199</v>
      </c>
      <c r="K50" s="141">
        <v>1515</v>
      </c>
      <c r="L50" s="141">
        <v>60010</v>
      </c>
      <c r="M50" s="141">
        <f t="shared" si="8"/>
        <v>12713</v>
      </c>
      <c r="N50" s="141">
        <f t="shared" si="9"/>
        <v>994</v>
      </c>
      <c r="O50" s="141">
        <v>414</v>
      </c>
      <c r="P50" s="141">
        <v>570</v>
      </c>
      <c r="Q50" s="141">
        <v>0</v>
      </c>
      <c r="R50" s="141">
        <v>0</v>
      </c>
      <c r="S50" s="142" t="s">
        <v>199</v>
      </c>
      <c r="T50" s="141">
        <v>10</v>
      </c>
      <c r="U50" s="141">
        <v>11719</v>
      </c>
      <c r="V50" s="141">
        <f t="shared" si="10"/>
        <v>80409</v>
      </c>
      <c r="W50" s="141">
        <f t="shared" si="10"/>
        <v>8680</v>
      </c>
      <c r="X50" s="141">
        <f t="shared" si="10"/>
        <v>414</v>
      </c>
      <c r="Y50" s="141">
        <f>+SUM(G50,P50)</f>
        <v>629</v>
      </c>
      <c r="Z50" s="141">
        <f>+SUM(H50,Q50)</f>
        <v>0</v>
      </c>
      <c r="AA50" s="141">
        <f>+SUM(I50,R50)</f>
        <v>6112</v>
      </c>
      <c r="AB50" s="142" t="s">
        <v>199</v>
      </c>
      <c r="AC50" s="141">
        <f t="shared" si="11"/>
        <v>1525</v>
      </c>
      <c r="AD50" s="141">
        <f t="shared" si="12"/>
        <v>71729</v>
      </c>
      <c r="AE50" s="141">
        <f t="shared" si="13"/>
        <v>0</v>
      </c>
      <c r="AF50" s="141">
        <f t="shared" si="14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4784</v>
      </c>
      <c r="AM50" s="141">
        <f t="shared" si="15"/>
        <v>43338</v>
      </c>
      <c r="AN50" s="141">
        <f t="shared" si="16"/>
        <v>27</v>
      </c>
      <c r="AO50" s="141">
        <v>27</v>
      </c>
      <c r="AP50" s="141">
        <v>0</v>
      </c>
      <c r="AQ50" s="141">
        <v>0</v>
      </c>
      <c r="AR50" s="141">
        <v>0</v>
      </c>
      <c r="AS50" s="141">
        <f t="shared" si="17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18"/>
        <v>43311</v>
      </c>
      <c r="AY50" s="141">
        <v>35705</v>
      </c>
      <c r="AZ50" s="141">
        <v>7511</v>
      </c>
      <c r="BA50" s="141">
        <v>0</v>
      </c>
      <c r="BB50" s="141">
        <v>95</v>
      </c>
      <c r="BC50" s="141">
        <v>19574</v>
      </c>
      <c r="BD50" s="141">
        <v>0</v>
      </c>
      <c r="BE50" s="141">
        <v>0</v>
      </c>
      <c r="BF50" s="141">
        <f t="shared" si="19"/>
        <v>43338</v>
      </c>
      <c r="BG50" s="141">
        <f t="shared" si="20"/>
        <v>0</v>
      </c>
      <c r="BH50" s="141">
        <f t="shared" si="21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1175</v>
      </c>
      <c r="BO50" s="141">
        <f t="shared" si="22"/>
        <v>975</v>
      </c>
      <c r="BP50" s="141">
        <f t="shared" si="23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24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25"/>
        <v>975</v>
      </c>
      <c r="CA50" s="141">
        <v>0</v>
      </c>
      <c r="CB50" s="141">
        <v>0</v>
      </c>
      <c r="CC50" s="141">
        <v>0</v>
      </c>
      <c r="CD50" s="141">
        <v>975</v>
      </c>
      <c r="CE50" s="141">
        <v>10563</v>
      </c>
      <c r="CF50" s="141">
        <v>0</v>
      </c>
      <c r="CG50" s="141">
        <v>0</v>
      </c>
      <c r="CH50" s="141">
        <f t="shared" si="26"/>
        <v>975</v>
      </c>
      <c r="CI50" s="141">
        <f t="shared" si="60"/>
        <v>0</v>
      </c>
      <c r="CJ50" s="141">
        <f t="shared" si="61"/>
        <v>0</v>
      </c>
      <c r="CK50" s="141">
        <f t="shared" si="62"/>
        <v>0</v>
      </c>
      <c r="CL50" s="141">
        <f t="shared" si="63"/>
        <v>0</v>
      </c>
      <c r="CM50" s="141">
        <f t="shared" si="64"/>
        <v>0</v>
      </c>
      <c r="CN50" s="141">
        <f t="shared" si="65"/>
        <v>0</v>
      </c>
      <c r="CO50" s="141">
        <f t="shared" si="66"/>
        <v>0</v>
      </c>
      <c r="CP50" s="141">
        <f t="shared" si="67"/>
        <v>5959</v>
      </c>
      <c r="CQ50" s="141">
        <f t="shared" si="68"/>
        <v>44313</v>
      </c>
      <c r="CR50" s="141">
        <f t="shared" si="69"/>
        <v>27</v>
      </c>
      <c r="CS50" s="141">
        <f t="shared" si="70"/>
        <v>27</v>
      </c>
      <c r="CT50" s="141">
        <f t="shared" si="71"/>
        <v>0</v>
      </c>
      <c r="CU50" s="141">
        <f t="shared" si="72"/>
        <v>0</v>
      </c>
      <c r="CV50" s="141">
        <f t="shared" si="73"/>
        <v>0</v>
      </c>
      <c r="CW50" s="141">
        <f t="shared" si="74"/>
        <v>0</v>
      </c>
      <c r="CX50" s="141">
        <f t="shared" si="42"/>
        <v>0</v>
      </c>
      <c r="CY50" s="141">
        <f t="shared" si="57"/>
        <v>0</v>
      </c>
      <c r="CZ50" s="141">
        <f t="shared" si="58"/>
        <v>0</v>
      </c>
      <c r="DA50" s="141">
        <f t="shared" si="59"/>
        <v>0</v>
      </c>
      <c r="DB50" s="141">
        <f t="shared" si="46"/>
        <v>44286</v>
      </c>
      <c r="DC50" s="141">
        <f t="shared" si="47"/>
        <v>35705</v>
      </c>
      <c r="DD50" s="141">
        <f t="shared" si="48"/>
        <v>7511</v>
      </c>
      <c r="DE50" s="141">
        <f t="shared" si="49"/>
        <v>0</v>
      </c>
      <c r="DF50" s="141">
        <f t="shared" si="50"/>
        <v>1070</v>
      </c>
      <c r="DG50" s="141">
        <f t="shared" si="51"/>
        <v>30137</v>
      </c>
      <c r="DH50" s="141">
        <f t="shared" si="52"/>
        <v>0</v>
      </c>
      <c r="DI50" s="141">
        <f t="shared" si="53"/>
        <v>0</v>
      </c>
      <c r="DJ50" s="141">
        <f t="shared" si="54"/>
        <v>44313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25.3984375" style="138" customWidth="1"/>
    <col min="4" max="114" width="14.69921875" style="140" customWidth="1"/>
    <col min="115" max="16384" width="9" style="138" customWidth="1"/>
  </cols>
  <sheetData>
    <row r="1" spans="1:114" s="46" customFormat="1" ht="17.25">
      <c r="A1" s="106" t="s">
        <v>208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5" t="s">
        <v>78</v>
      </c>
      <c r="B2" s="145" t="s">
        <v>79</v>
      </c>
      <c r="C2" s="148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6"/>
      <c r="B3" s="146"/>
      <c r="C3" s="149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6"/>
      <c r="B4" s="146"/>
      <c r="C4" s="149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3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3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3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6"/>
      <c r="B5" s="146"/>
      <c r="C5" s="149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4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4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4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7"/>
      <c r="B6" s="147"/>
      <c r="C6" s="150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AK7">SUM(D8:D18)</f>
        <v>6209634</v>
      </c>
      <c r="E7" s="122">
        <f t="shared" si="0"/>
        <v>4825654</v>
      </c>
      <c r="F7" s="122">
        <f t="shared" si="0"/>
        <v>467285</v>
      </c>
      <c r="G7" s="122">
        <f t="shared" si="0"/>
        <v>0</v>
      </c>
      <c r="H7" s="122">
        <f t="shared" si="0"/>
        <v>1243500</v>
      </c>
      <c r="I7" s="122">
        <f t="shared" si="0"/>
        <v>2037138</v>
      </c>
      <c r="J7" s="122">
        <f t="shared" si="0"/>
        <v>11775893</v>
      </c>
      <c r="K7" s="122">
        <f t="shared" si="0"/>
        <v>1077731</v>
      </c>
      <c r="L7" s="122">
        <f t="shared" si="0"/>
        <v>1383980</v>
      </c>
      <c r="M7" s="122">
        <f t="shared" si="0"/>
        <v>185462</v>
      </c>
      <c r="N7" s="122">
        <f t="shared" si="0"/>
        <v>147100</v>
      </c>
      <c r="O7" s="122">
        <f t="shared" si="0"/>
        <v>0</v>
      </c>
      <c r="P7" s="122">
        <f t="shared" si="0"/>
        <v>0</v>
      </c>
      <c r="Q7" s="122">
        <f t="shared" si="0"/>
        <v>51400</v>
      </c>
      <c r="R7" s="122">
        <f t="shared" si="0"/>
        <v>420</v>
      </c>
      <c r="S7" s="122">
        <f t="shared" si="0"/>
        <v>934326</v>
      </c>
      <c r="T7" s="122">
        <f t="shared" si="0"/>
        <v>95280</v>
      </c>
      <c r="U7" s="122">
        <f t="shared" si="0"/>
        <v>38362</v>
      </c>
      <c r="V7" s="122">
        <f t="shared" si="0"/>
        <v>6395096</v>
      </c>
      <c r="W7" s="122">
        <f t="shared" si="0"/>
        <v>4972754</v>
      </c>
      <c r="X7" s="122">
        <f t="shared" si="0"/>
        <v>467285</v>
      </c>
      <c r="Y7" s="122">
        <f t="shared" si="0"/>
        <v>0</v>
      </c>
      <c r="Z7" s="122">
        <f t="shared" si="0"/>
        <v>1294900</v>
      </c>
      <c r="AA7" s="122">
        <f t="shared" si="0"/>
        <v>2037558</v>
      </c>
      <c r="AB7" s="122">
        <f t="shared" si="0"/>
        <v>12710219</v>
      </c>
      <c r="AC7" s="122">
        <f t="shared" si="0"/>
        <v>1173011</v>
      </c>
      <c r="AD7" s="122">
        <f t="shared" si="0"/>
        <v>1422342</v>
      </c>
      <c r="AE7" s="122">
        <f t="shared" si="0"/>
        <v>3545036</v>
      </c>
      <c r="AF7" s="122">
        <f t="shared" si="0"/>
        <v>3384609</v>
      </c>
      <c r="AG7" s="122">
        <f t="shared" si="0"/>
        <v>0</v>
      </c>
      <c r="AH7" s="122">
        <f t="shared" si="0"/>
        <v>2764345</v>
      </c>
      <c r="AI7" s="122">
        <f t="shared" si="0"/>
        <v>138388</v>
      </c>
      <c r="AJ7" s="122">
        <f t="shared" si="0"/>
        <v>481876</v>
      </c>
      <c r="AK7" s="122">
        <f t="shared" si="0"/>
        <v>160427</v>
      </c>
      <c r="AL7" s="122" t="s">
        <v>199</v>
      </c>
      <c r="AM7" s="122">
        <f aca="true" t="shared" si="1" ref="AM7:BB7">SUM(AM8:AM18)</f>
        <v>13463066</v>
      </c>
      <c r="AN7" s="122">
        <f t="shared" si="1"/>
        <v>5036190</v>
      </c>
      <c r="AO7" s="122">
        <f t="shared" si="1"/>
        <v>2791907</v>
      </c>
      <c r="AP7" s="122">
        <f t="shared" si="1"/>
        <v>8604</v>
      </c>
      <c r="AQ7" s="122">
        <f t="shared" si="1"/>
        <v>2213566</v>
      </c>
      <c r="AR7" s="122">
        <f t="shared" si="1"/>
        <v>22113</v>
      </c>
      <c r="AS7" s="122">
        <f t="shared" si="1"/>
        <v>4300097</v>
      </c>
      <c r="AT7" s="122">
        <f t="shared" si="1"/>
        <v>2719</v>
      </c>
      <c r="AU7" s="122">
        <f t="shared" si="1"/>
        <v>4245794</v>
      </c>
      <c r="AV7" s="122">
        <f t="shared" si="1"/>
        <v>51584</v>
      </c>
      <c r="AW7" s="122">
        <f t="shared" si="1"/>
        <v>0</v>
      </c>
      <c r="AX7" s="122">
        <f t="shared" si="1"/>
        <v>4108699</v>
      </c>
      <c r="AY7" s="122">
        <f t="shared" si="1"/>
        <v>279561</v>
      </c>
      <c r="AZ7" s="122">
        <f t="shared" si="1"/>
        <v>2684031</v>
      </c>
      <c r="BA7" s="122">
        <f t="shared" si="1"/>
        <v>901662</v>
      </c>
      <c r="BB7" s="122">
        <f t="shared" si="1"/>
        <v>243445</v>
      </c>
      <c r="BC7" s="122" t="s">
        <v>199</v>
      </c>
      <c r="BD7" s="122">
        <f aca="true" t="shared" si="2" ref="BD7:BM7">SUM(BD8:BD18)</f>
        <v>18080</v>
      </c>
      <c r="BE7" s="122">
        <f t="shared" si="2"/>
        <v>977424</v>
      </c>
      <c r="BF7" s="122">
        <f t="shared" si="2"/>
        <v>17985526</v>
      </c>
      <c r="BG7" s="122">
        <f t="shared" si="2"/>
        <v>192911</v>
      </c>
      <c r="BH7" s="122">
        <f t="shared" si="2"/>
        <v>192911</v>
      </c>
      <c r="BI7" s="122">
        <f t="shared" si="2"/>
        <v>0</v>
      </c>
      <c r="BJ7" s="122">
        <f t="shared" si="2"/>
        <v>192911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SUM(BO8:BO18)</f>
        <v>920327</v>
      </c>
      <c r="BP7" s="122">
        <f t="shared" si="3"/>
        <v>285834</v>
      </c>
      <c r="BQ7" s="122">
        <f t="shared" si="3"/>
        <v>220927</v>
      </c>
      <c r="BR7" s="122">
        <f t="shared" si="3"/>
        <v>0</v>
      </c>
      <c r="BS7" s="122">
        <f t="shared" si="3"/>
        <v>64907</v>
      </c>
      <c r="BT7" s="122">
        <f t="shared" si="3"/>
        <v>0</v>
      </c>
      <c r="BU7" s="122">
        <f t="shared" si="3"/>
        <v>412607</v>
      </c>
      <c r="BV7" s="122">
        <f t="shared" si="3"/>
        <v>0</v>
      </c>
      <c r="BW7" s="122">
        <f t="shared" si="3"/>
        <v>412607</v>
      </c>
      <c r="BX7" s="122">
        <f t="shared" si="3"/>
        <v>0</v>
      </c>
      <c r="BY7" s="122">
        <f t="shared" si="3"/>
        <v>0</v>
      </c>
      <c r="BZ7" s="122">
        <f t="shared" si="3"/>
        <v>221364</v>
      </c>
      <c r="CA7" s="122">
        <f t="shared" si="3"/>
        <v>8036</v>
      </c>
      <c r="CB7" s="122">
        <f t="shared" si="3"/>
        <v>192701</v>
      </c>
      <c r="CC7" s="122">
        <f t="shared" si="3"/>
        <v>20454</v>
      </c>
      <c r="CD7" s="122">
        <f t="shared" si="3"/>
        <v>173</v>
      </c>
      <c r="CE7" s="122" t="s">
        <v>199</v>
      </c>
      <c r="CF7" s="122">
        <f aca="true" t="shared" si="4" ref="CF7:CO7">SUM(CF8:CF18)</f>
        <v>522</v>
      </c>
      <c r="CG7" s="122">
        <f t="shared" si="4"/>
        <v>6550</v>
      </c>
      <c r="CH7" s="122">
        <f t="shared" si="4"/>
        <v>1119788</v>
      </c>
      <c r="CI7" s="122">
        <f t="shared" si="4"/>
        <v>3737947</v>
      </c>
      <c r="CJ7" s="122">
        <f t="shared" si="4"/>
        <v>3577520</v>
      </c>
      <c r="CK7" s="122">
        <f t="shared" si="4"/>
        <v>0</v>
      </c>
      <c r="CL7" s="122">
        <f t="shared" si="4"/>
        <v>2957256</v>
      </c>
      <c r="CM7" s="122">
        <f t="shared" si="4"/>
        <v>138388</v>
      </c>
      <c r="CN7" s="122">
        <f t="shared" si="4"/>
        <v>481876</v>
      </c>
      <c r="CO7" s="122">
        <f t="shared" si="4"/>
        <v>160427</v>
      </c>
      <c r="CP7" s="122" t="s">
        <v>199</v>
      </c>
      <c r="CQ7" s="122">
        <f aca="true" t="shared" si="5" ref="CQ7:DF7">SUM(CQ8:CQ18)</f>
        <v>14383393</v>
      </c>
      <c r="CR7" s="122">
        <f t="shared" si="5"/>
        <v>5322024</v>
      </c>
      <c r="CS7" s="122">
        <f t="shared" si="5"/>
        <v>3012834</v>
      </c>
      <c r="CT7" s="122">
        <f t="shared" si="5"/>
        <v>8604</v>
      </c>
      <c r="CU7" s="122">
        <f t="shared" si="5"/>
        <v>2278473</v>
      </c>
      <c r="CV7" s="122">
        <f t="shared" si="5"/>
        <v>22113</v>
      </c>
      <c r="CW7" s="122">
        <f t="shared" si="5"/>
        <v>4712704</v>
      </c>
      <c r="CX7" s="122">
        <f t="shared" si="5"/>
        <v>2719</v>
      </c>
      <c r="CY7" s="122">
        <f t="shared" si="5"/>
        <v>4658401</v>
      </c>
      <c r="CZ7" s="122">
        <f t="shared" si="5"/>
        <v>51584</v>
      </c>
      <c r="DA7" s="122">
        <f t="shared" si="5"/>
        <v>0</v>
      </c>
      <c r="DB7" s="122">
        <f t="shared" si="5"/>
        <v>4330063</v>
      </c>
      <c r="DC7" s="122">
        <f t="shared" si="5"/>
        <v>287597</v>
      </c>
      <c r="DD7" s="122">
        <f t="shared" si="5"/>
        <v>2876732</v>
      </c>
      <c r="DE7" s="122">
        <f t="shared" si="5"/>
        <v>922116</v>
      </c>
      <c r="DF7" s="122">
        <f t="shared" si="5"/>
        <v>243618</v>
      </c>
      <c r="DG7" s="122" t="s">
        <v>199</v>
      </c>
      <c r="DH7" s="122">
        <f>SUM(DH8:DH18)</f>
        <v>18602</v>
      </c>
      <c r="DI7" s="122">
        <f>SUM(DI8:DI18)</f>
        <v>983974</v>
      </c>
      <c r="DJ7" s="122">
        <f>SUM(DJ8:DJ18)</f>
        <v>19105314</v>
      </c>
    </row>
    <row r="8" spans="1:114" s="123" customFormat="1" ht="12" customHeight="1">
      <c r="A8" s="124" t="s">
        <v>216</v>
      </c>
      <c r="B8" s="132" t="s">
        <v>303</v>
      </c>
      <c r="C8" s="124" t="s">
        <v>304</v>
      </c>
      <c r="D8" s="126">
        <f aca="true" t="shared" si="6" ref="D8:D18">SUM(E8,+L8)</f>
        <v>2000756</v>
      </c>
      <c r="E8" s="126">
        <f aca="true" t="shared" si="7" ref="E8:E18">SUM(F8:I8)+K8</f>
        <v>1542468</v>
      </c>
      <c r="F8" s="126">
        <v>0</v>
      </c>
      <c r="G8" s="126">
        <v>0</v>
      </c>
      <c r="H8" s="126">
        <v>633400</v>
      </c>
      <c r="I8" s="126">
        <v>562933</v>
      </c>
      <c r="J8" s="126">
        <v>2172582</v>
      </c>
      <c r="K8" s="126">
        <v>346135</v>
      </c>
      <c r="L8" s="126">
        <v>458288</v>
      </c>
      <c r="M8" s="126">
        <f aca="true" t="shared" si="8" ref="M8:M18">SUM(N8,+U8)</f>
        <v>0</v>
      </c>
      <c r="N8" s="126">
        <f aca="true" t="shared" si="9" ref="N8:N18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f aca="true" t="shared" si="10" ref="V8:V18">+SUM(D8,M8)</f>
        <v>2000756</v>
      </c>
      <c r="W8" s="126">
        <f aca="true" t="shared" si="11" ref="W8:W18">+SUM(E8,N8)</f>
        <v>1542468</v>
      </c>
      <c r="X8" s="126">
        <f aca="true" t="shared" si="12" ref="X8:X18">+SUM(F8,O8)</f>
        <v>0</v>
      </c>
      <c r="Y8" s="126">
        <f aca="true" t="shared" si="13" ref="Y8:Y18">+SUM(G8,P8)</f>
        <v>0</v>
      </c>
      <c r="Z8" s="126">
        <f aca="true" t="shared" si="14" ref="Z8:Z18">+SUM(H8,Q8)</f>
        <v>633400</v>
      </c>
      <c r="AA8" s="126">
        <f aca="true" t="shared" si="15" ref="AA8:AA18">+SUM(I8,R8)</f>
        <v>562933</v>
      </c>
      <c r="AB8" s="126">
        <f aca="true" t="shared" si="16" ref="AB8:AB18">+SUM(J8,S8)</f>
        <v>2172582</v>
      </c>
      <c r="AC8" s="126">
        <f aca="true" t="shared" si="17" ref="AC8:AC18">+SUM(K8,T8)</f>
        <v>346135</v>
      </c>
      <c r="AD8" s="126">
        <f aca="true" t="shared" si="18" ref="AD8:AD18">+SUM(L8,U8)</f>
        <v>458288</v>
      </c>
      <c r="AE8" s="126">
        <f aca="true" t="shared" si="19" ref="AE8:AE18">SUM(AF8,+AK8)</f>
        <v>1026350</v>
      </c>
      <c r="AF8" s="126">
        <f aca="true" t="shared" si="20" ref="AF8:AF18">SUM(AG8:AJ8)</f>
        <v>1026350</v>
      </c>
      <c r="AG8" s="126">
        <v>0</v>
      </c>
      <c r="AH8" s="126">
        <v>1008581</v>
      </c>
      <c r="AI8" s="126">
        <v>17769</v>
      </c>
      <c r="AJ8" s="126">
        <v>0</v>
      </c>
      <c r="AK8" s="126">
        <v>0</v>
      </c>
      <c r="AL8" s="127" t="s">
        <v>199</v>
      </c>
      <c r="AM8" s="126">
        <f aca="true" t="shared" si="21" ref="AM8:AM18">SUM(AN8,AS8,AW8,AX8,BD8)</f>
        <v>2826308</v>
      </c>
      <c r="AN8" s="126">
        <f aca="true" t="shared" si="22" ref="AN8:AN18">SUM(AO8:AR8)</f>
        <v>853373</v>
      </c>
      <c r="AO8" s="126">
        <v>508107</v>
      </c>
      <c r="AP8" s="126">
        <v>0</v>
      </c>
      <c r="AQ8" s="126">
        <v>345266</v>
      </c>
      <c r="AR8" s="126">
        <v>0</v>
      </c>
      <c r="AS8" s="126">
        <f aca="true" t="shared" si="23" ref="AS8:AS18">SUM(AT8:AV8)</f>
        <v>983747</v>
      </c>
      <c r="AT8" s="126">
        <v>0</v>
      </c>
      <c r="AU8" s="126">
        <v>983747</v>
      </c>
      <c r="AV8" s="126">
        <v>0</v>
      </c>
      <c r="AW8" s="126">
        <v>0</v>
      </c>
      <c r="AX8" s="126">
        <f aca="true" t="shared" si="24" ref="AX8:AX18">SUM(AY8:BB8)</f>
        <v>989188</v>
      </c>
      <c r="AY8" s="126">
        <v>60185</v>
      </c>
      <c r="AZ8" s="126">
        <v>741183</v>
      </c>
      <c r="BA8" s="126">
        <v>187820</v>
      </c>
      <c r="BB8" s="126">
        <v>0</v>
      </c>
      <c r="BC8" s="127" t="s">
        <v>199</v>
      </c>
      <c r="BD8" s="126">
        <v>0</v>
      </c>
      <c r="BE8" s="126">
        <v>320680</v>
      </c>
      <c r="BF8" s="126">
        <f aca="true" t="shared" si="25" ref="BF8:BF18">SUM(AE8,+AM8,+BE8)</f>
        <v>4173338</v>
      </c>
      <c r="BG8" s="126">
        <f aca="true" t="shared" si="26" ref="BG8:BG18">SUM(BH8,+BM8)</f>
        <v>0</v>
      </c>
      <c r="BH8" s="126">
        <f aca="true" t="shared" si="27" ref="BH8:BH18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8">SUM(BP8,BU8,BY8,BZ8,CF8)</f>
        <v>0</v>
      </c>
      <c r="BP8" s="126">
        <f aca="true" t="shared" si="29" ref="BP8:BP18">SUM(BQ8:BT8)</f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f aca="true" t="shared" si="30" ref="BU8:BU18">SUM(BV8:BX8)</f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f aca="true" t="shared" si="31" ref="BZ8:BZ18">SUM(CA8:CD8)</f>
        <v>0</v>
      </c>
      <c r="CA8" s="126">
        <v>0</v>
      </c>
      <c r="CB8" s="126">
        <v>0</v>
      </c>
      <c r="CC8" s="126">
        <v>0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8">SUM(BG8,+BO8,+CG8)</f>
        <v>0</v>
      </c>
      <c r="CI8" s="126">
        <f aca="true" t="shared" si="33" ref="CI8:CI18">SUM(AE8,+BG8)</f>
        <v>1026350</v>
      </c>
      <c r="CJ8" s="126">
        <f aca="true" t="shared" si="34" ref="CJ8:CJ18">SUM(AF8,+BH8)</f>
        <v>1026350</v>
      </c>
      <c r="CK8" s="126">
        <f aca="true" t="shared" si="35" ref="CK8:CK18">SUM(AG8,+BI8)</f>
        <v>0</v>
      </c>
      <c r="CL8" s="126">
        <f aca="true" t="shared" si="36" ref="CL8:CL18">SUM(AH8,+BJ8)</f>
        <v>1008581</v>
      </c>
      <c r="CM8" s="126">
        <f aca="true" t="shared" si="37" ref="CM8:CM18">SUM(AI8,+BK8)</f>
        <v>17769</v>
      </c>
      <c r="CN8" s="126">
        <f aca="true" t="shared" si="38" ref="CN8:CN18">SUM(AJ8,+BL8)</f>
        <v>0</v>
      </c>
      <c r="CO8" s="126">
        <f aca="true" t="shared" si="39" ref="CO8:CO18">SUM(AK8,+BM8)</f>
        <v>0</v>
      </c>
      <c r="CP8" s="127" t="s">
        <v>199</v>
      </c>
      <c r="CQ8" s="126">
        <f aca="true" t="shared" si="40" ref="CQ8:CQ18">SUM(AM8,+BO8)</f>
        <v>2826308</v>
      </c>
      <c r="CR8" s="126">
        <f aca="true" t="shared" si="41" ref="CR8:CR18">SUM(AN8,+BP8)</f>
        <v>853373</v>
      </c>
      <c r="CS8" s="126">
        <f aca="true" t="shared" si="42" ref="CS8:CS18">SUM(AO8,+BQ8)</f>
        <v>508107</v>
      </c>
      <c r="CT8" s="126">
        <f aca="true" t="shared" si="43" ref="CT8:CT18">SUM(AP8,+BR8)</f>
        <v>0</v>
      </c>
      <c r="CU8" s="126">
        <f aca="true" t="shared" si="44" ref="CU8:CU18">SUM(AQ8,+BS8)</f>
        <v>345266</v>
      </c>
      <c r="CV8" s="126">
        <f aca="true" t="shared" si="45" ref="CV8:CV18">SUM(AR8,+BT8)</f>
        <v>0</v>
      </c>
      <c r="CW8" s="126">
        <f aca="true" t="shared" si="46" ref="CW8:CW18">SUM(AS8,+BU8)</f>
        <v>983747</v>
      </c>
      <c r="CX8" s="126">
        <f aca="true" t="shared" si="47" ref="CX8:CX18">SUM(AT8,+BV8)</f>
        <v>0</v>
      </c>
      <c r="CY8" s="126">
        <f aca="true" t="shared" si="48" ref="CY8:CY18">SUM(AU8,+BW8)</f>
        <v>983747</v>
      </c>
      <c r="CZ8" s="126">
        <f aca="true" t="shared" si="49" ref="CZ8:CZ18">SUM(AV8,+BX8)</f>
        <v>0</v>
      </c>
      <c r="DA8" s="126">
        <f aca="true" t="shared" si="50" ref="DA8:DA18">SUM(AW8,+BY8)</f>
        <v>0</v>
      </c>
      <c r="DB8" s="126">
        <f aca="true" t="shared" si="51" ref="DB8:DB18">SUM(AX8,+BZ8)</f>
        <v>989188</v>
      </c>
      <c r="DC8" s="126">
        <f aca="true" t="shared" si="52" ref="DC8:DC18">SUM(AY8,+CA8)</f>
        <v>60185</v>
      </c>
      <c r="DD8" s="126">
        <f aca="true" t="shared" si="53" ref="DD8:DD18">SUM(AZ8,+CB8)</f>
        <v>741183</v>
      </c>
      <c r="DE8" s="126">
        <f aca="true" t="shared" si="54" ref="DE8:DE18">SUM(BA8,+CC8)</f>
        <v>187820</v>
      </c>
      <c r="DF8" s="126">
        <f aca="true" t="shared" si="55" ref="DF8:DF18">SUM(BB8,+CD8)</f>
        <v>0</v>
      </c>
      <c r="DG8" s="127" t="s">
        <v>199</v>
      </c>
      <c r="DH8" s="126">
        <f aca="true" t="shared" si="56" ref="DH8:DH18">SUM(BD8,+CF8)</f>
        <v>0</v>
      </c>
      <c r="DI8" s="126">
        <f aca="true" t="shared" si="57" ref="DI8:DI18">SUM(BE8,+CG8)</f>
        <v>320680</v>
      </c>
      <c r="DJ8" s="126">
        <f aca="true" t="shared" si="58" ref="DJ8:DJ18">SUM(BF8,+CH8)</f>
        <v>4173338</v>
      </c>
    </row>
    <row r="9" spans="1:114" s="123" customFormat="1" ht="12" customHeight="1">
      <c r="A9" s="124" t="s">
        <v>216</v>
      </c>
      <c r="B9" s="132" t="s">
        <v>305</v>
      </c>
      <c r="C9" s="124" t="s">
        <v>306</v>
      </c>
      <c r="D9" s="126">
        <f t="shared" si="6"/>
        <v>745164</v>
      </c>
      <c r="E9" s="126">
        <f t="shared" si="7"/>
        <v>745164</v>
      </c>
      <c r="F9" s="126">
        <v>0</v>
      </c>
      <c r="G9" s="126">
        <v>0</v>
      </c>
      <c r="H9" s="126">
        <v>2900</v>
      </c>
      <c r="I9" s="126">
        <v>375425</v>
      </c>
      <c r="J9" s="126">
        <v>860313</v>
      </c>
      <c r="K9" s="126">
        <v>366839</v>
      </c>
      <c r="L9" s="126">
        <v>0</v>
      </c>
      <c r="M9" s="126">
        <f t="shared" si="8"/>
        <v>28837</v>
      </c>
      <c r="N9" s="126">
        <f t="shared" si="9"/>
        <v>28837</v>
      </c>
      <c r="O9" s="126">
        <v>0</v>
      </c>
      <c r="P9" s="126">
        <v>0</v>
      </c>
      <c r="Q9" s="126">
        <v>17600</v>
      </c>
      <c r="R9" s="126">
        <v>420</v>
      </c>
      <c r="S9" s="126">
        <v>313955</v>
      </c>
      <c r="T9" s="126">
        <v>10817</v>
      </c>
      <c r="U9" s="126">
        <v>0</v>
      </c>
      <c r="V9" s="126">
        <f t="shared" si="10"/>
        <v>774001</v>
      </c>
      <c r="W9" s="126">
        <f t="shared" si="11"/>
        <v>774001</v>
      </c>
      <c r="X9" s="126">
        <f t="shared" si="12"/>
        <v>0</v>
      </c>
      <c r="Y9" s="126">
        <f t="shared" si="13"/>
        <v>0</v>
      </c>
      <c r="Z9" s="126">
        <f t="shared" si="14"/>
        <v>20500</v>
      </c>
      <c r="AA9" s="126">
        <f t="shared" si="15"/>
        <v>375845</v>
      </c>
      <c r="AB9" s="126">
        <f t="shared" si="16"/>
        <v>1174268</v>
      </c>
      <c r="AC9" s="126">
        <f t="shared" si="17"/>
        <v>377656</v>
      </c>
      <c r="AD9" s="126">
        <f t="shared" si="18"/>
        <v>0</v>
      </c>
      <c r="AE9" s="126">
        <f t="shared" si="19"/>
        <v>461394</v>
      </c>
      <c r="AF9" s="126">
        <f t="shared" si="20"/>
        <v>461394</v>
      </c>
      <c r="AG9" s="126">
        <v>0</v>
      </c>
      <c r="AH9" s="126">
        <v>417018</v>
      </c>
      <c r="AI9" s="126">
        <v>40047</v>
      </c>
      <c r="AJ9" s="126">
        <v>4329</v>
      </c>
      <c r="AK9" s="126">
        <v>0</v>
      </c>
      <c r="AL9" s="127" t="s">
        <v>199</v>
      </c>
      <c r="AM9" s="126">
        <f t="shared" si="21"/>
        <v>1085304</v>
      </c>
      <c r="AN9" s="126">
        <f t="shared" si="22"/>
        <v>328176</v>
      </c>
      <c r="AO9" s="126">
        <v>71343</v>
      </c>
      <c r="AP9" s="126">
        <v>0</v>
      </c>
      <c r="AQ9" s="126">
        <v>256833</v>
      </c>
      <c r="AR9" s="126">
        <v>0</v>
      </c>
      <c r="AS9" s="126">
        <f t="shared" si="23"/>
        <v>316386</v>
      </c>
      <c r="AT9" s="126">
        <v>0</v>
      </c>
      <c r="AU9" s="126">
        <v>314550</v>
      </c>
      <c r="AV9" s="126">
        <v>1836</v>
      </c>
      <c r="AW9" s="126">
        <v>0</v>
      </c>
      <c r="AX9" s="126">
        <f t="shared" si="24"/>
        <v>440742</v>
      </c>
      <c r="AY9" s="126">
        <v>0</v>
      </c>
      <c r="AZ9" s="126">
        <v>297403</v>
      </c>
      <c r="BA9" s="126">
        <v>135450</v>
      </c>
      <c r="BB9" s="126">
        <v>7889</v>
      </c>
      <c r="BC9" s="127" t="s">
        <v>199</v>
      </c>
      <c r="BD9" s="126">
        <v>0</v>
      </c>
      <c r="BE9" s="126">
        <v>58779</v>
      </c>
      <c r="BF9" s="126">
        <f t="shared" si="25"/>
        <v>1605477</v>
      </c>
      <c r="BG9" s="126">
        <f t="shared" si="26"/>
        <v>115045</v>
      </c>
      <c r="BH9" s="126">
        <f t="shared" si="27"/>
        <v>115045</v>
      </c>
      <c r="BI9" s="126">
        <v>0</v>
      </c>
      <c r="BJ9" s="126">
        <v>115045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224084</v>
      </c>
      <c r="BP9" s="126">
        <f t="shared" si="29"/>
        <v>57036</v>
      </c>
      <c r="BQ9" s="126">
        <v>57036</v>
      </c>
      <c r="BR9" s="126">
        <v>0</v>
      </c>
      <c r="BS9" s="126">
        <v>0</v>
      </c>
      <c r="BT9" s="126">
        <v>0</v>
      </c>
      <c r="BU9" s="126">
        <f t="shared" si="30"/>
        <v>71155</v>
      </c>
      <c r="BV9" s="126">
        <v>0</v>
      </c>
      <c r="BW9" s="126">
        <v>71155</v>
      </c>
      <c r="BX9" s="126">
        <v>0</v>
      </c>
      <c r="BY9" s="126">
        <v>0</v>
      </c>
      <c r="BZ9" s="126">
        <f t="shared" si="31"/>
        <v>95893</v>
      </c>
      <c r="CA9" s="126">
        <v>0</v>
      </c>
      <c r="CB9" s="126">
        <v>75266</v>
      </c>
      <c r="CC9" s="126">
        <v>20454</v>
      </c>
      <c r="CD9" s="126">
        <v>173</v>
      </c>
      <c r="CE9" s="127" t="s">
        <v>199</v>
      </c>
      <c r="CF9" s="126">
        <v>0</v>
      </c>
      <c r="CG9" s="126">
        <v>3663</v>
      </c>
      <c r="CH9" s="126">
        <f t="shared" si="32"/>
        <v>342792</v>
      </c>
      <c r="CI9" s="126">
        <f t="shared" si="33"/>
        <v>576439</v>
      </c>
      <c r="CJ9" s="126">
        <f t="shared" si="34"/>
        <v>576439</v>
      </c>
      <c r="CK9" s="126">
        <f t="shared" si="35"/>
        <v>0</v>
      </c>
      <c r="CL9" s="126">
        <f t="shared" si="36"/>
        <v>532063</v>
      </c>
      <c r="CM9" s="126">
        <f t="shared" si="37"/>
        <v>40047</v>
      </c>
      <c r="CN9" s="126">
        <f t="shared" si="38"/>
        <v>4329</v>
      </c>
      <c r="CO9" s="126">
        <f t="shared" si="39"/>
        <v>0</v>
      </c>
      <c r="CP9" s="127" t="s">
        <v>199</v>
      </c>
      <c r="CQ9" s="126">
        <f t="shared" si="40"/>
        <v>1309388</v>
      </c>
      <c r="CR9" s="126">
        <f t="shared" si="41"/>
        <v>385212</v>
      </c>
      <c r="CS9" s="126">
        <f t="shared" si="42"/>
        <v>128379</v>
      </c>
      <c r="CT9" s="126">
        <f t="shared" si="43"/>
        <v>0</v>
      </c>
      <c r="CU9" s="126">
        <f t="shared" si="44"/>
        <v>256833</v>
      </c>
      <c r="CV9" s="126">
        <f t="shared" si="45"/>
        <v>0</v>
      </c>
      <c r="CW9" s="126">
        <f t="shared" si="46"/>
        <v>387541</v>
      </c>
      <c r="CX9" s="126">
        <f t="shared" si="47"/>
        <v>0</v>
      </c>
      <c r="CY9" s="126">
        <f t="shared" si="48"/>
        <v>385705</v>
      </c>
      <c r="CZ9" s="126">
        <f t="shared" si="49"/>
        <v>1836</v>
      </c>
      <c r="DA9" s="126">
        <f t="shared" si="50"/>
        <v>0</v>
      </c>
      <c r="DB9" s="126">
        <f t="shared" si="51"/>
        <v>536635</v>
      </c>
      <c r="DC9" s="126">
        <f t="shared" si="52"/>
        <v>0</v>
      </c>
      <c r="DD9" s="126">
        <f t="shared" si="53"/>
        <v>372669</v>
      </c>
      <c r="DE9" s="126">
        <f t="shared" si="54"/>
        <v>155904</v>
      </c>
      <c r="DF9" s="126">
        <f t="shared" si="55"/>
        <v>8062</v>
      </c>
      <c r="DG9" s="127" t="s">
        <v>199</v>
      </c>
      <c r="DH9" s="126">
        <f t="shared" si="56"/>
        <v>0</v>
      </c>
      <c r="DI9" s="126">
        <f t="shared" si="57"/>
        <v>62442</v>
      </c>
      <c r="DJ9" s="126">
        <f t="shared" si="58"/>
        <v>1948269</v>
      </c>
    </row>
    <row r="10" spans="1:114" s="123" customFormat="1" ht="12" customHeight="1">
      <c r="A10" s="124" t="s">
        <v>216</v>
      </c>
      <c r="B10" s="125" t="s">
        <v>307</v>
      </c>
      <c r="C10" s="124" t="s">
        <v>308</v>
      </c>
      <c r="D10" s="126">
        <f t="shared" si="6"/>
        <v>353358</v>
      </c>
      <c r="E10" s="126">
        <f t="shared" si="7"/>
        <v>308216</v>
      </c>
      <c r="F10" s="126">
        <v>0</v>
      </c>
      <c r="G10" s="126">
        <v>0</v>
      </c>
      <c r="H10" s="126">
        <v>134400</v>
      </c>
      <c r="I10" s="126">
        <v>137725</v>
      </c>
      <c r="J10" s="126">
        <v>1363025</v>
      </c>
      <c r="K10" s="126">
        <v>36091</v>
      </c>
      <c r="L10" s="126">
        <v>45142</v>
      </c>
      <c r="M10" s="126">
        <f t="shared" si="8"/>
        <v>33800</v>
      </c>
      <c r="N10" s="126">
        <f t="shared" si="9"/>
        <v>33800</v>
      </c>
      <c r="O10" s="126">
        <v>0</v>
      </c>
      <c r="P10" s="126">
        <v>0</v>
      </c>
      <c r="Q10" s="126">
        <v>33800</v>
      </c>
      <c r="R10" s="126">
        <v>0</v>
      </c>
      <c r="S10" s="126">
        <v>231487</v>
      </c>
      <c r="T10" s="126">
        <v>0</v>
      </c>
      <c r="U10" s="126">
        <v>0</v>
      </c>
      <c r="V10" s="126">
        <f t="shared" si="10"/>
        <v>387158</v>
      </c>
      <c r="W10" s="126">
        <f t="shared" si="11"/>
        <v>342016</v>
      </c>
      <c r="X10" s="126">
        <f t="shared" si="12"/>
        <v>0</v>
      </c>
      <c r="Y10" s="126">
        <f t="shared" si="13"/>
        <v>0</v>
      </c>
      <c r="Z10" s="126">
        <f t="shared" si="14"/>
        <v>168200</v>
      </c>
      <c r="AA10" s="126">
        <f t="shared" si="15"/>
        <v>137725</v>
      </c>
      <c r="AB10" s="126">
        <f t="shared" si="16"/>
        <v>1594512</v>
      </c>
      <c r="AC10" s="126">
        <f t="shared" si="17"/>
        <v>36091</v>
      </c>
      <c r="AD10" s="126">
        <f t="shared" si="18"/>
        <v>45142</v>
      </c>
      <c r="AE10" s="126">
        <f t="shared" si="19"/>
        <v>211312</v>
      </c>
      <c r="AF10" s="126">
        <f t="shared" si="20"/>
        <v>211312</v>
      </c>
      <c r="AG10" s="126">
        <v>0</v>
      </c>
      <c r="AH10" s="126">
        <v>161910</v>
      </c>
      <c r="AI10" s="126">
        <v>49402</v>
      </c>
      <c r="AJ10" s="126">
        <v>0</v>
      </c>
      <c r="AK10" s="126">
        <v>0</v>
      </c>
      <c r="AL10" s="127" t="s">
        <v>199</v>
      </c>
      <c r="AM10" s="126">
        <f t="shared" si="21"/>
        <v>1505071</v>
      </c>
      <c r="AN10" s="126">
        <f t="shared" si="22"/>
        <v>639288</v>
      </c>
      <c r="AO10" s="126">
        <v>206881</v>
      </c>
      <c r="AP10" s="126">
        <v>8604</v>
      </c>
      <c r="AQ10" s="126">
        <v>401690</v>
      </c>
      <c r="AR10" s="126">
        <v>22113</v>
      </c>
      <c r="AS10" s="126">
        <f t="shared" si="23"/>
        <v>770470</v>
      </c>
      <c r="AT10" s="126">
        <v>2719</v>
      </c>
      <c r="AU10" s="126">
        <v>718003</v>
      </c>
      <c r="AV10" s="126">
        <v>49748</v>
      </c>
      <c r="AW10" s="126">
        <v>0</v>
      </c>
      <c r="AX10" s="126">
        <f t="shared" si="24"/>
        <v>95313</v>
      </c>
      <c r="AY10" s="126">
        <v>6652</v>
      </c>
      <c r="AZ10" s="126">
        <v>75553</v>
      </c>
      <c r="BA10" s="126">
        <v>13108</v>
      </c>
      <c r="BB10" s="126">
        <v>0</v>
      </c>
      <c r="BC10" s="127" t="s">
        <v>199</v>
      </c>
      <c r="BD10" s="126">
        <v>0</v>
      </c>
      <c r="BE10" s="126">
        <v>0</v>
      </c>
      <c r="BF10" s="126">
        <f t="shared" si="25"/>
        <v>1716383</v>
      </c>
      <c r="BG10" s="126">
        <f t="shared" si="26"/>
        <v>45150</v>
      </c>
      <c r="BH10" s="126">
        <f t="shared" si="27"/>
        <v>45150</v>
      </c>
      <c r="BI10" s="126">
        <v>0</v>
      </c>
      <c r="BJ10" s="126">
        <v>45150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217719</v>
      </c>
      <c r="BP10" s="126">
        <f t="shared" si="29"/>
        <v>62647</v>
      </c>
      <c r="BQ10" s="126">
        <v>17899</v>
      </c>
      <c r="BR10" s="126">
        <v>0</v>
      </c>
      <c r="BS10" s="126">
        <v>44748</v>
      </c>
      <c r="BT10" s="126">
        <v>0</v>
      </c>
      <c r="BU10" s="126">
        <f t="shared" si="30"/>
        <v>114732</v>
      </c>
      <c r="BV10" s="126">
        <v>0</v>
      </c>
      <c r="BW10" s="126">
        <v>114732</v>
      </c>
      <c r="BX10" s="126">
        <v>0</v>
      </c>
      <c r="BY10" s="126">
        <v>0</v>
      </c>
      <c r="BZ10" s="126">
        <f t="shared" si="31"/>
        <v>40340</v>
      </c>
      <c r="CA10" s="126">
        <v>8036</v>
      </c>
      <c r="CB10" s="126">
        <v>32304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2418</v>
      </c>
      <c r="CH10" s="126">
        <f t="shared" si="32"/>
        <v>265287</v>
      </c>
      <c r="CI10" s="126">
        <f t="shared" si="33"/>
        <v>256462</v>
      </c>
      <c r="CJ10" s="126">
        <f t="shared" si="34"/>
        <v>256462</v>
      </c>
      <c r="CK10" s="126">
        <f t="shared" si="35"/>
        <v>0</v>
      </c>
      <c r="CL10" s="126">
        <f t="shared" si="36"/>
        <v>207060</v>
      </c>
      <c r="CM10" s="126">
        <f t="shared" si="37"/>
        <v>49402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1722790</v>
      </c>
      <c r="CR10" s="126">
        <f t="shared" si="41"/>
        <v>701935</v>
      </c>
      <c r="CS10" s="126">
        <f t="shared" si="42"/>
        <v>224780</v>
      </c>
      <c r="CT10" s="126">
        <f t="shared" si="43"/>
        <v>8604</v>
      </c>
      <c r="CU10" s="126">
        <f t="shared" si="44"/>
        <v>446438</v>
      </c>
      <c r="CV10" s="126">
        <f t="shared" si="45"/>
        <v>22113</v>
      </c>
      <c r="CW10" s="126">
        <f t="shared" si="46"/>
        <v>885202</v>
      </c>
      <c r="CX10" s="126">
        <f t="shared" si="47"/>
        <v>2719</v>
      </c>
      <c r="CY10" s="126">
        <f t="shared" si="48"/>
        <v>832735</v>
      </c>
      <c r="CZ10" s="126">
        <f t="shared" si="49"/>
        <v>49748</v>
      </c>
      <c r="DA10" s="126">
        <f t="shared" si="50"/>
        <v>0</v>
      </c>
      <c r="DB10" s="126">
        <f t="shared" si="51"/>
        <v>135653</v>
      </c>
      <c r="DC10" s="126">
        <f t="shared" si="52"/>
        <v>14688</v>
      </c>
      <c r="DD10" s="126">
        <f t="shared" si="53"/>
        <v>107857</v>
      </c>
      <c r="DE10" s="126">
        <f t="shared" si="54"/>
        <v>13108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2418</v>
      </c>
      <c r="DJ10" s="126">
        <f t="shared" si="58"/>
        <v>1981670</v>
      </c>
    </row>
    <row r="11" spans="1:114" s="123" customFormat="1" ht="12" customHeight="1">
      <c r="A11" s="124" t="s">
        <v>216</v>
      </c>
      <c r="B11" s="132" t="s">
        <v>309</v>
      </c>
      <c r="C11" s="124" t="s">
        <v>310</v>
      </c>
      <c r="D11" s="126">
        <f t="shared" si="6"/>
        <v>89143</v>
      </c>
      <c r="E11" s="126">
        <f t="shared" si="7"/>
        <v>89143</v>
      </c>
      <c r="F11" s="126">
        <v>0</v>
      </c>
      <c r="G11" s="126">
        <v>0</v>
      </c>
      <c r="H11" s="126">
        <v>0</v>
      </c>
      <c r="I11" s="126">
        <v>87975</v>
      </c>
      <c r="J11" s="126">
        <v>767351</v>
      </c>
      <c r="K11" s="126">
        <v>1168</v>
      </c>
      <c r="L11" s="126">
        <v>0</v>
      </c>
      <c r="M11" s="126">
        <f t="shared" si="8"/>
        <v>281</v>
      </c>
      <c r="N11" s="126">
        <f t="shared" si="9"/>
        <v>281</v>
      </c>
      <c r="O11" s="126">
        <v>0</v>
      </c>
      <c r="P11" s="126">
        <v>0</v>
      </c>
      <c r="Q11" s="126">
        <v>0</v>
      </c>
      <c r="R11" s="126">
        <v>0</v>
      </c>
      <c r="S11" s="126">
        <v>184752</v>
      </c>
      <c r="T11" s="126">
        <v>281</v>
      </c>
      <c r="U11" s="126">
        <v>0</v>
      </c>
      <c r="V11" s="126">
        <f t="shared" si="10"/>
        <v>89424</v>
      </c>
      <c r="W11" s="126">
        <f t="shared" si="11"/>
        <v>89424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87975</v>
      </c>
      <c r="AB11" s="126">
        <f t="shared" si="16"/>
        <v>952103</v>
      </c>
      <c r="AC11" s="126">
        <f t="shared" si="17"/>
        <v>1449</v>
      </c>
      <c r="AD11" s="126">
        <f t="shared" si="18"/>
        <v>0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856493</v>
      </c>
      <c r="AN11" s="126">
        <f t="shared" si="22"/>
        <v>26040</v>
      </c>
      <c r="AO11" s="126">
        <v>26040</v>
      </c>
      <c r="AP11" s="126">
        <v>0</v>
      </c>
      <c r="AQ11" s="126">
        <v>0</v>
      </c>
      <c r="AR11" s="126">
        <v>0</v>
      </c>
      <c r="AS11" s="126">
        <f t="shared" si="23"/>
        <v>507900</v>
      </c>
      <c r="AT11" s="126">
        <v>0</v>
      </c>
      <c r="AU11" s="126">
        <v>507900</v>
      </c>
      <c r="AV11" s="126">
        <v>0</v>
      </c>
      <c r="AW11" s="126">
        <v>0</v>
      </c>
      <c r="AX11" s="126">
        <f t="shared" si="24"/>
        <v>322553</v>
      </c>
      <c r="AY11" s="126">
        <v>0</v>
      </c>
      <c r="AZ11" s="126">
        <v>322553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856493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185033</v>
      </c>
      <c r="BP11" s="126">
        <f t="shared" si="29"/>
        <v>14958</v>
      </c>
      <c r="BQ11" s="126">
        <v>14958</v>
      </c>
      <c r="BR11" s="126">
        <v>0</v>
      </c>
      <c r="BS11" s="126">
        <v>0</v>
      </c>
      <c r="BT11" s="126">
        <v>0</v>
      </c>
      <c r="BU11" s="126">
        <f t="shared" si="30"/>
        <v>93282</v>
      </c>
      <c r="BV11" s="126">
        <v>0</v>
      </c>
      <c r="BW11" s="126">
        <v>93282</v>
      </c>
      <c r="BX11" s="126">
        <v>0</v>
      </c>
      <c r="BY11" s="126">
        <v>0</v>
      </c>
      <c r="BZ11" s="126">
        <f t="shared" si="31"/>
        <v>76793</v>
      </c>
      <c r="CA11" s="126">
        <v>0</v>
      </c>
      <c r="CB11" s="126">
        <v>76793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185033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1041526</v>
      </c>
      <c r="CR11" s="126">
        <f t="shared" si="41"/>
        <v>40998</v>
      </c>
      <c r="CS11" s="126">
        <f t="shared" si="42"/>
        <v>40998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601182</v>
      </c>
      <c r="CX11" s="126">
        <f t="shared" si="47"/>
        <v>0</v>
      </c>
      <c r="CY11" s="126">
        <f t="shared" si="48"/>
        <v>601182</v>
      </c>
      <c r="CZ11" s="126">
        <f t="shared" si="49"/>
        <v>0</v>
      </c>
      <c r="DA11" s="126">
        <f t="shared" si="50"/>
        <v>0</v>
      </c>
      <c r="DB11" s="126">
        <f t="shared" si="51"/>
        <v>399346</v>
      </c>
      <c r="DC11" s="126">
        <f t="shared" si="52"/>
        <v>0</v>
      </c>
      <c r="DD11" s="126">
        <f t="shared" si="53"/>
        <v>399346</v>
      </c>
      <c r="DE11" s="126">
        <f t="shared" si="54"/>
        <v>0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0</v>
      </c>
      <c r="DJ11" s="126">
        <f t="shared" si="58"/>
        <v>1041526</v>
      </c>
    </row>
    <row r="12" spans="1:114" s="123" customFormat="1" ht="12" customHeight="1">
      <c r="A12" s="124" t="s">
        <v>216</v>
      </c>
      <c r="B12" s="125" t="s">
        <v>311</v>
      </c>
      <c r="C12" s="124" t="s">
        <v>312</v>
      </c>
      <c r="D12" s="141">
        <f t="shared" si="6"/>
        <v>684620</v>
      </c>
      <c r="E12" s="141">
        <f t="shared" si="7"/>
        <v>608722</v>
      </c>
      <c r="F12" s="141">
        <v>0</v>
      </c>
      <c r="G12" s="141">
        <v>0</v>
      </c>
      <c r="H12" s="141">
        <v>17300</v>
      </c>
      <c r="I12" s="141">
        <v>438131</v>
      </c>
      <c r="J12" s="141">
        <v>2876465</v>
      </c>
      <c r="K12" s="141">
        <v>153291</v>
      </c>
      <c r="L12" s="141">
        <v>75898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684620</v>
      </c>
      <c r="W12" s="141">
        <f t="shared" si="11"/>
        <v>608722</v>
      </c>
      <c r="X12" s="141">
        <f t="shared" si="12"/>
        <v>0</v>
      </c>
      <c r="Y12" s="141">
        <f t="shared" si="13"/>
        <v>0</v>
      </c>
      <c r="Z12" s="141">
        <f t="shared" si="14"/>
        <v>17300</v>
      </c>
      <c r="AA12" s="141">
        <f t="shared" si="15"/>
        <v>438131</v>
      </c>
      <c r="AB12" s="141">
        <f t="shared" si="16"/>
        <v>2876465</v>
      </c>
      <c r="AC12" s="141">
        <f t="shared" si="17"/>
        <v>153291</v>
      </c>
      <c r="AD12" s="141">
        <f t="shared" si="18"/>
        <v>75898</v>
      </c>
      <c r="AE12" s="141">
        <f t="shared" si="19"/>
        <v>428857</v>
      </c>
      <c r="AF12" s="141">
        <f t="shared" si="20"/>
        <v>418874</v>
      </c>
      <c r="AG12" s="141">
        <v>0</v>
      </c>
      <c r="AH12" s="141">
        <v>399566</v>
      </c>
      <c r="AI12" s="141">
        <v>19308</v>
      </c>
      <c r="AJ12" s="141">
        <v>0</v>
      </c>
      <c r="AK12" s="141">
        <v>9983</v>
      </c>
      <c r="AL12" s="142" t="s">
        <v>199</v>
      </c>
      <c r="AM12" s="141">
        <f t="shared" si="21"/>
        <v>2907411</v>
      </c>
      <c r="AN12" s="141">
        <f t="shared" si="22"/>
        <v>2319996</v>
      </c>
      <c r="AO12" s="141">
        <v>1169283</v>
      </c>
      <c r="AP12" s="141">
        <v>0</v>
      </c>
      <c r="AQ12" s="141">
        <v>1150713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587415</v>
      </c>
      <c r="AY12" s="141">
        <v>146500</v>
      </c>
      <c r="AZ12" s="141">
        <v>0</v>
      </c>
      <c r="BA12" s="141">
        <v>294464</v>
      </c>
      <c r="BB12" s="141">
        <v>146451</v>
      </c>
      <c r="BC12" s="142" t="s">
        <v>199</v>
      </c>
      <c r="BD12" s="141">
        <v>0</v>
      </c>
      <c r="BE12" s="141">
        <v>224817</v>
      </c>
      <c r="BF12" s="141">
        <f t="shared" si="25"/>
        <v>3561085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2" t="s">
        <v>199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2" t="s">
        <v>199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428857</v>
      </c>
      <c r="CJ12" s="141">
        <f t="shared" si="34"/>
        <v>418874</v>
      </c>
      <c r="CK12" s="141">
        <f t="shared" si="35"/>
        <v>0</v>
      </c>
      <c r="CL12" s="141">
        <f t="shared" si="36"/>
        <v>399566</v>
      </c>
      <c r="CM12" s="141">
        <f t="shared" si="37"/>
        <v>19308</v>
      </c>
      <c r="CN12" s="141">
        <f t="shared" si="38"/>
        <v>0</v>
      </c>
      <c r="CO12" s="141">
        <f t="shared" si="39"/>
        <v>9983</v>
      </c>
      <c r="CP12" s="142" t="s">
        <v>199</v>
      </c>
      <c r="CQ12" s="141">
        <f t="shared" si="40"/>
        <v>2907411</v>
      </c>
      <c r="CR12" s="141">
        <f t="shared" si="41"/>
        <v>2319996</v>
      </c>
      <c r="CS12" s="141">
        <f t="shared" si="42"/>
        <v>1169283</v>
      </c>
      <c r="CT12" s="141">
        <f t="shared" si="43"/>
        <v>0</v>
      </c>
      <c r="CU12" s="141">
        <f t="shared" si="44"/>
        <v>1150713</v>
      </c>
      <c r="CV12" s="141">
        <f t="shared" si="45"/>
        <v>0</v>
      </c>
      <c r="CW12" s="141">
        <f t="shared" si="46"/>
        <v>0</v>
      </c>
      <c r="CX12" s="141">
        <f t="shared" si="47"/>
        <v>0</v>
      </c>
      <c r="CY12" s="141">
        <f t="shared" si="48"/>
        <v>0</v>
      </c>
      <c r="CZ12" s="141">
        <f t="shared" si="49"/>
        <v>0</v>
      </c>
      <c r="DA12" s="141">
        <f t="shared" si="50"/>
        <v>0</v>
      </c>
      <c r="DB12" s="141">
        <f t="shared" si="51"/>
        <v>587415</v>
      </c>
      <c r="DC12" s="141">
        <f t="shared" si="52"/>
        <v>146500</v>
      </c>
      <c r="DD12" s="141">
        <f t="shared" si="53"/>
        <v>0</v>
      </c>
      <c r="DE12" s="141">
        <f t="shared" si="54"/>
        <v>294464</v>
      </c>
      <c r="DF12" s="141">
        <f t="shared" si="55"/>
        <v>146451</v>
      </c>
      <c r="DG12" s="142" t="s">
        <v>199</v>
      </c>
      <c r="DH12" s="141">
        <f t="shared" si="56"/>
        <v>0</v>
      </c>
      <c r="DI12" s="141">
        <f t="shared" si="57"/>
        <v>224817</v>
      </c>
      <c r="DJ12" s="141">
        <f t="shared" si="58"/>
        <v>3561085</v>
      </c>
    </row>
    <row r="13" spans="1:114" s="123" customFormat="1" ht="12" customHeight="1">
      <c r="A13" s="124" t="s">
        <v>216</v>
      </c>
      <c r="B13" s="125" t="s">
        <v>313</v>
      </c>
      <c r="C13" s="124" t="s">
        <v>314</v>
      </c>
      <c r="D13" s="141">
        <f t="shared" si="6"/>
        <v>54727</v>
      </c>
      <c r="E13" s="141">
        <f t="shared" si="7"/>
        <v>58035</v>
      </c>
      <c r="F13" s="141">
        <v>56335</v>
      </c>
      <c r="G13" s="141">
        <v>0</v>
      </c>
      <c r="H13" s="141">
        <v>1700</v>
      </c>
      <c r="I13" s="141">
        <v>0</v>
      </c>
      <c r="J13" s="141">
        <v>639458</v>
      </c>
      <c r="K13" s="141">
        <v>0</v>
      </c>
      <c r="L13" s="141">
        <v>-3308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54727</v>
      </c>
      <c r="W13" s="141">
        <f t="shared" si="11"/>
        <v>58035</v>
      </c>
      <c r="X13" s="141">
        <f t="shared" si="12"/>
        <v>56335</v>
      </c>
      <c r="Y13" s="141">
        <f t="shared" si="13"/>
        <v>0</v>
      </c>
      <c r="Z13" s="141">
        <f t="shared" si="14"/>
        <v>1700</v>
      </c>
      <c r="AA13" s="141">
        <f t="shared" si="15"/>
        <v>0</v>
      </c>
      <c r="AB13" s="141">
        <f t="shared" si="16"/>
        <v>639458</v>
      </c>
      <c r="AC13" s="141">
        <f t="shared" si="17"/>
        <v>0</v>
      </c>
      <c r="AD13" s="141">
        <f t="shared" si="18"/>
        <v>-3308</v>
      </c>
      <c r="AE13" s="141">
        <f t="shared" si="19"/>
        <v>79500</v>
      </c>
      <c r="AF13" s="141">
        <f t="shared" si="20"/>
        <v>43500</v>
      </c>
      <c r="AG13" s="141">
        <v>0</v>
      </c>
      <c r="AH13" s="141">
        <v>43500</v>
      </c>
      <c r="AI13" s="141">
        <v>0</v>
      </c>
      <c r="AJ13" s="141">
        <v>0</v>
      </c>
      <c r="AK13" s="141">
        <v>36000</v>
      </c>
      <c r="AL13" s="142" t="s">
        <v>199</v>
      </c>
      <c r="AM13" s="141">
        <f t="shared" si="21"/>
        <v>533650</v>
      </c>
      <c r="AN13" s="141">
        <f t="shared" si="22"/>
        <v>207513</v>
      </c>
      <c r="AO13" s="141">
        <v>201748</v>
      </c>
      <c r="AP13" s="141">
        <v>0</v>
      </c>
      <c r="AQ13" s="141">
        <v>5765</v>
      </c>
      <c r="AR13" s="141">
        <v>0</v>
      </c>
      <c r="AS13" s="141">
        <f t="shared" si="23"/>
        <v>244490</v>
      </c>
      <c r="AT13" s="141">
        <v>0</v>
      </c>
      <c r="AU13" s="141">
        <v>244490</v>
      </c>
      <c r="AV13" s="141">
        <v>0</v>
      </c>
      <c r="AW13" s="141">
        <v>0</v>
      </c>
      <c r="AX13" s="141">
        <f t="shared" si="24"/>
        <v>81647</v>
      </c>
      <c r="AY13" s="141">
        <v>0</v>
      </c>
      <c r="AZ13" s="141">
        <v>37157</v>
      </c>
      <c r="BA13" s="141">
        <v>44490</v>
      </c>
      <c r="BB13" s="141"/>
      <c r="BC13" s="142" t="s">
        <v>199</v>
      </c>
      <c r="BD13" s="141">
        <v>0</v>
      </c>
      <c r="BE13" s="141">
        <v>81035</v>
      </c>
      <c r="BF13" s="141">
        <f t="shared" si="25"/>
        <v>694185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2" t="s">
        <v>199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2" t="s">
        <v>199</v>
      </c>
      <c r="CF13" s="141">
        <v>0</v>
      </c>
      <c r="CG13" s="141">
        <v>0</v>
      </c>
      <c r="CH13" s="141">
        <f t="shared" si="32"/>
        <v>0</v>
      </c>
      <c r="CI13" s="141">
        <f t="shared" si="33"/>
        <v>79500</v>
      </c>
      <c r="CJ13" s="141">
        <f t="shared" si="34"/>
        <v>43500</v>
      </c>
      <c r="CK13" s="141">
        <f t="shared" si="35"/>
        <v>0</v>
      </c>
      <c r="CL13" s="141">
        <f t="shared" si="36"/>
        <v>43500</v>
      </c>
      <c r="CM13" s="141">
        <f t="shared" si="37"/>
        <v>0</v>
      </c>
      <c r="CN13" s="141">
        <f t="shared" si="38"/>
        <v>0</v>
      </c>
      <c r="CO13" s="141">
        <f t="shared" si="39"/>
        <v>36000</v>
      </c>
      <c r="CP13" s="142" t="s">
        <v>199</v>
      </c>
      <c r="CQ13" s="141">
        <f t="shared" si="40"/>
        <v>533650</v>
      </c>
      <c r="CR13" s="141">
        <f t="shared" si="41"/>
        <v>207513</v>
      </c>
      <c r="CS13" s="141">
        <f t="shared" si="42"/>
        <v>201748</v>
      </c>
      <c r="CT13" s="141">
        <f t="shared" si="43"/>
        <v>0</v>
      </c>
      <c r="CU13" s="141">
        <f t="shared" si="44"/>
        <v>5765</v>
      </c>
      <c r="CV13" s="141">
        <f t="shared" si="45"/>
        <v>0</v>
      </c>
      <c r="CW13" s="141">
        <f t="shared" si="46"/>
        <v>244490</v>
      </c>
      <c r="CX13" s="141">
        <f t="shared" si="47"/>
        <v>0</v>
      </c>
      <c r="CY13" s="141">
        <f t="shared" si="48"/>
        <v>244490</v>
      </c>
      <c r="CZ13" s="141">
        <f t="shared" si="49"/>
        <v>0</v>
      </c>
      <c r="DA13" s="141">
        <f t="shared" si="50"/>
        <v>0</v>
      </c>
      <c r="DB13" s="141">
        <f t="shared" si="51"/>
        <v>81647</v>
      </c>
      <c r="DC13" s="141">
        <f t="shared" si="52"/>
        <v>0</v>
      </c>
      <c r="DD13" s="141">
        <f t="shared" si="53"/>
        <v>37157</v>
      </c>
      <c r="DE13" s="141">
        <f t="shared" si="54"/>
        <v>44490</v>
      </c>
      <c r="DF13" s="141">
        <f t="shared" si="55"/>
        <v>0</v>
      </c>
      <c r="DG13" s="142" t="s">
        <v>199</v>
      </c>
      <c r="DH13" s="141">
        <f t="shared" si="56"/>
        <v>0</v>
      </c>
      <c r="DI13" s="141">
        <f t="shared" si="57"/>
        <v>81035</v>
      </c>
      <c r="DJ13" s="141">
        <f t="shared" si="58"/>
        <v>694185</v>
      </c>
    </row>
    <row r="14" spans="1:114" s="123" customFormat="1" ht="12" customHeight="1">
      <c r="A14" s="124" t="s">
        <v>216</v>
      </c>
      <c r="B14" s="125" t="s">
        <v>315</v>
      </c>
      <c r="C14" s="124" t="s">
        <v>316</v>
      </c>
      <c r="D14" s="141">
        <f t="shared" si="6"/>
        <v>639621</v>
      </c>
      <c r="E14" s="141">
        <f t="shared" si="7"/>
        <v>229379</v>
      </c>
      <c r="F14" s="141">
        <v>0</v>
      </c>
      <c r="G14" s="141">
        <v>0</v>
      </c>
      <c r="H14" s="141">
        <v>7800</v>
      </c>
      <c r="I14" s="141">
        <v>221523</v>
      </c>
      <c r="J14" s="141">
        <v>858764</v>
      </c>
      <c r="K14" s="141">
        <v>56</v>
      </c>
      <c r="L14" s="141">
        <v>410242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639621</v>
      </c>
      <c r="W14" s="141">
        <f t="shared" si="11"/>
        <v>229379</v>
      </c>
      <c r="X14" s="141">
        <f t="shared" si="12"/>
        <v>0</v>
      </c>
      <c r="Y14" s="141">
        <f t="shared" si="13"/>
        <v>0</v>
      </c>
      <c r="Z14" s="141">
        <f t="shared" si="14"/>
        <v>7800</v>
      </c>
      <c r="AA14" s="141">
        <f t="shared" si="15"/>
        <v>221523</v>
      </c>
      <c r="AB14" s="141">
        <f t="shared" si="16"/>
        <v>858764</v>
      </c>
      <c r="AC14" s="141">
        <f t="shared" si="17"/>
        <v>56</v>
      </c>
      <c r="AD14" s="141">
        <f t="shared" si="18"/>
        <v>410242</v>
      </c>
      <c r="AE14" s="141">
        <f t="shared" si="19"/>
        <v>8735</v>
      </c>
      <c r="AF14" s="141">
        <f t="shared" si="20"/>
        <v>8735</v>
      </c>
      <c r="AG14" s="141">
        <v>0</v>
      </c>
      <c r="AH14" s="141">
        <v>0</v>
      </c>
      <c r="AI14" s="141">
        <v>8735</v>
      </c>
      <c r="AJ14" s="141">
        <v>0</v>
      </c>
      <c r="AK14" s="141">
        <v>0</v>
      </c>
      <c r="AL14" s="142" t="s">
        <v>199</v>
      </c>
      <c r="AM14" s="141">
        <f t="shared" si="21"/>
        <v>1489650</v>
      </c>
      <c r="AN14" s="141">
        <f t="shared" si="22"/>
        <v>148759</v>
      </c>
      <c r="AO14" s="141">
        <v>148759</v>
      </c>
      <c r="AP14" s="141">
        <v>0</v>
      </c>
      <c r="AQ14" s="141">
        <v>0</v>
      </c>
      <c r="AR14" s="141">
        <v>0</v>
      </c>
      <c r="AS14" s="141">
        <f t="shared" si="23"/>
        <v>739360</v>
      </c>
      <c r="AT14" s="141">
        <v>0</v>
      </c>
      <c r="AU14" s="141">
        <v>739360</v>
      </c>
      <c r="AV14" s="141">
        <v>0</v>
      </c>
      <c r="AW14" s="141">
        <v>0</v>
      </c>
      <c r="AX14" s="141">
        <f t="shared" si="24"/>
        <v>601531</v>
      </c>
      <c r="AY14" s="141">
        <v>16024</v>
      </c>
      <c r="AZ14" s="141">
        <v>471268</v>
      </c>
      <c r="BA14" s="141">
        <v>93636</v>
      </c>
      <c r="BB14" s="141">
        <v>20603</v>
      </c>
      <c r="BC14" s="142" t="s">
        <v>199</v>
      </c>
      <c r="BD14" s="141">
        <v>0</v>
      </c>
      <c r="BE14" s="141">
        <v>0</v>
      </c>
      <c r="BF14" s="141">
        <f t="shared" si="25"/>
        <v>1498385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2" t="s">
        <v>199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2" t="s">
        <v>199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8735</v>
      </c>
      <c r="CJ14" s="141">
        <f t="shared" si="34"/>
        <v>8735</v>
      </c>
      <c r="CK14" s="141">
        <f t="shared" si="35"/>
        <v>0</v>
      </c>
      <c r="CL14" s="141">
        <f t="shared" si="36"/>
        <v>0</v>
      </c>
      <c r="CM14" s="141">
        <f t="shared" si="37"/>
        <v>8735</v>
      </c>
      <c r="CN14" s="141">
        <f t="shared" si="38"/>
        <v>0</v>
      </c>
      <c r="CO14" s="141">
        <f t="shared" si="39"/>
        <v>0</v>
      </c>
      <c r="CP14" s="142" t="s">
        <v>199</v>
      </c>
      <c r="CQ14" s="141">
        <f t="shared" si="40"/>
        <v>1489650</v>
      </c>
      <c r="CR14" s="141">
        <f t="shared" si="41"/>
        <v>148759</v>
      </c>
      <c r="CS14" s="141">
        <f t="shared" si="42"/>
        <v>148759</v>
      </c>
      <c r="CT14" s="141">
        <f t="shared" si="43"/>
        <v>0</v>
      </c>
      <c r="CU14" s="141">
        <f t="shared" si="44"/>
        <v>0</v>
      </c>
      <c r="CV14" s="141">
        <f t="shared" si="45"/>
        <v>0</v>
      </c>
      <c r="CW14" s="141">
        <f t="shared" si="46"/>
        <v>739360</v>
      </c>
      <c r="CX14" s="141">
        <f t="shared" si="47"/>
        <v>0</v>
      </c>
      <c r="CY14" s="141">
        <f t="shared" si="48"/>
        <v>739360</v>
      </c>
      <c r="CZ14" s="141">
        <f t="shared" si="49"/>
        <v>0</v>
      </c>
      <c r="DA14" s="141">
        <f t="shared" si="50"/>
        <v>0</v>
      </c>
      <c r="DB14" s="141">
        <f t="shared" si="51"/>
        <v>601531</v>
      </c>
      <c r="DC14" s="141">
        <f t="shared" si="52"/>
        <v>16024</v>
      </c>
      <c r="DD14" s="141">
        <f t="shared" si="53"/>
        <v>471268</v>
      </c>
      <c r="DE14" s="141">
        <f t="shared" si="54"/>
        <v>93636</v>
      </c>
      <c r="DF14" s="141">
        <f t="shared" si="55"/>
        <v>20603</v>
      </c>
      <c r="DG14" s="142" t="s">
        <v>199</v>
      </c>
      <c r="DH14" s="141">
        <f t="shared" si="56"/>
        <v>0</v>
      </c>
      <c r="DI14" s="141">
        <f t="shared" si="57"/>
        <v>0</v>
      </c>
      <c r="DJ14" s="141">
        <f t="shared" si="58"/>
        <v>1498385</v>
      </c>
    </row>
    <row r="15" spans="1:114" s="123" customFormat="1" ht="12" customHeight="1">
      <c r="A15" s="124" t="s">
        <v>216</v>
      </c>
      <c r="B15" s="125" t="s">
        <v>317</v>
      </c>
      <c r="C15" s="124" t="s">
        <v>318</v>
      </c>
      <c r="D15" s="141">
        <f t="shared" si="6"/>
        <v>364240</v>
      </c>
      <c r="E15" s="141">
        <f t="shared" si="7"/>
        <v>180112</v>
      </c>
      <c r="F15" s="141">
        <v>0</v>
      </c>
      <c r="G15" s="141">
        <v>0</v>
      </c>
      <c r="H15" s="141">
        <v>0</v>
      </c>
      <c r="I15" s="141">
        <v>65089</v>
      </c>
      <c r="J15" s="141">
        <v>1282014</v>
      </c>
      <c r="K15" s="141">
        <v>115023</v>
      </c>
      <c r="L15" s="141">
        <v>184128</v>
      </c>
      <c r="M15" s="141">
        <f t="shared" si="8"/>
        <v>122544</v>
      </c>
      <c r="N15" s="141">
        <f t="shared" si="9"/>
        <v>84182</v>
      </c>
      <c r="O15" s="141">
        <v>0</v>
      </c>
      <c r="P15" s="141">
        <v>0</v>
      </c>
      <c r="Q15" s="141">
        <v>0</v>
      </c>
      <c r="R15" s="141">
        <v>0</v>
      </c>
      <c r="S15" s="141">
        <v>204132</v>
      </c>
      <c r="T15" s="141">
        <v>84182</v>
      </c>
      <c r="U15" s="141">
        <v>38362</v>
      </c>
      <c r="V15" s="141">
        <f t="shared" si="10"/>
        <v>486784</v>
      </c>
      <c r="W15" s="141">
        <f t="shared" si="11"/>
        <v>264294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65089</v>
      </c>
      <c r="AB15" s="141">
        <f t="shared" si="16"/>
        <v>1486146</v>
      </c>
      <c r="AC15" s="141">
        <f t="shared" si="17"/>
        <v>199205</v>
      </c>
      <c r="AD15" s="141">
        <f t="shared" si="18"/>
        <v>222490</v>
      </c>
      <c r="AE15" s="141">
        <f t="shared" si="19"/>
        <v>323277</v>
      </c>
      <c r="AF15" s="141">
        <f t="shared" si="20"/>
        <v>323277</v>
      </c>
      <c r="AG15" s="141">
        <v>0</v>
      </c>
      <c r="AH15" s="141">
        <v>322820</v>
      </c>
      <c r="AI15" s="141">
        <v>457</v>
      </c>
      <c r="AJ15" s="141">
        <v>0</v>
      </c>
      <c r="AK15" s="141">
        <v>0</v>
      </c>
      <c r="AL15" s="142" t="s">
        <v>199</v>
      </c>
      <c r="AM15" s="141">
        <f t="shared" si="21"/>
        <v>1319726</v>
      </c>
      <c r="AN15" s="141">
        <f t="shared" si="22"/>
        <v>351776</v>
      </c>
      <c r="AO15" s="141">
        <v>298477</v>
      </c>
      <c r="AP15" s="141">
        <v>0</v>
      </c>
      <c r="AQ15" s="141">
        <v>53299</v>
      </c>
      <c r="AR15" s="141">
        <v>0</v>
      </c>
      <c r="AS15" s="141">
        <f t="shared" si="23"/>
        <v>461625</v>
      </c>
      <c r="AT15" s="141">
        <v>0</v>
      </c>
      <c r="AU15" s="141">
        <v>461625</v>
      </c>
      <c r="AV15" s="141">
        <v>0</v>
      </c>
      <c r="AW15" s="141">
        <v>0</v>
      </c>
      <c r="AX15" s="141">
        <f t="shared" si="24"/>
        <v>491454</v>
      </c>
      <c r="AY15" s="141">
        <v>36998</v>
      </c>
      <c r="AZ15" s="141">
        <v>362319</v>
      </c>
      <c r="BA15" s="141">
        <v>92137</v>
      </c>
      <c r="BB15" s="141">
        <v>0</v>
      </c>
      <c r="BC15" s="142" t="s">
        <v>199</v>
      </c>
      <c r="BD15" s="141">
        <v>14871</v>
      </c>
      <c r="BE15" s="141">
        <v>3251</v>
      </c>
      <c r="BF15" s="141">
        <f t="shared" si="25"/>
        <v>1646254</v>
      </c>
      <c r="BG15" s="141">
        <f t="shared" si="26"/>
        <v>32716</v>
      </c>
      <c r="BH15" s="141">
        <f t="shared" si="27"/>
        <v>32716</v>
      </c>
      <c r="BI15" s="141">
        <v>0</v>
      </c>
      <c r="BJ15" s="141">
        <v>32716</v>
      </c>
      <c r="BK15" s="141">
        <v>0</v>
      </c>
      <c r="BL15" s="141">
        <v>0</v>
      </c>
      <c r="BM15" s="141">
        <v>0</v>
      </c>
      <c r="BN15" s="142" t="s">
        <v>199</v>
      </c>
      <c r="BO15" s="141">
        <f t="shared" si="28"/>
        <v>293491</v>
      </c>
      <c r="BP15" s="141">
        <f t="shared" si="29"/>
        <v>151193</v>
      </c>
      <c r="BQ15" s="141">
        <v>131034</v>
      </c>
      <c r="BR15" s="141">
        <v>0</v>
      </c>
      <c r="BS15" s="141">
        <v>20159</v>
      </c>
      <c r="BT15" s="141">
        <v>0</v>
      </c>
      <c r="BU15" s="141">
        <f t="shared" si="30"/>
        <v>133438</v>
      </c>
      <c r="BV15" s="141">
        <v>0</v>
      </c>
      <c r="BW15" s="141">
        <v>133438</v>
      </c>
      <c r="BX15" s="141">
        <v>0</v>
      </c>
      <c r="BY15" s="141">
        <v>0</v>
      </c>
      <c r="BZ15" s="141">
        <f t="shared" si="31"/>
        <v>8338</v>
      </c>
      <c r="CA15" s="141">
        <v>0</v>
      </c>
      <c r="CB15" s="141">
        <v>8338</v>
      </c>
      <c r="CC15" s="141">
        <v>0</v>
      </c>
      <c r="CD15" s="141">
        <v>0</v>
      </c>
      <c r="CE15" s="142" t="s">
        <v>199</v>
      </c>
      <c r="CF15" s="141">
        <v>522</v>
      </c>
      <c r="CG15" s="141">
        <v>469</v>
      </c>
      <c r="CH15" s="141">
        <f t="shared" si="32"/>
        <v>326676</v>
      </c>
      <c r="CI15" s="141">
        <f t="shared" si="33"/>
        <v>355993</v>
      </c>
      <c r="CJ15" s="141">
        <f t="shared" si="34"/>
        <v>355993</v>
      </c>
      <c r="CK15" s="141">
        <f t="shared" si="35"/>
        <v>0</v>
      </c>
      <c r="CL15" s="141">
        <f t="shared" si="36"/>
        <v>355536</v>
      </c>
      <c r="CM15" s="141">
        <f t="shared" si="37"/>
        <v>457</v>
      </c>
      <c r="CN15" s="141">
        <f t="shared" si="38"/>
        <v>0</v>
      </c>
      <c r="CO15" s="141">
        <f t="shared" si="39"/>
        <v>0</v>
      </c>
      <c r="CP15" s="142" t="s">
        <v>199</v>
      </c>
      <c r="CQ15" s="141">
        <f t="shared" si="40"/>
        <v>1613217</v>
      </c>
      <c r="CR15" s="141">
        <f t="shared" si="41"/>
        <v>502969</v>
      </c>
      <c r="CS15" s="141">
        <f t="shared" si="42"/>
        <v>429511</v>
      </c>
      <c r="CT15" s="141">
        <f t="shared" si="43"/>
        <v>0</v>
      </c>
      <c r="CU15" s="141">
        <f t="shared" si="44"/>
        <v>73458</v>
      </c>
      <c r="CV15" s="141">
        <f t="shared" si="45"/>
        <v>0</v>
      </c>
      <c r="CW15" s="141">
        <f t="shared" si="46"/>
        <v>595063</v>
      </c>
      <c r="CX15" s="141">
        <f t="shared" si="47"/>
        <v>0</v>
      </c>
      <c r="CY15" s="141">
        <f t="shared" si="48"/>
        <v>595063</v>
      </c>
      <c r="CZ15" s="141">
        <f t="shared" si="49"/>
        <v>0</v>
      </c>
      <c r="DA15" s="141">
        <f t="shared" si="50"/>
        <v>0</v>
      </c>
      <c r="DB15" s="141">
        <f t="shared" si="51"/>
        <v>499792</v>
      </c>
      <c r="DC15" s="141">
        <f t="shared" si="52"/>
        <v>36998</v>
      </c>
      <c r="DD15" s="141">
        <f t="shared" si="53"/>
        <v>370657</v>
      </c>
      <c r="DE15" s="141">
        <f t="shared" si="54"/>
        <v>92137</v>
      </c>
      <c r="DF15" s="141">
        <f t="shared" si="55"/>
        <v>0</v>
      </c>
      <c r="DG15" s="142" t="s">
        <v>199</v>
      </c>
      <c r="DH15" s="141">
        <f t="shared" si="56"/>
        <v>15393</v>
      </c>
      <c r="DI15" s="141">
        <f t="shared" si="57"/>
        <v>3720</v>
      </c>
      <c r="DJ15" s="141">
        <f t="shared" si="58"/>
        <v>1972930</v>
      </c>
    </row>
    <row r="16" spans="1:114" s="123" customFormat="1" ht="12" customHeight="1">
      <c r="A16" s="124" t="s">
        <v>216</v>
      </c>
      <c r="B16" s="125" t="s">
        <v>319</v>
      </c>
      <c r="C16" s="124" t="s">
        <v>320</v>
      </c>
      <c r="D16" s="141">
        <f t="shared" si="6"/>
        <v>1004902</v>
      </c>
      <c r="E16" s="141">
        <f t="shared" si="7"/>
        <v>1004902</v>
      </c>
      <c r="F16" s="141">
        <v>410950</v>
      </c>
      <c r="G16" s="141">
        <v>0</v>
      </c>
      <c r="H16" s="141">
        <v>446000</v>
      </c>
      <c r="I16" s="141">
        <v>147952</v>
      </c>
      <c r="J16" s="141">
        <v>501276</v>
      </c>
      <c r="K16" s="141">
        <v>0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1004902</v>
      </c>
      <c r="W16" s="141">
        <f t="shared" si="11"/>
        <v>1004902</v>
      </c>
      <c r="X16" s="141">
        <f t="shared" si="12"/>
        <v>410950</v>
      </c>
      <c r="Y16" s="141">
        <f t="shared" si="13"/>
        <v>0</v>
      </c>
      <c r="Z16" s="141">
        <f t="shared" si="14"/>
        <v>446000</v>
      </c>
      <c r="AA16" s="141">
        <f t="shared" si="15"/>
        <v>147952</v>
      </c>
      <c r="AB16" s="141">
        <f t="shared" si="16"/>
        <v>501276</v>
      </c>
      <c r="AC16" s="141">
        <f t="shared" si="17"/>
        <v>0</v>
      </c>
      <c r="AD16" s="141">
        <f t="shared" si="18"/>
        <v>0</v>
      </c>
      <c r="AE16" s="141">
        <f t="shared" si="19"/>
        <v>856950</v>
      </c>
      <c r="AF16" s="141">
        <f t="shared" si="20"/>
        <v>856950</v>
      </c>
      <c r="AG16" s="141">
        <v>0</v>
      </c>
      <c r="AH16" s="141">
        <v>410950</v>
      </c>
      <c r="AI16" s="141">
        <v>2670</v>
      </c>
      <c r="AJ16" s="141">
        <v>443330</v>
      </c>
      <c r="AK16" s="141">
        <v>0</v>
      </c>
      <c r="AL16" s="142" t="s">
        <v>199</v>
      </c>
      <c r="AM16" s="141">
        <f t="shared" si="21"/>
        <v>649228</v>
      </c>
      <c r="AN16" s="141">
        <f t="shared" si="22"/>
        <v>86294</v>
      </c>
      <c r="AO16" s="141">
        <v>86294</v>
      </c>
      <c r="AP16" s="141">
        <v>0</v>
      </c>
      <c r="AQ16" s="141">
        <v>0</v>
      </c>
      <c r="AR16" s="141">
        <v>0</v>
      </c>
      <c r="AS16" s="141">
        <f t="shared" si="23"/>
        <v>276119</v>
      </c>
      <c r="AT16" s="141">
        <v>0</v>
      </c>
      <c r="AU16" s="141">
        <v>276119</v>
      </c>
      <c r="AV16" s="141">
        <v>0</v>
      </c>
      <c r="AW16" s="141">
        <v>0</v>
      </c>
      <c r="AX16" s="141">
        <f t="shared" si="24"/>
        <v>286815</v>
      </c>
      <c r="AY16" s="141">
        <v>13202</v>
      </c>
      <c r="AZ16" s="141">
        <v>202741</v>
      </c>
      <c r="BA16" s="141">
        <v>40557</v>
      </c>
      <c r="BB16" s="141">
        <v>30315</v>
      </c>
      <c r="BC16" s="142" t="s">
        <v>199</v>
      </c>
      <c r="BD16" s="141">
        <v>0</v>
      </c>
      <c r="BE16" s="141">
        <v>0</v>
      </c>
      <c r="BF16" s="141">
        <f t="shared" si="25"/>
        <v>1506178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2" t="s">
        <v>199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2" t="s">
        <v>199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856950</v>
      </c>
      <c r="CJ16" s="141">
        <f t="shared" si="34"/>
        <v>856950</v>
      </c>
      <c r="CK16" s="141">
        <f t="shared" si="35"/>
        <v>0</v>
      </c>
      <c r="CL16" s="141">
        <f t="shared" si="36"/>
        <v>410950</v>
      </c>
      <c r="CM16" s="141">
        <f t="shared" si="37"/>
        <v>2670</v>
      </c>
      <c r="CN16" s="141">
        <f t="shared" si="38"/>
        <v>443330</v>
      </c>
      <c r="CO16" s="141">
        <f t="shared" si="39"/>
        <v>0</v>
      </c>
      <c r="CP16" s="142" t="s">
        <v>199</v>
      </c>
      <c r="CQ16" s="141">
        <f t="shared" si="40"/>
        <v>649228</v>
      </c>
      <c r="CR16" s="141">
        <f t="shared" si="41"/>
        <v>86294</v>
      </c>
      <c r="CS16" s="141">
        <f t="shared" si="42"/>
        <v>86294</v>
      </c>
      <c r="CT16" s="141">
        <f t="shared" si="43"/>
        <v>0</v>
      </c>
      <c r="CU16" s="141">
        <f t="shared" si="44"/>
        <v>0</v>
      </c>
      <c r="CV16" s="141">
        <f t="shared" si="45"/>
        <v>0</v>
      </c>
      <c r="CW16" s="141">
        <f t="shared" si="46"/>
        <v>276119</v>
      </c>
      <c r="CX16" s="141">
        <f t="shared" si="47"/>
        <v>0</v>
      </c>
      <c r="CY16" s="141">
        <f t="shared" si="48"/>
        <v>276119</v>
      </c>
      <c r="CZ16" s="141">
        <f t="shared" si="49"/>
        <v>0</v>
      </c>
      <c r="DA16" s="141">
        <f t="shared" si="50"/>
        <v>0</v>
      </c>
      <c r="DB16" s="141">
        <f t="shared" si="51"/>
        <v>286815</v>
      </c>
      <c r="DC16" s="141">
        <f t="shared" si="52"/>
        <v>13202</v>
      </c>
      <c r="DD16" s="141">
        <f t="shared" si="53"/>
        <v>202741</v>
      </c>
      <c r="DE16" s="141">
        <f t="shared" si="54"/>
        <v>40557</v>
      </c>
      <c r="DF16" s="141">
        <f t="shared" si="55"/>
        <v>30315</v>
      </c>
      <c r="DG16" s="142" t="s">
        <v>199</v>
      </c>
      <c r="DH16" s="141">
        <f t="shared" si="56"/>
        <v>0</v>
      </c>
      <c r="DI16" s="141">
        <f t="shared" si="57"/>
        <v>0</v>
      </c>
      <c r="DJ16" s="141">
        <f t="shared" si="58"/>
        <v>1506178</v>
      </c>
    </row>
    <row r="17" spans="1:114" s="123" customFormat="1" ht="12" customHeight="1">
      <c r="A17" s="124" t="s">
        <v>216</v>
      </c>
      <c r="B17" s="125" t="s">
        <v>321</v>
      </c>
      <c r="C17" s="124" t="s">
        <v>322</v>
      </c>
      <c r="D17" s="141">
        <f t="shared" si="6"/>
        <v>188065</v>
      </c>
      <c r="E17" s="141">
        <f t="shared" si="7"/>
        <v>1778</v>
      </c>
      <c r="F17" s="141">
        <v>0</v>
      </c>
      <c r="G17" s="141">
        <v>0</v>
      </c>
      <c r="H17" s="141">
        <v>0</v>
      </c>
      <c r="I17" s="141">
        <v>0</v>
      </c>
      <c r="J17" s="141">
        <v>98831</v>
      </c>
      <c r="K17" s="141">
        <v>1778</v>
      </c>
      <c r="L17" s="141">
        <v>186287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188065</v>
      </c>
      <c r="W17" s="141">
        <f t="shared" si="11"/>
        <v>1778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98831</v>
      </c>
      <c r="AC17" s="141">
        <f t="shared" si="17"/>
        <v>1778</v>
      </c>
      <c r="AD17" s="141">
        <f t="shared" si="18"/>
        <v>186287</v>
      </c>
      <c r="AE17" s="141">
        <f t="shared" si="19"/>
        <v>148661</v>
      </c>
      <c r="AF17" s="141">
        <f t="shared" si="20"/>
        <v>34217</v>
      </c>
      <c r="AG17" s="141">
        <v>0</v>
      </c>
      <c r="AH17" s="141">
        <v>0</v>
      </c>
      <c r="AI17" s="141">
        <v>0</v>
      </c>
      <c r="AJ17" s="141">
        <v>34217</v>
      </c>
      <c r="AK17" s="141">
        <v>114444</v>
      </c>
      <c r="AL17" s="142" t="s">
        <v>199</v>
      </c>
      <c r="AM17" s="141">
        <f t="shared" si="21"/>
        <v>51503</v>
      </c>
      <c r="AN17" s="141">
        <f t="shared" si="22"/>
        <v>22441</v>
      </c>
      <c r="AO17" s="141">
        <v>22441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29062</v>
      </c>
      <c r="AY17" s="141">
        <v>0</v>
      </c>
      <c r="AZ17" s="141">
        <v>0</v>
      </c>
      <c r="BA17" s="141">
        <v>0</v>
      </c>
      <c r="BB17" s="141">
        <v>29062</v>
      </c>
      <c r="BC17" s="142" t="s">
        <v>199</v>
      </c>
      <c r="BD17" s="141">
        <v>0</v>
      </c>
      <c r="BE17" s="141">
        <v>86732</v>
      </c>
      <c r="BF17" s="141">
        <f t="shared" si="25"/>
        <v>286896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2" t="s">
        <v>199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2" t="s">
        <v>199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148661</v>
      </c>
      <c r="CJ17" s="141">
        <f t="shared" si="34"/>
        <v>34217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34217</v>
      </c>
      <c r="CO17" s="141">
        <f t="shared" si="39"/>
        <v>114444</v>
      </c>
      <c r="CP17" s="142" t="s">
        <v>199</v>
      </c>
      <c r="CQ17" s="141">
        <f t="shared" si="40"/>
        <v>51503</v>
      </c>
      <c r="CR17" s="141">
        <f t="shared" si="41"/>
        <v>22441</v>
      </c>
      <c r="CS17" s="141">
        <f t="shared" si="42"/>
        <v>22441</v>
      </c>
      <c r="CT17" s="141">
        <f t="shared" si="43"/>
        <v>0</v>
      </c>
      <c r="CU17" s="141">
        <f t="shared" si="44"/>
        <v>0</v>
      </c>
      <c r="CV17" s="141">
        <f t="shared" si="45"/>
        <v>0</v>
      </c>
      <c r="CW17" s="141">
        <f t="shared" si="46"/>
        <v>0</v>
      </c>
      <c r="CX17" s="141">
        <f t="shared" si="47"/>
        <v>0</v>
      </c>
      <c r="CY17" s="141">
        <f t="shared" si="48"/>
        <v>0</v>
      </c>
      <c r="CZ17" s="141">
        <f t="shared" si="49"/>
        <v>0</v>
      </c>
      <c r="DA17" s="141">
        <f t="shared" si="50"/>
        <v>0</v>
      </c>
      <c r="DB17" s="141">
        <f t="shared" si="51"/>
        <v>29062</v>
      </c>
      <c r="DC17" s="141">
        <f t="shared" si="52"/>
        <v>0</v>
      </c>
      <c r="DD17" s="141">
        <f t="shared" si="53"/>
        <v>0</v>
      </c>
      <c r="DE17" s="141">
        <f t="shared" si="54"/>
        <v>0</v>
      </c>
      <c r="DF17" s="141">
        <f t="shared" si="55"/>
        <v>29062</v>
      </c>
      <c r="DG17" s="142" t="s">
        <v>199</v>
      </c>
      <c r="DH17" s="141">
        <f t="shared" si="56"/>
        <v>0</v>
      </c>
      <c r="DI17" s="141">
        <f t="shared" si="57"/>
        <v>86732</v>
      </c>
      <c r="DJ17" s="141">
        <f t="shared" si="58"/>
        <v>286896</v>
      </c>
    </row>
    <row r="18" spans="1:114" s="123" customFormat="1" ht="12" customHeight="1">
      <c r="A18" s="124" t="s">
        <v>216</v>
      </c>
      <c r="B18" s="125" t="s">
        <v>323</v>
      </c>
      <c r="C18" s="124" t="s">
        <v>324</v>
      </c>
      <c r="D18" s="141">
        <f t="shared" si="6"/>
        <v>85038</v>
      </c>
      <c r="E18" s="141">
        <f t="shared" si="7"/>
        <v>57735</v>
      </c>
      <c r="F18" s="141">
        <v>0</v>
      </c>
      <c r="G18" s="141">
        <v>0</v>
      </c>
      <c r="H18" s="141">
        <v>0</v>
      </c>
      <c r="I18" s="141">
        <v>385</v>
      </c>
      <c r="J18" s="141">
        <v>355814</v>
      </c>
      <c r="K18" s="141">
        <v>57350</v>
      </c>
      <c r="L18" s="141">
        <v>27303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85038</v>
      </c>
      <c r="W18" s="141">
        <f t="shared" si="11"/>
        <v>57735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385</v>
      </c>
      <c r="AB18" s="141">
        <f t="shared" si="16"/>
        <v>355814</v>
      </c>
      <c r="AC18" s="141">
        <f t="shared" si="17"/>
        <v>57350</v>
      </c>
      <c r="AD18" s="141">
        <f t="shared" si="18"/>
        <v>27303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2" t="s">
        <v>199</v>
      </c>
      <c r="AM18" s="141">
        <f t="shared" si="21"/>
        <v>238722</v>
      </c>
      <c r="AN18" s="141">
        <f t="shared" si="22"/>
        <v>52534</v>
      </c>
      <c r="AO18" s="141">
        <v>52534</v>
      </c>
      <c r="AP18" s="141">
        <v>0</v>
      </c>
      <c r="AQ18" s="141"/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182979</v>
      </c>
      <c r="AY18" s="141">
        <v>0</v>
      </c>
      <c r="AZ18" s="141">
        <v>173854</v>
      </c>
      <c r="BA18" s="141">
        <v>0</v>
      </c>
      <c r="BB18" s="141">
        <v>9125</v>
      </c>
      <c r="BC18" s="142" t="s">
        <v>199</v>
      </c>
      <c r="BD18" s="141">
        <v>3209</v>
      </c>
      <c r="BE18" s="141">
        <v>202130</v>
      </c>
      <c r="BF18" s="141">
        <f t="shared" si="25"/>
        <v>440852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2" t="s">
        <v>199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2" t="s">
        <v>199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2" t="s">
        <v>199</v>
      </c>
      <c r="CQ18" s="141">
        <f t="shared" si="40"/>
        <v>238722</v>
      </c>
      <c r="CR18" s="141">
        <f t="shared" si="41"/>
        <v>52534</v>
      </c>
      <c r="CS18" s="141">
        <f t="shared" si="42"/>
        <v>52534</v>
      </c>
      <c r="CT18" s="141">
        <f t="shared" si="43"/>
        <v>0</v>
      </c>
      <c r="CU18" s="141">
        <f t="shared" si="44"/>
        <v>0</v>
      </c>
      <c r="CV18" s="141">
        <f t="shared" si="45"/>
        <v>0</v>
      </c>
      <c r="CW18" s="141">
        <f t="shared" si="46"/>
        <v>0</v>
      </c>
      <c r="CX18" s="141">
        <f t="shared" si="47"/>
        <v>0</v>
      </c>
      <c r="CY18" s="141">
        <f t="shared" si="48"/>
        <v>0</v>
      </c>
      <c r="CZ18" s="141">
        <f t="shared" si="49"/>
        <v>0</v>
      </c>
      <c r="DA18" s="141">
        <f t="shared" si="50"/>
        <v>0</v>
      </c>
      <c r="DB18" s="141">
        <f t="shared" si="51"/>
        <v>182979</v>
      </c>
      <c r="DC18" s="141">
        <f t="shared" si="52"/>
        <v>0</v>
      </c>
      <c r="DD18" s="141">
        <f t="shared" si="53"/>
        <v>173854</v>
      </c>
      <c r="DE18" s="141">
        <f t="shared" si="54"/>
        <v>0</v>
      </c>
      <c r="DF18" s="141">
        <f t="shared" si="55"/>
        <v>9125</v>
      </c>
      <c r="DG18" s="142" t="s">
        <v>199</v>
      </c>
      <c r="DH18" s="141">
        <f t="shared" si="56"/>
        <v>3209</v>
      </c>
      <c r="DI18" s="141">
        <f t="shared" si="57"/>
        <v>202130</v>
      </c>
      <c r="DJ18" s="141">
        <f t="shared" si="58"/>
        <v>440852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26.69921875" style="138" customWidth="1"/>
    <col min="4" max="30" width="14.69921875" style="140" customWidth="1"/>
    <col min="31" max="16384" width="9" style="138" customWidth="1"/>
  </cols>
  <sheetData>
    <row r="1" spans="1:30" s="44" customFormat="1" ht="17.25">
      <c r="A1" s="106" t="s">
        <v>209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1" t="s">
        <v>41</v>
      </c>
      <c r="B2" s="145" t="s">
        <v>42</v>
      </c>
      <c r="C2" s="151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2"/>
      <c r="B3" s="146"/>
      <c r="C3" s="152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2"/>
      <c r="B4" s="146"/>
      <c r="C4" s="152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2"/>
      <c r="B5" s="146"/>
      <c r="C5" s="152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3"/>
      <c r="B6" s="147"/>
      <c r="C6" s="153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AD7">SUM(D8:D61)</f>
        <v>113577913</v>
      </c>
      <c r="E7" s="122">
        <f t="shared" si="0"/>
        <v>25944672</v>
      </c>
      <c r="F7" s="122">
        <f t="shared" si="0"/>
        <v>1018386</v>
      </c>
      <c r="G7" s="122">
        <f t="shared" si="0"/>
        <v>169713</v>
      </c>
      <c r="H7" s="122">
        <f t="shared" si="0"/>
        <v>3085858</v>
      </c>
      <c r="I7" s="122">
        <f t="shared" si="0"/>
        <v>14807223</v>
      </c>
      <c r="J7" s="122">
        <f t="shared" si="0"/>
        <v>11775893</v>
      </c>
      <c r="K7" s="122">
        <f t="shared" si="0"/>
        <v>6863492</v>
      </c>
      <c r="L7" s="122">
        <f t="shared" si="0"/>
        <v>87633241</v>
      </c>
      <c r="M7" s="122">
        <f t="shared" si="0"/>
        <v>8159401</v>
      </c>
      <c r="N7" s="122">
        <f t="shared" si="0"/>
        <v>768333</v>
      </c>
      <c r="O7" s="122">
        <f t="shared" si="0"/>
        <v>22669</v>
      </c>
      <c r="P7" s="122">
        <f t="shared" si="0"/>
        <v>11957</v>
      </c>
      <c r="Q7" s="122">
        <f t="shared" si="0"/>
        <v>65200</v>
      </c>
      <c r="R7" s="122">
        <f t="shared" si="0"/>
        <v>525882</v>
      </c>
      <c r="S7" s="122">
        <f t="shared" si="0"/>
        <v>934326</v>
      </c>
      <c r="T7" s="122">
        <f t="shared" si="0"/>
        <v>142625</v>
      </c>
      <c r="U7" s="122">
        <f t="shared" si="0"/>
        <v>7391068</v>
      </c>
      <c r="V7" s="122">
        <f t="shared" si="0"/>
        <v>121737314</v>
      </c>
      <c r="W7" s="122">
        <f t="shared" si="0"/>
        <v>26713005</v>
      </c>
      <c r="X7" s="122">
        <f t="shared" si="0"/>
        <v>1041055</v>
      </c>
      <c r="Y7" s="122">
        <f t="shared" si="0"/>
        <v>181670</v>
      </c>
      <c r="Z7" s="122">
        <f t="shared" si="0"/>
        <v>3151058</v>
      </c>
      <c r="AA7" s="122">
        <f t="shared" si="0"/>
        <v>15333105</v>
      </c>
      <c r="AB7" s="122">
        <f t="shared" si="0"/>
        <v>12710219</v>
      </c>
      <c r="AC7" s="122">
        <f t="shared" si="0"/>
        <v>7006117</v>
      </c>
      <c r="AD7" s="122">
        <f t="shared" si="0"/>
        <v>95024309</v>
      </c>
    </row>
    <row r="8" spans="1:30" s="123" customFormat="1" ht="12" customHeight="1">
      <c r="A8" s="124" t="s">
        <v>216</v>
      </c>
      <c r="B8" s="125" t="s">
        <v>218</v>
      </c>
      <c r="C8" s="124" t="s">
        <v>219</v>
      </c>
      <c r="D8" s="126">
        <f aca="true" t="shared" si="1" ref="D8:D61">SUM(E8,+L8)</f>
        <v>32440936</v>
      </c>
      <c r="E8" s="126">
        <f aca="true" t="shared" si="2" ref="E8:E61">+SUM(F8:I8,K8)</f>
        <v>11500259</v>
      </c>
      <c r="F8" s="126">
        <v>6100</v>
      </c>
      <c r="G8" s="126">
        <v>100001</v>
      </c>
      <c r="H8" s="126">
        <v>50000</v>
      </c>
      <c r="I8" s="126">
        <v>6876374</v>
      </c>
      <c r="J8" s="127">
        <v>0</v>
      </c>
      <c r="K8" s="126">
        <v>4467784</v>
      </c>
      <c r="L8" s="126">
        <v>20940677</v>
      </c>
      <c r="M8" s="126">
        <f aca="true" t="shared" si="3" ref="M8:M61">SUM(N8,+U8)</f>
        <v>53954</v>
      </c>
      <c r="N8" s="126">
        <f aca="true" t="shared" si="4" ref="N8:N61">+SUM(O8:R8,T8)</f>
        <v>0</v>
      </c>
      <c r="O8" s="126">
        <v>0</v>
      </c>
      <c r="P8" s="126">
        <v>0</v>
      </c>
      <c r="Q8" s="126">
        <v>0</v>
      </c>
      <c r="R8" s="126">
        <v>0</v>
      </c>
      <c r="S8" s="127">
        <v>0</v>
      </c>
      <c r="T8" s="126">
        <v>0</v>
      </c>
      <c r="U8" s="126">
        <v>53954</v>
      </c>
      <c r="V8" s="126">
        <f aca="true" t="shared" si="5" ref="V8:V61">+SUM(D8,M8)</f>
        <v>32494890</v>
      </c>
      <c r="W8" s="126">
        <f aca="true" t="shared" si="6" ref="W8:W61">+SUM(E8,N8)</f>
        <v>11500259</v>
      </c>
      <c r="X8" s="126">
        <f aca="true" t="shared" si="7" ref="X8:X61">+SUM(F8,O8)</f>
        <v>6100</v>
      </c>
      <c r="Y8" s="126">
        <f aca="true" t="shared" si="8" ref="Y8:Y61">+SUM(G8,P8)</f>
        <v>100001</v>
      </c>
      <c r="Z8" s="126">
        <f aca="true" t="shared" si="9" ref="Z8:Z61">+SUM(H8,Q8)</f>
        <v>50000</v>
      </c>
      <c r="AA8" s="126">
        <f aca="true" t="shared" si="10" ref="AA8:AA61">+SUM(I8,R8)</f>
        <v>6876374</v>
      </c>
      <c r="AB8" s="127">
        <v>0</v>
      </c>
      <c r="AC8" s="126">
        <f aca="true" t="shared" si="11" ref="AC8:AC61">+SUM(K8,T8)</f>
        <v>4467784</v>
      </c>
      <c r="AD8" s="126">
        <f aca="true" t="shared" si="12" ref="AD8:AD61">+SUM(L8,U8)</f>
        <v>20994631</v>
      </c>
    </row>
    <row r="9" spans="1:30" s="123" customFormat="1" ht="12" customHeight="1">
      <c r="A9" s="124" t="s">
        <v>216</v>
      </c>
      <c r="B9" s="132" t="s">
        <v>220</v>
      </c>
      <c r="C9" s="124" t="s">
        <v>221</v>
      </c>
      <c r="D9" s="126">
        <f t="shared" si="1"/>
        <v>9623256</v>
      </c>
      <c r="E9" s="126">
        <f t="shared" si="2"/>
        <v>2471257</v>
      </c>
      <c r="F9" s="126">
        <v>0</v>
      </c>
      <c r="G9" s="126">
        <v>0</v>
      </c>
      <c r="H9" s="126">
        <v>538500</v>
      </c>
      <c r="I9" s="126">
        <v>1773033</v>
      </c>
      <c r="J9" s="127">
        <v>0</v>
      </c>
      <c r="K9" s="126">
        <v>159724</v>
      </c>
      <c r="L9" s="126">
        <v>7151999</v>
      </c>
      <c r="M9" s="126">
        <f t="shared" si="3"/>
        <v>1032127</v>
      </c>
      <c r="N9" s="126">
        <f t="shared" si="4"/>
        <v>126596</v>
      </c>
      <c r="O9" s="126">
        <v>0</v>
      </c>
      <c r="P9" s="126">
        <v>0</v>
      </c>
      <c r="Q9" s="126">
        <v>0</v>
      </c>
      <c r="R9" s="126">
        <v>126191</v>
      </c>
      <c r="S9" s="127">
        <v>0</v>
      </c>
      <c r="T9" s="126">
        <v>405</v>
      </c>
      <c r="U9" s="126">
        <v>905531</v>
      </c>
      <c r="V9" s="126">
        <f t="shared" si="5"/>
        <v>10655383</v>
      </c>
      <c r="W9" s="126">
        <f t="shared" si="6"/>
        <v>2597853</v>
      </c>
      <c r="X9" s="126">
        <f t="shared" si="7"/>
        <v>0</v>
      </c>
      <c r="Y9" s="126">
        <f t="shared" si="8"/>
        <v>0</v>
      </c>
      <c r="Z9" s="126">
        <f t="shared" si="9"/>
        <v>538500</v>
      </c>
      <c r="AA9" s="126">
        <f t="shared" si="10"/>
        <v>1899224</v>
      </c>
      <c r="AB9" s="127">
        <v>0</v>
      </c>
      <c r="AC9" s="126">
        <f t="shared" si="11"/>
        <v>160129</v>
      </c>
      <c r="AD9" s="126">
        <f t="shared" si="12"/>
        <v>8057530</v>
      </c>
    </row>
    <row r="10" spans="1:30" s="123" customFormat="1" ht="12" customHeight="1">
      <c r="A10" s="124" t="s">
        <v>216</v>
      </c>
      <c r="B10" s="125" t="s">
        <v>222</v>
      </c>
      <c r="C10" s="124" t="s">
        <v>223</v>
      </c>
      <c r="D10" s="126">
        <f t="shared" si="1"/>
        <v>2199811</v>
      </c>
      <c r="E10" s="126">
        <f t="shared" si="2"/>
        <v>225643</v>
      </c>
      <c r="F10" s="126">
        <v>0</v>
      </c>
      <c r="G10" s="126">
        <v>200</v>
      </c>
      <c r="H10" s="126">
        <v>0</v>
      </c>
      <c r="I10" s="126">
        <v>218963</v>
      </c>
      <c r="J10" s="127">
        <v>0</v>
      </c>
      <c r="K10" s="126">
        <v>6480</v>
      </c>
      <c r="L10" s="126">
        <v>1974168</v>
      </c>
      <c r="M10" s="126">
        <f t="shared" si="3"/>
        <v>90134</v>
      </c>
      <c r="N10" s="126">
        <f t="shared" si="4"/>
        <v>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0</v>
      </c>
      <c r="U10" s="126">
        <v>90134</v>
      </c>
      <c r="V10" s="126">
        <f t="shared" si="5"/>
        <v>2289945</v>
      </c>
      <c r="W10" s="126">
        <f t="shared" si="6"/>
        <v>225643</v>
      </c>
      <c r="X10" s="126">
        <f t="shared" si="7"/>
        <v>0</v>
      </c>
      <c r="Y10" s="126">
        <f t="shared" si="8"/>
        <v>200</v>
      </c>
      <c r="Z10" s="126">
        <f t="shared" si="9"/>
        <v>0</v>
      </c>
      <c r="AA10" s="126">
        <f t="shared" si="10"/>
        <v>218963</v>
      </c>
      <c r="AB10" s="127">
        <v>0</v>
      </c>
      <c r="AC10" s="126">
        <f t="shared" si="11"/>
        <v>6480</v>
      </c>
      <c r="AD10" s="126">
        <f t="shared" si="12"/>
        <v>2064302</v>
      </c>
    </row>
    <row r="11" spans="1:30" s="123" customFormat="1" ht="12" customHeight="1">
      <c r="A11" s="124" t="s">
        <v>216</v>
      </c>
      <c r="B11" s="132" t="s">
        <v>224</v>
      </c>
      <c r="C11" s="124" t="s">
        <v>225</v>
      </c>
      <c r="D11" s="126">
        <f t="shared" si="1"/>
        <v>4154785</v>
      </c>
      <c r="E11" s="126">
        <f t="shared" si="2"/>
        <v>66745</v>
      </c>
      <c r="F11" s="126">
        <v>0</v>
      </c>
      <c r="G11" s="126">
        <v>0</v>
      </c>
      <c r="H11" s="126">
        <v>0</v>
      </c>
      <c r="I11" s="126">
        <v>63712</v>
      </c>
      <c r="J11" s="127">
        <v>0</v>
      </c>
      <c r="K11" s="126">
        <v>3033</v>
      </c>
      <c r="L11" s="126">
        <v>4088040</v>
      </c>
      <c r="M11" s="126">
        <f t="shared" si="3"/>
        <v>38782</v>
      </c>
      <c r="N11" s="126">
        <f t="shared" si="4"/>
        <v>4279</v>
      </c>
      <c r="O11" s="126">
        <v>0</v>
      </c>
      <c r="P11" s="126">
        <v>0</v>
      </c>
      <c r="Q11" s="126">
        <v>0</v>
      </c>
      <c r="R11" s="126">
        <v>4279</v>
      </c>
      <c r="S11" s="127">
        <v>0</v>
      </c>
      <c r="T11" s="126">
        <v>0</v>
      </c>
      <c r="U11" s="126">
        <v>34503</v>
      </c>
      <c r="V11" s="126">
        <f t="shared" si="5"/>
        <v>4193567</v>
      </c>
      <c r="W11" s="126">
        <f t="shared" si="6"/>
        <v>71024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67991</v>
      </c>
      <c r="AB11" s="127">
        <v>0</v>
      </c>
      <c r="AC11" s="126">
        <f t="shared" si="11"/>
        <v>3033</v>
      </c>
      <c r="AD11" s="126">
        <f t="shared" si="12"/>
        <v>4122543</v>
      </c>
    </row>
    <row r="12" spans="1:30" s="123" customFormat="1" ht="12" customHeight="1">
      <c r="A12" s="124" t="s">
        <v>216</v>
      </c>
      <c r="B12" s="125" t="s">
        <v>226</v>
      </c>
      <c r="C12" s="124" t="s">
        <v>227</v>
      </c>
      <c r="D12" s="141">
        <f t="shared" si="1"/>
        <v>1198502</v>
      </c>
      <c r="E12" s="141">
        <f t="shared" si="2"/>
        <v>178200</v>
      </c>
      <c r="F12" s="141">
        <v>0</v>
      </c>
      <c r="G12" s="141">
        <v>0</v>
      </c>
      <c r="H12" s="141">
        <v>0</v>
      </c>
      <c r="I12" s="141">
        <v>178200</v>
      </c>
      <c r="J12" s="142">
        <v>0</v>
      </c>
      <c r="K12" s="141">
        <v>0</v>
      </c>
      <c r="L12" s="141">
        <v>1020302</v>
      </c>
      <c r="M12" s="141">
        <f t="shared" si="3"/>
        <v>23775</v>
      </c>
      <c r="N12" s="141">
        <f t="shared" si="4"/>
        <v>3138</v>
      </c>
      <c r="O12" s="141">
        <v>0</v>
      </c>
      <c r="P12" s="141">
        <v>0</v>
      </c>
      <c r="Q12" s="141">
        <v>0</v>
      </c>
      <c r="R12" s="141">
        <v>3138</v>
      </c>
      <c r="S12" s="142">
        <v>0</v>
      </c>
      <c r="T12" s="141">
        <v>0</v>
      </c>
      <c r="U12" s="141">
        <v>20637</v>
      </c>
      <c r="V12" s="141">
        <f t="shared" si="5"/>
        <v>1222277</v>
      </c>
      <c r="W12" s="141">
        <f t="shared" si="6"/>
        <v>181338</v>
      </c>
      <c r="X12" s="141">
        <f t="shared" si="7"/>
        <v>0</v>
      </c>
      <c r="Y12" s="141">
        <f t="shared" si="8"/>
        <v>0</v>
      </c>
      <c r="Z12" s="141">
        <f t="shared" si="9"/>
        <v>0</v>
      </c>
      <c r="AA12" s="141">
        <f t="shared" si="10"/>
        <v>181338</v>
      </c>
      <c r="AB12" s="142">
        <v>0</v>
      </c>
      <c r="AC12" s="141">
        <f t="shared" si="11"/>
        <v>0</v>
      </c>
      <c r="AD12" s="141">
        <f t="shared" si="12"/>
        <v>1040939</v>
      </c>
    </row>
    <row r="13" spans="1:30" s="123" customFormat="1" ht="12" customHeight="1">
      <c r="A13" s="124" t="s">
        <v>216</v>
      </c>
      <c r="B13" s="125" t="s">
        <v>228</v>
      </c>
      <c r="C13" s="124" t="s">
        <v>229</v>
      </c>
      <c r="D13" s="141">
        <f t="shared" si="1"/>
        <v>4263084</v>
      </c>
      <c r="E13" s="141">
        <f t="shared" si="2"/>
        <v>703937</v>
      </c>
      <c r="F13" s="141">
        <v>3427</v>
      </c>
      <c r="G13" s="141">
        <v>931</v>
      </c>
      <c r="H13" s="141">
        <v>0</v>
      </c>
      <c r="I13" s="141">
        <v>367294</v>
      </c>
      <c r="J13" s="142">
        <v>0</v>
      </c>
      <c r="K13" s="141">
        <v>332285</v>
      </c>
      <c r="L13" s="141">
        <v>3559147</v>
      </c>
      <c r="M13" s="141">
        <f t="shared" si="3"/>
        <v>74124</v>
      </c>
      <c r="N13" s="141">
        <f t="shared" si="4"/>
        <v>3726</v>
      </c>
      <c r="O13" s="141">
        <v>0</v>
      </c>
      <c r="P13" s="141">
        <v>0</v>
      </c>
      <c r="Q13" s="141">
        <v>0</v>
      </c>
      <c r="R13" s="141">
        <v>3666</v>
      </c>
      <c r="S13" s="142">
        <v>0</v>
      </c>
      <c r="T13" s="141">
        <v>60</v>
      </c>
      <c r="U13" s="141">
        <v>70398</v>
      </c>
      <c r="V13" s="141">
        <f t="shared" si="5"/>
        <v>4337208</v>
      </c>
      <c r="W13" s="141">
        <f t="shared" si="6"/>
        <v>707663</v>
      </c>
      <c r="X13" s="141">
        <f t="shared" si="7"/>
        <v>3427</v>
      </c>
      <c r="Y13" s="141">
        <f t="shared" si="8"/>
        <v>931</v>
      </c>
      <c r="Z13" s="141">
        <f t="shared" si="9"/>
        <v>0</v>
      </c>
      <c r="AA13" s="141">
        <f t="shared" si="10"/>
        <v>370960</v>
      </c>
      <c r="AB13" s="142">
        <v>0</v>
      </c>
      <c r="AC13" s="141">
        <f t="shared" si="11"/>
        <v>332345</v>
      </c>
      <c r="AD13" s="141">
        <f t="shared" si="12"/>
        <v>3629545</v>
      </c>
    </row>
    <row r="14" spans="1:30" s="123" customFormat="1" ht="12" customHeight="1">
      <c r="A14" s="124" t="s">
        <v>216</v>
      </c>
      <c r="B14" s="125" t="s">
        <v>230</v>
      </c>
      <c r="C14" s="124" t="s">
        <v>231</v>
      </c>
      <c r="D14" s="141">
        <f t="shared" si="1"/>
        <v>758226</v>
      </c>
      <c r="E14" s="141">
        <f t="shared" si="2"/>
        <v>119594</v>
      </c>
      <c r="F14" s="141">
        <v>0</v>
      </c>
      <c r="G14" s="141">
        <v>115</v>
      </c>
      <c r="H14" s="141">
        <v>0</v>
      </c>
      <c r="I14" s="141">
        <v>118579</v>
      </c>
      <c r="J14" s="142">
        <v>0</v>
      </c>
      <c r="K14" s="141">
        <v>900</v>
      </c>
      <c r="L14" s="141">
        <v>638632</v>
      </c>
      <c r="M14" s="141">
        <f t="shared" si="3"/>
        <v>86688</v>
      </c>
      <c r="N14" s="141">
        <f t="shared" si="4"/>
        <v>0</v>
      </c>
      <c r="O14" s="141">
        <v>0</v>
      </c>
      <c r="P14" s="141">
        <v>0</v>
      </c>
      <c r="Q14" s="141">
        <v>0</v>
      </c>
      <c r="R14" s="141">
        <v>0</v>
      </c>
      <c r="S14" s="142">
        <v>0</v>
      </c>
      <c r="T14" s="141">
        <v>0</v>
      </c>
      <c r="U14" s="141">
        <v>86688</v>
      </c>
      <c r="V14" s="141">
        <f t="shared" si="5"/>
        <v>844914</v>
      </c>
      <c r="W14" s="141">
        <f t="shared" si="6"/>
        <v>119594</v>
      </c>
      <c r="X14" s="141">
        <f t="shared" si="7"/>
        <v>0</v>
      </c>
      <c r="Y14" s="141">
        <f t="shared" si="8"/>
        <v>115</v>
      </c>
      <c r="Z14" s="141">
        <f t="shared" si="9"/>
        <v>0</v>
      </c>
      <c r="AA14" s="141">
        <f t="shared" si="10"/>
        <v>118579</v>
      </c>
      <c r="AB14" s="142">
        <v>0</v>
      </c>
      <c r="AC14" s="141">
        <f t="shared" si="11"/>
        <v>900</v>
      </c>
      <c r="AD14" s="141">
        <f t="shared" si="12"/>
        <v>725320</v>
      </c>
    </row>
    <row r="15" spans="1:30" s="123" customFormat="1" ht="12" customHeight="1">
      <c r="A15" s="124" t="s">
        <v>216</v>
      </c>
      <c r="B15" s="125" t="s">
        <v>232</v>
      </c>
      <c r="C15" s="124" t="s">
        <v>233</v>
      </c>
      <c r="D15" s="141">
        <f t="shared" si="1"/>
        <v>3162170</v>
      </c>
      <c r="E15" s="141">
        <f t="shared" si="2"/>
        <v>301054</v>
      </c>
      <c r="F15" s="141">
        <v>0</v>
      </c>
      <c r="G15" s="141">
        <v>0</v>
      </c>
      <c r="H15" s="141">
        <v>0</v>
      </c>
      <c r="I15" s="141">
        <v>200583</v>
      </c>
      <c r="J15" s="142">
        <v>0</v>
      </c>
      <c r="K15" s="141">
        <v>100471</v>
      </c>
      <c r="L15" s="141">
        <v>2861116</v>
      </c>
      <c r="M15" s="141">
        <f t="shared" si="3"/>
        <v>326582</v>
      </c>
      <c r="N15" s="141">
        <f t="shared" si="4"/>
        <v>27484</v>
      </c>
      <c r="O15" s="141">
        <v>0</v>
      </c>
      <c r="P15" s="141">
        <v>0</v>
      </c>
      <c r="Q15" s="141">
        <v>0</v>
      </c>
      <c r="R15" s="141">
        <v>0</v>
      </c>
      <c r="S15" s="142">
        <v>0</v>
      </c>
      <c r="T15" s="141">
        <v>27484</v>
      </c>
      <c r="U15" s="141">
        <v>299098</v>
      </c>
      <c r="V15" s="141">
        <f t="shared" si="5"/>
        <v>3488752</v>
      </c>
      <c r="W15" s="141">
        <f t="shared" si="6"/>
        <v>328538</v>
      </c>
      <c r="X15" s="141">
        <f t="shared" si="7"/>
        <v>0</v>
      </c>
      <c r="Y15" s="141">
        <f t="shared" si="8"/>
        <v>0</v>
      </c>
      <c r="Z15" s="141">
        <f t="shared" si="9"/>
        <v>0</v>
      </c>
      <c r="AA15" s="141">
        <f t="shared" si="10"/>
        <v>200583</v>
      </c>
      <c r="AB15" s="142">
        <v>0</v>
      </c>
      <c r="AC15" s="141">
        <f t="shared" si="11"/>
        <v>127955</v>
      </c>
      <c r="AD15" s="141">
        <f t="shared" si="12"/>
        <v>3160214</v>
      </c>
    </row>
    <row r="16" spans="1:30" s="123" customFormat="1" ht="12" customHeight="1">
      <c r="A16" s="124" t="s">
        <v>216</v>
      </c>
      <c r="B16" s="125" t="s">
        <v>234</v>
      </c>
      <c r="C16" s="124" t="s">
        <v>235</v>
      </c>
      <c r="D16" s="141">
        <f t="shared" si="1"/>
        <v>827002</v>
      </c>
      <c r="E16" s="141">
        <f t="shared" si="2"/>
        <v>43328</v>
      </c>
      <c r="F16" s="141">
        <v>0</v>
      </c>
      <c r="G16" s="141">
        <v>148</v>
      </c>
      <c r="H16" s="141">
        <v>0</v>
      </c>
      <c r="I16" s="141">
        <v>43060</v>
      </c>
      <c r="J16" s="142">
        <v>0</v>
      </c>
      <c r="K16" s="141">
        <v>120</v>
      </c>
      <c r="L16" s="141">
        <v>783674</v>
      </c>
      <c r="M16" s="141">
        <f t="shared" si="3"/>
        <v>175695</v>
      </c>
      <c r="N16" s="141">
        <f t="shared" si="4"/>
        <v>3239</v>
      </c>
      <c r="O16" s="141">
        <v>1653</v>
      </c>
      <c r="P16" s="141">
        <v>917</v>
      </c>
      <c r="Q16" s="141">
        <v>0</v>
      </c>
      <c r="R16" s="141">
        <v>630</v>
      </c>
      <c r="S16" s="142">
        <v>0</v>
      </c>
      <c r="T16" s="141">
        <v>39</v>
      </c>
      <c r="U16" s="141">
        <v>172456</v>
      </c>
      <c r="V16" s="141">
        <f t="shared" si="5"/>
        <v>1002697</v>
      </c>
      <c r="W16" s="141">
        <f t="shared" si="6"/>
        <v>46567</v>
      </c>
      <c r="X16" s="141">
        <f t="shared" si="7"/>
        <v>1653</v>
      </c>
      <c r="Y16" s="141">
        <f t="shared" si="8"/>
        <v>1065</v>
      </c>
      <c r="Z16" s="141">
        <f t="shared" si="9"/>
        <v>0</v>
      </c>
      <c r="AA16" s="141">
        <f t="shared" si="10"/>
        <v>43690</v>
      </c>
      <c r="AB16" s="142">
        <v>0</v>
      </c>
      <c r="AC16" s="141">
        <f t="shared" si="11"/>
        <v>159</v>
      </c>
      <c r="AD16" s="141">
        <f t="shared" si="12"/>
        <v>956130</v>
      </c>
    </row>
    <row r="17" spans="1:30" s="123" customFormat="1" ht="12" customHeight="1">
      <c r="A17" s="124" t="s">
        <v>216</v>
      </c>
      <c r="B17" s="125" t="s">
        <v>236</v>
      </c>
      <c r="C17" s="124" t="s">
        <v>237</v>
      </c>
      <c r="D17" s="141">
        <f t="shared" si="1"/>
        <v>1495894</v>
      </c>
      <c r="E17" s="141">
        <f t="shared" si="2"/>
        <v>209149</v>
      </c>
      <c r="F17" s="141">
        <v>0</v>
      </c>
      <c r="G17" s="141">
        <v>0</v>
      </c>
      <c r="H17" s="141">
        <v>8000</v>
      </c>
      <c r="I17" s="141">
        <v>141399</v>
      </c>
      <c r="J17" s="142">
        <v>0</v>
      </c>
      <c r="K17" s="141">
        <v>59750</v>
      </c>
      <c r="L17" s="141">
        <v>1286745</v>
      </c>
      <c r="M17" s="141">
        <f t="shared" si="3"/>
        <v>8223</v>
      </c>
      <c r="N17" s="141">
        <f t="shared" si="4"/>
        <v>0</v>
      </c>
      <c r="O17" s="141">
        <v>0</v>
      </c>
      <c r="P17" s="141">
        <v>0</v>
      </c>
      <c r="Q17" s="141">
        <v>0</v>
      </c>
      <c r="R17" s="141">
        <v>0</v>
      </c>
      <c r="S17" s="142">
        <v>0</v>
      </c>
      <c r="T17" s="141">
        <v>0</v>
      </c>
      <c r="U17" s="141">
        <v>8223</v>
      </c>
      <c r="V17" s="141">
        <f t="shared" si="5"/>
        <v>1504117</v>
      </c>
      <c r="W17" s="141">
        <f t="shared" si="6"/>
        <v>209149</v>
      </c>
      <c r="X17" s="141">
        <f t="shared" si="7"/>
        <v>0</v>
      </c>
      <c r="Y17" s="141">
        <f t="shared" si="8"/>
        <v>0</v>
      </c>
      <c r="Z17" s="141">
        <f t="shared" si="9"/>
        <v>8000</v>
      </c>
      <c r="AA17" s="141">
        <f t="shared" si="10"/>
        <v>141399</v>
      </c>
      <c r="AB17" s="142">
        <v>0</v>
      </c>
      <c r="AC17" s="141">
        <f t="shared" si="11"/>
        <v>59750</v>
      </c>
      <c r="AD17" s="141">
        <f t="shared" si="12"/>
        <v>1294968</v>
      </c>
    </row>
    <row r="18" spans="1:30" s="123" customFormat="1" ht="12" customHeight="1">
      <c r="A18" s="124" t="s">
        <v>216</v>
      </c>
      <c r="B18" s="125" t="s">
        <v>238</v>
      </c>
      <c r="C18" s="124" t="s">
        <v>239</v>
      </c>
      <c r="D18" s="141">
        <f t="shared" si="1"/>
        <v>6367538</v>
      </c>
      <c r="E18" s="141">
        <f t="shared" si="2"/>
        <v>1659046</v>
      </c>
      <c r="F18" s="141">
        <v>523677</v>
      </c>
      <c r="G18" s="141">
        <v>410</v>
      </c>
      <c r="H18" s="141">
        <v>918100</v>
      </c>
      <c r="I18" s="141">
        <v>216859</v>
      </c>
      <c r="J18" s="142">
        <v>0</v>
      </c>
      <c r="K18" s="141">
        <v>0</v>
      </c>
      <c r="L18" s="141">
        <v>4708492</v>
      </c>
      <c r="M18" s="141">
        <f t="shared" si="3"/>
        <v>443816</v>
      </c>
      <c r="N18" s="141">
        <f t="shared" si="4"/>
        <v>17384</v>
      </c>
      <c r="O18" s="141">
        <v>0</v>
      </c>
      <c r="P18" s="141">
        <v>0</v>
      </c>
      <c r="Q18" s="141">
        <v>0</v>
      </c>
      <c r="R18" s="141">
        <v>17384</v>
      </c>
      <c r="S18" s="142">
        <v>0</v>
      </c>
      <c r="T18" s="141">
        <v>0</v>
      </c>
      <c r="U18" s="141">
        <v>426432</v>
      </c>
      <c r="V18" s="141">
        <f t="shared" si="5"/>
        <v>6811354</v>
      </c>
      <c r="W18" s="141">
        <f t="shared" si="6"/>
        <v>1676430</v>
      </c>
      <c r="X18" s="141">
        <f t="shared" si="7"/>
        <v>523677</v>
      </c>
      <c r="Y18" s="141">
        <f t="shared" si="8"/>
        <v>410</v>
      </c>
      <c r="Z18" s="141">
        <f t="shared" si="9"/>
        <v>918100</v>
      </c>
      <c r="AA18" s="141">
        <f t="shared" si="10"/>
        <v>234243</v>
      </c>
      <c r="AB18" s="142">
        <v>0</v>
      </c>
      <c r="AC18" s="141">
        <f t="shared" si="11"/>
        <v>0</v>
      </c>
      <c r="AD18" s="141">
        <f t="shared" si="12"/>
        <v>5134924</v>
      </c>
    </row>
    <row r="19" spans="1:30" s="123" customFormat="1" ht="12" customHeight="1">
      <c r="A19" s="124" t="s">
        <v>216</v>
      </c>
      <c r="B19" s="125" t="s">
        <v>240</v>
      </c>
      <c r="C19" s="124" t="s">
        <v>241</v>
      </c>
      <c r="D19" s="141">
        <f t="shared" si="1"/>
        <v>3302699</v>
      </c>
      <c r="E19" s="141">
        <f t="shared" si="2"/>
        <v>411314</v>
      </c>
      <c r="F19" s="141">
        <v>0</v>
      </c>
      <c r="G19" s="141">
        <v>0</v>
      </c>
      <c r="H19" s="141">
        <v>458</v>
      </c>
      <c r="I19" s="141">
        <v>260744</v>
      </c>
      <c r="J19" s="142">
        <v>0</v>
      </c>
      <c r="K19" s="141">
        <v>150112</v>
      </c>
      <c r="L19" s="141">
        <v>2891385</v>
      </c>
      <c r="M19" s="141">
        <f t="shared" si="3"/>
        <v>197172</v>
      </c>
      <c r="N19" s="141">
        <f t="shared" si="4"/>
        <v>8777</v>
      </c>
      <c r="O19" s="141">
        <v>0</v>
      </c>
      <c r="P19" s="141">
        <v>0</v>
      </c>
      <c r="Q19" s="141">
        <v>0</v>
      </c>
      <c r="R19" s="141">
        <v>8777</v>
      </c>
      <c r="S19" s="142">
        <v>0</v>
      </c>
      <c r="T19" s="141">
        <v>0</v>
      </c>
      <c r="U19" s="141">
        <v>188395</v>
      </c>
      <c r="V19" s="141">
        <f t="shared" si="5"/>
        <v>3499871</v>
      </c>
      <c r="W19" s="141">
        <f t="shared" si="6"/>
        <v>420091</v>
      </c>
      <c r="X19" s="141">
        <f t="shared" si="7"/>
        <v>0</v>
      </c>
      <c r="Y19" s="141">
        <f t="shared" si="8"/>
        <v>0</v>
      </c>
      <c r="Z19" s="141">
        <f t="shared" si="9"/>
        <v>458</v>
      </c>
      <c r="AA19" s="141">
        <f t="shared" si="10"/>
        <v>269521</v>
      </c>
      <c r="AB19" s="142">
        <v>0</v>
      </c>
      <c r="AC19" s="141">
        <f t="shared" si="11"/>
        <v>150112</v>
      </c>
      <c r="AD19" s="141">
        <f t="shared" si="12"/>
        <v>3079780</v>
      </c>
    </row>
    <row r="20" spans="1:30" s="123" customFormat="1" ht="12" customHeight="1">
      <c r="A20" s="124" t="s">
        <v>216</v>
      </c>
      <c r="B20" s="125" t="s">
        <v>242</v>
      </c>
      <c r="C20" s="124" t="s">
        <v>243</v>
      </c>
      <c r="D20" s="141">
        <f t="shared" si="1"/>
        <v>3374737</v>
      </c>
      <c r="E20" s="141">
        <f t="shared" si="2"/>
        <v>410292</v>
      </c>
      <c r="F20" s="141">
        <v>0</v>
      </c>
      <c r="G20" s="141">
        <v>75</v>
      </c>
      <c r="H20" s="141">
        <v>30300</v>
      </c>
      <c r="I20" s="141">
        <v>324849</v>
      </c>
      <c r="J20" s="142">
        <v>0</v>
      </c>
      <c r="K20" s="141">
        <v>55068</v>
      </c>
      <c r="L20" s="141">
        <v>2964445</v>
      </c>
      <c r="M20" s="141">
        <f t="shared" si="3"/>
        <v>927983</v>
      </c>
      <c r="N20" s="141">
        <f t="shared" si="4"/>
        <v>90081</v>
      </c>
      <c r="O20" s="141">
        <v>0</v>
      </c>
      <c r="P20" s="141">
        <v>0</v>
      </c>
      <c r="Q20" s="141">
        <v>0</v>
      </c>
      <c r="R20" s="141">
        <v>90081</v>
      </c>
      <c r="S20" s="142">
        <v>0</v>
      </c>
      <c r="T20" s="141">
        <v>0</v>
      </c>
      <c r="U20" s="141">
        <v>837902</v>
      </c>
      <c r="V20" s="141">
        <f t="shared" si="5"/>
        <v>4302720</v>
      </c>
      <c r="W20" s="141">
        <f t="shared" si="6"/>
        <v>500373</v>
      </c>
      <c r="X20" s="141">
        <f t="shared" si="7"/>
        <v>0</v>
      </c>
      <c r="Y20" s="141">
        <f t="shared" si="8"/>
        <v>75</v>
      </c>
      <c r="Z20" s="141">
        <f t="shared" si="9"/>
        <v>30300</v>
      </c>
      <c r="AA20" s="141">
        <f t="shared" si="10"/>
        <v>414930</v>
      </c>
      <c r="AB20" s="142">
        <v>0</v>
      </c>
      <c r="AC20" s="141">
        <f t="shared" si="11"/>
        <v>55068</v>
      </c>
      <c r="AD20" s="141">
        <f t="shared" si="12"/>
        <v>3802347</v>
      </c>
    </row>
    <row r="21" spans="1:30" s="123" customFormat="1" ht="12" customHeight="1">
      <c r="A21" s="124" t="s">
        <v>216</v>
      </c>
      <c r="B21" s="125" t="s">
        <v>244</v>
      </c>
      <c r="C21" s="124" t="s">
        <v>245</v>
      </c>
      <c r="D21" s="141">
        <f t="shared" si="1"/>
        <v>1659070</v>
      </c>
      <c r="E21" s="141">
        <f t="shared" si="2"/>
        <v>233511</v>
      </c>
      <c r="F21" s="141">
        <v>0</v>
      </c>
      <c r="G21" s="141">
        <v>2418</v>
      </c>
      <c r="H21" s="141">
        <v>0</v>
      </c>
      <c r="I21" s="141">
        <v>227120</v>
      </c>
      <c r="J21" s="142">
        <v>0</v>
      </c>
      <c r="K21" s="141">
        <v>3973</v>
      </c>
      <c r="L21" s="141">
        <v>1425559</v>
      </c>
      <c r="M21" s="141">
        <f t="shared" si="3"/>
        <v>179628</v>
      </c>
      <c r="N21" s="141">
        <f t="shared" si="4"/>
        <v>0</v>
      </c>
      <c r="O21" s="141">
        <v>0</v>
      </c>
      <c r="P21" s="141">
        <v>0</v>
      </c>
      <c r="Q21" s="141">
        <v>0</v>
      </c>
      <c r="R21" s="141">
        <v>0</v>
      </c>
      <c r="S21" s="142">
        <v>0</v>
      </c>
      <c r="T21" s="141">
        <v>0</v>
      </c>
      <c r="U21" s="141">
        <v>179628</v>
      </c>
      <c r="V21" s="141">
        <f t="shared" si="5"/>
        <v>1838698</v>
      </c>
      <c r="W21" s="141">
        <f t="shared" si="6"/>
        <v>233511</v>
      </c>
      <c r="X21" s="141">
        <f t="shared" si="7"/>
        <v>0</v>
      </c>
      <c r="Y21" s="141">
        <f t="shared" si="8"/>
        <v>2418</v>
      </c>
      <c r="Z21" s="141">
        <f t="shared" si="9"/>
        <v>0</v>
      </c>
      <c r="AA21" s="141">
        <f t="shared" si="10"/>
        <v>227120</v>
      </c>
      <c r="AB21" s="142">
        <v>0</v>
      </c>
      <c r="AC21" s="141">
        <f t="shared" si="11"/>
        <v>3973</v>
      </c>
      <c r="AD21" s="141">
        <f t="shared" si="12"/>
        <v>1605187</v>
      </c>
    </row>
    <row r="22" spans="1:30" s="123" customFormat="1" ht="12" customHeight="1">
      <c r="A22" s="124" t="s">
        <v>216</v>
      </c>
      <c r="B22" s="125" t="s">
        <v>246</v>
      </c>
      <c r="C22" s="124" t="s">
        <v>247</v>
      </c>
      <c r="D22" s="141">
        <f t="shared" si="1"/>
        <v>1815406</v>
      </c>
      <c r="E22" s="141">
        <f t="shared" si="2"/>
        <v>190867</v>
      </c>
      <c r="F22" s="141">
        <v>0</v>
      </c>
      <c r="G22" s="141">
        <v>174</v>
      </c>
      <c r="H22" s="141">
        <v>0</v>
      </c>
      <c r="I22" s="141">
        <v>162116</v>
      </c>
      <c r="J22" s="142">
        <v>0</v>
      </c>
      <c r="K22" s="141">
        <v>28577</v>
      </c>
      <c r="L22" s="141">
        <v>1624539</v>
      </c>
      <c r="M22" s="141">
        <f t="shared" si="3"/>
        <v>442614</v>
      </c>
      <c r="N22" s="141">
        <f t="shared" si="4"/>
        <v>68582</v>
      </c>
      <c r="O22" s="141">
        <v>10966</v>
      </c>
      <c r="P22" s="141">
        <v>1003</v>
      </c>
      <c r="Q22" s="141">
        <v>13800</v>
      </c>
      <c r="R22" s="141">
        <v>42071</v>
      </c>
      <c r="S22" s="142">
        <v>0</v>
      </c>
      <c r="T22" s="141">
        <v>742</v>
      </c>
      <c r="U22" s="141">
        <v>374032</v>
      </c>
      <c r="V22" s="141">
        <f t="shared" si="5"/>
        <v>2258020</v>
      </c>
      <c r="W22" s="141">
        <f t="shared" si="6"/>
        <v>259449</v>
      </c>
      <c r="X22" s="141">
        <f t="shared" si="7"/>
        <v>10966</v>
      </c>
      <c r="Y22" s="141">
        <f t="shared" si="8"/>
        <v>1177</v>
      </c>
      <c r="Z22" s="141">
        <f t="shared" si="9"/>
        <v>13800</v>
      </c>
      <c r="AA22" s="141">
        <f t="shared" si="10"/>
        <v>204187</v>
      </c>
      <c r="AB22" s="142">
        <v>0</v>
      </c>
      <c r="AC22" s="141">
        <f t="shared" si="11"/>
        <v>29319</v>
      </c>
      <c r="AD22" s="141">
        <f t="shared" si="12"/>
        <v>1998571</v>
      </c>
    </row>
    <row r="23" spans="1:30" s="123" customFormat="1" ht="12" customHeight="1">
      <c r="A23" s="124" t="s">
        <v>216</v>
      </c>
      <c r="B23" s="125" t="s">
        <v>248</v>
      </c>
      <c r="C23" s="124" t="s">
        <v>249</v>
      </c>
      <c r="D23" s="141">
        <f t="shared" si="1"/>
        <v>2518287</v>
      </c>
      <c r="E23" s="141">
        <f t="shared" si="2"/>
        <v>259344</v>
      </c>
      <c r="F23" s="141">
        <v>17897</v>
      </c>
      <c r="G23" s="141">
        <v>266</v>
      </c>
      <c r="H23" s="141">
        <v>4800</v>
      </c>
      <c r="I23" s="141">
        <v>157023</v>
      </c>
      <c r="J23" s="142">
        <v>0</v>
      </c>
      <c r="K23" s="141">
        <v>79358</v>
      </c>
      <c r="L23" s="141">
        <v>2258943</v>
      </c>
      <c r="M23" s="141">
        <f t="shared" si="3"/>
        <v>161588</v>
      </c>
      <c r="N23" s="141">
        <f t="shared" si="4"/>
        <v>10685</v>
      </c>
      <c r="O23" s="141">
        <v>0</v>
      </c>
      <c r="P23" s="141">
        <v>0</v>
      </c>
      <c r="Q23" s="141">
        <v>0</v>
      </c>
      <c r="R23" s="141">
        <v>9262</v>
      </c>
      <c r="S23" s="142">
        <v>0</v>
      </c>
      <c r="T23" s="141">
        <v>1423</v>
      </c>
      <c r="U23" s="141">
        <v>150903</v>
      </c>
      <c r="V23" s="141">
        <f t="shared" si="5"/>
        <v>2679875</v>
      </c>
      <c r="W23" s="141">
        <f t="shared" si="6"/>
        <v>270029</v>
      </c>
      <c r="X23" s="141">
        <f t="shared" si="7"/>
        <v>17897</v>
      </c>
      <c r="Y23" s="141">
        <f t="shared" si="8"/>
        <v>266</v>
      </c>
      <c r="Z23" s="141">
        <f t="shared" si="9"/>
        <v>4800</v>
      </c>
      <c r="AA23" s="141">
        <f t="shared" si="10"/>
        <v>166285</v>
      </c>
      <c r="AB23" s="142">
        <v>0</v>
      </c>
      <c r="AC23" s="141">
        <f t="shared" si="11"/>
        <v>80781</v>
      </c>
      <c r="AD23" s="141">
        <f t="shared" si="12"/>
        <v>2409846</v>
      </c>
    </row>
    <row r="24" spans="1:30" s="123" customFormat="1" ht="12" customHeight="1">
      <c r="A24" s="124" t="s">
        <v>216</v>
      </c>
      <c r="B24" s="125" t="s">
        <v>250</v>
      </c>
      <c r="C24" s="124" t="s">
        <v>251</v>
      </c>
      <c r="D24" s="141">
        <f t="shared" si="1"/>
        <v>1635892</v>
      </c>
      <c r="E24" s="141">
        <f t="shared" si="2"/>
        <v>254528</v>
      </c>
      <c r="F24" s="141">
        <v>0</v>
      </c>
      <c r="G24" s="141">
        <v>191</v>
      </c>
      <c r="H24" s="141">
        <v>0</v>
      </c>
      <c r="I24" s="141">
        <v>229924</v>
      </c>
      <c r="J24" s="142">
        <v>0</v>
      </c>
      <c r="K24" s="141">
        <v>24413</v>
      </c>
      <c r="L24" s="141">
        <v>1381364</v>
      </c>
      <c r="M24" s="141">
        <f t="shared" si="3"/>
        <v>308128</v>
      </c>
      <c r="N24" s="141">
        <f t="shared" si="4"/>
        <v>28197</v>
      </c>
      <c r="O24" s="141">
        <v>1672</v>
      </c>
      <c r="P24" s="141">
        <v>1120</v>
      </c>
      <c r="Q24" s="141">
        <v>0</v>
      </c>
      <c r="R24" s="141">
        <v>25405</v>
      </c>
      <c r="S24" s="142">
        <v>0</v>
      </c>
      <c r="T24" s="141">
        <v>0</v>
      </c>
      <c r="U24" s="141">
        <v>279931</v>
      </c>
      <c r="V24" s="141">
        <f t="shared" si="5"/>
        <v>1944020</v>
      </c>
      <c r="W24" s="141">
        <f t="shared" si="6"/>
        <v>282725</v>
      </c>
      <c r="X24" s="141">
        <f t="shared" si="7"/>
        <v>1672</v>
      </c>
      <c r="Y24" s="141">
        <f t="shared" si="8"/>
        <v>1311</v>
      </c>
      <c r="Z24" s="141">
        <f t="shared" si="9"/>
        <v>0</v>
      </c>
      <c r="AA24" s="141">
        <f t="shared" si="10"/>
        <v>255329</v>
      </c>
      <c r="AB24" s="142">
        <v>0</v>
      </c>
      <c r="AC24" s="141">
        <f t="shared" si="11"/>
        <v>24413</v>
      </c>
      <c r="AD24" s="141">
        <f t="shared" si="12"/>
        <v>1661295</v>
      </c>
    </row>
    <row r="25" spans="1:30" s="123" customFormat="1" ht="12" customHeight="1">
      <c r="A25" s="124" t="s">
        <v>216</v>
      </c>
      <c r="B25" s="125" t="s">
        <v>252</v>
      </c>
      <c r="C25" s="124" t="s">
        <v>253</v>
      </c>
      <c r="D25" s="141">
        <f t="shared" si="1"/>
        <v>1939055</v>
      </c>
      <c r="E25" s="141">
        <f t="shared" si="2"/>
        <v>162630</v>
      </c>
      <c r="F25" s="141">
        <v>0</v>
      </c>
      <c r="G25" s="141">
        <v>894</v>
      </c>
      <c r="H25" s="141">
        <v>10600</v>
      </c>
      <c r="I25" s="141">
        <v>147657</v>
      </c>
      <c r="J25" s="142">
        <v>0</v>
      </c>
      <c r="K25" s="141">
        <v>3479</v>
      </c>
      <c r="L25" s="141">
        <v>1776425</v>
      </c>
      <c r="M25" s="141">
        <f t="shared" si="3"/>
        <v>204849</v>
      </c>
      <c r="N25" s="141">
        <f t="shared" si="4"/>
        <v>40</v>
      </c>
      <c r="O25" s="141">
        <v>0</v>
      </c>
      <c r="P25" s="141">
        <v>0</v>
      </c>
      <c r="Q25" s="141">
        <v>0</v>
      </c>
      <c r="R25" s="141">
        <v>0</v>
      </c>
      <c r="S25" s="142">
        <v>0</v>
      </c>
      <c r="T25" s="141">
        <v>40</v>
      </c>
      <c r="U25" s="141">
        <v>204809</v>
      </c>
      <c r="V25" s="141">
        <f t="shared" si="5"/>
        <v>2143904</v>
      </c>
      <c r="W25" s="141">
        <f t="shared" si="6"/>
        <v>162670</v>
      </c>
      <c r="X25" s="141">
        <f t="shared" si="7"/>
        <v>0</v>
      </c>
      <c r="Y25" s="141">
        <f t="shared" si="8"/>
        <v>894</v>
      </c>
      <c r="Z25" s="141">
        <f t="shared" si="9"/>
        <v>10600</v>
      </c>
      <c r="AA25" s="141">
        <f t="shared" si="10"/>
        <v>147657</v>
      </c>
      <c r="AB25" s="142">
        <v>0</v>
      </c>
      <c r="AC25" s="141">
        <f t="shared" si="11"/>
        <v>3519</v>
      </c>
      <c r="AD25" s="141">
        <f t="shared" si="12"/>
        <v>1981234</v>
      </c>
    </row>
    <row r="26" spans="1:30" s="123" customFormat="1" ht="12" customHeight="1">
      <c r="A26" s="124" t="s">
        <v>216</v>
      </c>
      <c r="B26" s="125" t="s">
        <v>254</v>
      </c>
      <c r="C26" s="124" t="s">
        <v>255</v>
      </c>
      <c r="D26" s="141">
        <f t="shared" si="1"/>
        <v>1756421</v>
      </c>
      <c r="E26" s="141">
        <f t="shared" si="2"/>
        <v>366944</v>
      </c>
      <c r="F26" s="141">
        <v>0</v>
      </c>
      <c r="G26" s="141">
        <v>169</v>
      </c>
      <c r="H26" s="141">
        <v>0</v>
      </c>
      <c r="I26" s="141">
        <v>337728</v>
      </c>
      <c r="J26" s="142">
        <v>0</v>
      </c>
      <c r="K26" s="141">
        <v>29047</v>
      </c>
      <c r="L26" s="141">
        <v>1389477</v>
      </c>
      <c r="M26" s="141">
        <f t="shared" si="3"/>
        <v>93612</v>
      </c>
      <c r="N26" s="141">
        <f t="shared" si="4"/>
        <v>12061</v>
      </c>
      <c r="O26" s="141">
        <v>0</v>
      </c>
      <c r="P26" s="141">
        <v>0</v>
      </c>
      <c r="Q26" s="141">
        <v>0</v>
      </c>
      <c r="R26" s="141">
        <v>12061</v>
      </c>
      <c r="S26" s="142">
        <v>0</v>
      </c>
      <c r="T26" s="141">
        <v>0</v>
      </c>
      <c r="U26" s="141">
        <v>81551</v>
      </c>
      <c r="V26" s="141">
        <f t="shared" si="5"/>
        <v>1850033</v>
      </c>
      <c r="W26" s="141">
        <f t="shared" si="6"/>
        <v>379005</v>
      </c>
      <c r="X26" s="141">
        <f t="shared" si="7"/>
        <v>0</v>
      </c>
      <c r="Y26" s="141">
        <f t="shared" si="8"/>
        <v>169</v>
      </c>
      <c r="Z26" s="141">
        <f t="shared" si="9"/>
        <v>0</v>
      </c>
      <c r="AA26" s="141">
        <f t="shared" si="10"/>
        <v>349789</v>
      </c>
      <c r="AB26" s="142">
        <v>0</v>
      </c>
      <c r="AC26" s="141">
        <f t="shared" si="11"/>
        <v>29047</v>
      </c>
      <c r="AD26" s="141">
        <f t="shared" si="12"/>
        <v>1471028</v>
      </c>
    </row>
    <row r="27" spans="1:30" s="123" customFormat="1" ht="12" customHeight="1">
      <c r="A27" s="124" t="s">
        <v>216</v>
      </c>
      <c r="B27" s="125" t="s">
        <v>256</v>
      </c>
      <c r="C27" s="124" t="s">
        <v>257</v>
      </c>
      <c r="D27" s="141">
        <f t="shared" si="1"/>
        <v>1511714</v>
      </c>
      <c r="E27" s="141">
        <f t="shared" si="2"/>
        <v>16603</v>
      </c>
      <c r="F27" s="141">
        <v>0</v>
      </c>
      <c r="G27" s="141">
        <v>0</v>
      </c>
      <c r="H27" s="141">
        <v>0</v>
      </c>
      <c r="I27" s="141">
        <v>16603</v>
      </c>
      <c r="J27" s="142">
        <v>0</v>
      </c>
      <c r="K27" s="141">
        <v>0</v>
      </c>
      <c r="L27" s="141">
        <v>1495111</v>
      </c>
      <c r="M27" s="141">
        <f t="shared" si="3"/>
        <v>226679</v>
      </c>
      <c r="N27" s="141">
        <f t="shared" si="4"/>
        <v>8077</v>
      </c>
      <c r="O27" s="141">
        <v>3644</v>
      </c>
      <c r="P27" s="141">
        <v>4233</v>
      </c>
      <c r="Q27" s="141">
        <v>0</v>
      </c>
      <c r="R27" s="141">
        <v>200</v>
      </c>
      <c r="S27" s="142">
        <v>0</v>
      </c>
      <c r="T27" s="141">
        <v>0</v>
      </c>
      <c r="U27" s="141">
        <v>218602</v>
      </c>
      <c r="V27" s="141">
        <f t="shared" si="5"/>
        <v>1738393</v>
      </c>
      <c r="W27" s="141">
        <f t="shared" si="6"/>
        <v>24680</v>
      </c>
      <c r="X27" s="141">
        <f t="shared" si="7"/>
        <v>3644</v>
      </c>
      <c r="Y27" s="141">
        <f t="shared" si="8"/>
        <v>4233</v>
      </c>
      <c r="Z27" s="141">
        <f t="shared" si="9"/>
        <v>0</v>
      </c>
      <c r="AA27" s="141">
        <f t="shared" si="10"/>
        <v>16803</v>
      </c>
      <c r="AB27" s="142">
        <v>0</v>
      </c>
      <c r="AC27" s="141">
        <f t="shared" si="11"/>
        <v>0</v>
      </c>
      <c r="AD27" s="141">
        <f t="shared" si="12"/>
        <v>1713713</v>
      </c>
    </row>
    <row r="28" spans="1:30" s="123" customFormat="1" ht="12" customHeight="1">
      <c r="A28" s="124" t="s">
        <v>216</v>
      </c>
      <c r="B28" s="125" t="s">
        <v>258</v>
      </c>
      <c r="C28" s="124" t="s">
        <v>259</v>
      </c>
      <c r="D28" s="141">
        <f t="shared" si="1"/>
        <v>2079825</v>
      </c>
      <c r="E28" s="141">
        <f t="shared" si="2"/>
        <v>182906</v>
      </c>
      <c r="F28" s="141">
        <v>0</v>
      </c>
      <c r="G28" s="141">
        <v>0</v>
      </c>
      <c r="H28" s="141">
        <v>0</v>
      </c>
      <c r="I28" s="141">
        <v>154165</v>
      </c>
      <c r="J28" s="142">
        <v>0</v>
      </c>
      <c r="K28" s="141">
        <v>28741</v>
      </c>
      <c r="L28" s="141">
        <v>1896919</v>
      </c>
      <c r="M28" s="141">
        <f t="shared" si="3"/>
        <v>91835</v>
      </c>
      <c r="N28" s="141">
        <f t="shared" si="4"/>
        <v>3142</v>
      </c>
      <c r="O28" s="141">
        <v>0</v>
      </c>
      <c r="P28" s="141">
        <v>0</v>
      </c>
      <c r="Q28" s="141">
        <v>0</v>
      </c>
      <c r="R28" s="141">
        <v>2960</v>
      </c>
      <c r="S28" s="142">
        <v>0</v>
      </c>
      <c r="T28" s="141">
        <v>182</v>
      </c>
      <c r="U28" s="141">
        <v>88693</v>
      </c>
      <c r="V28" s="141">
        <f t="shared" si="5"/>
        <v>2171660</v>
      </c>
      <c r="W28" s="141">
        <f t="shared" si="6"/>
        <v>186048</v>
      </c>
      <c r="X28" s="141">
        <f t="shared" si="7"/>
        <v>0</v>
      </c>
      <c r="Y28" s="141">
        <f t="shared" si="8"/>
        <v>0</v>
      </c>
      <c r="Z28" s="141">
        <f t="shared" si="9"/>
        <v>0</v>
      </c>
      <c r="AA28" s="141">
        <f t="shared" si="10"/>
        <v>157125</v>
      </c>
      <c r="AB28" s="142">
        <v>0</v>
      </c>
      <c r="AC28" s="141">
        <f t="shared" si="11"/>
        <v>28923</v>
      </c>
      <c r="AD28" s="141">
        <f t="shared" si="12"/>
        <v>1985612</v>
      </c>
    </row>
    <row r="29" spans="1:30" s="123" customFormat="1" ht="12" customHeight="1">
      <c r="A29" s="124" t="s">
        <v>216</v>
      </c>
      <c r="B29" s="125" t="s">
        <v>260</v>
      </c>
      <c r="C29" s="124" t="s">
        <v>261</v>
      </c>
      <c r="D29" s="141">
        <f t="shared" si="1"/>
        <v>694171</v>
      </c>
      <c r="E29" s="141">
        <f t="shared" si="2"/>
        <v>5040</v>
      </c>
      <c r="F29" s="141">
        <v>0</v>
      </c>
      <c r="G29" s="141">
        <v>129</v>
      </c>
      <c r="H29" s="141">
        <v>0</v>
      </c>
      <c r="I29" s="141">
        <v>4911</v>
      </c>
      <c r="J29" s="142">
        <v>0</v>
      </c>
      <c r="K29" s="141">
        <v>0</v>
      </c>
      <c r="L29" s="141">
        <v>689131</v>
      </c>
      <c r="M29" s="141">
        <f t="shared" si="3"/>
        <v>119867</v>
      </c>
      <c r="N29" s="141">
        <f t="shared" si="4"/>
        <v>856</v>
      </c>
      <c r="O29" s="141">
        <v>580</v>
      </c>
      <c r="P29" s="141">
        <v>276</v>
      </c>
      <c r="Q29" s="141">
        <v>0</v>
      </c>
      <c r="R29" s="141">
        <v>0</v>
      </c>
      <c r="S29" s="142">
        <v>0</v>
      </c>
      <c r="T29" s="141">
        <v>0</v>
      </c>
      <c r="U29" s="141">
        <v>119011</v>
      </c>
      <c r="V29" s="141">
        <f t="shared" si="5"/>
        <v>814038</v>
      </c>
      <c r="W29" s="141">
        <f t="shared" si="6"/>
        <v>5896</v>
      </c>
      <c r="X29" s="141">
        <f t="shared" si="7"/>
        <v>580</v>
      </c>
      <c r="Y29" s="141">
        <f t="shared" si="8"/>
        <v>405</v>
      </c>
      <c r="Z29" s="141">
        <f t="shared" si="9"/>
        <v>0</v>
      </c>
      <c r="AA29" s="141">
        <f t="shared" si="10"/>
        <v>4911</v>
      </c>
      <c r="AB29" s="142">
        <v>0</v>
      </c>
      <c r="AC29" s="141">
        <f t="shared" si="11"/>
        <v>0</v>
      </c>
      <c r="AD29" s="141">
        <f t="shared" si="12"/>
        <v>808142</v>
      </c>
    </row>
    <row r="30" spans="1:30" s="123" customFormat="1" ht="12" customHeight="1">
      <c r="A30" s="124" t="s">
        <v>216</v>
      </c>
      <c r="B30" s="125" t="s">
        <v>262</v>
      </c>
      <c r="C30" s="124" t="s">
        <v>263</v>
      </c>
      <c r="D30" s="141">
        <f t="shared" si="1"/>
        <v>1564342</v>
      </c>
      <c r="E30" s="141">
        <f t="shared" si="2"/>
        <v>7280</v>
      </c>
      <c r="F30" s="141">
        <v>0</v>
      </c>
      <c r="G30" s="141">
        <v>178</v>
      </c>
      <c r="H30" s="141">
        <v>0</v>
      </c>
      <c r="I30" s="141">
        <v>7102</v>
      </c>
      <c r="J30" s="142">
        <v>0</v>
      </c>
      <c r="K30" s="141">
        <v>0</v>
      </c>
      <c r="L30" s="141">
        <v>1557062</v>
      </c>
      <c r="M30" s="141">
        <f t="shared" si="3"/>
        <v>352644</v>
      </c>
      <c r="N30" s="141">
        <f t="shared" si="4"/>
        <v>0</v>
      </c>
      <c r="O30" s="141">
        <v>0</v>
      </c>
      <c r="P30" s="141">
        <v>0</v>
      </c>
      <c r="Q30" s="141">
        <v>0</v>
      </c>
      <c r="R30" s="141"/>
      <c r="S30" s="142">
        <v>0</v>
      </c>
      <c r="T30" s="141">
        <v>0</v>
      </c>
      <c r="U30" s="141">
        <v>352644</v>
      </c>
      <c r="V30" s="141">
        <f t="shared" si="5"/>
        <v>1916986</v>
      </c>
      <c r="W30" s="141">
        <f t="shared" si="6"/>
        <v>7280</v>
      </c>
      <c r="X30" s="141">
        <f t="shared" si="7"/>
        <v>0</v>
      </c>
      <c r="Y30" s="141">
        <f t="shared" si="8"/>
        <v>178</v>
      </c>
      <c r="Z30" s="141">
        <f t="shared" si="9"/>
        <v>0</v>
      </c>
      <c r="AA30" s="141">
        <f t="shared" si="10"/>
        <v>7102</v>
      </c>
      <c r="AB30" s="142">
        <v>0</v>
      </c>
      <c r="AC30" s="141">
        <f t="shared" si="11"/>
        <v>0</v>
      </c>
      <c r="AD30" s="141">
        <f t="shared" si="12"/>
        <v>1909706</v>
      </c>
    </row>
    <row r="31" spans="1:30" s="123" customFormat="1" ht="12" customHeight="1">
      <c r="A31" s="124" t="s">
        <v>216</v>
      </c>
      <c r="B31" s="125" t="s">
        <v>264</v>
      </c>
      <c r="C31" s="124" t="s">
        <v>265</v>
      </c>
      <c r="D31" s="141">
        <f t="shared" si="1"/>
        <v>2085287</v>
      </c>
      <c r="E31" s="141">
        <f t="shared" si="2"/>
        <v>487393</v>
      </c>
      <c r="F31" s="141">
        <v>0</v>
      </c>
      <c r="G31" s="141">
        <v>29200</v>
      </c>
      <c r="H31" s="141">
        <v>245000</v>
      </c>
      <c r="I31" s="141">
        <v>105135</v>
      </c>
      <c r="J31" s="142">
        <v>0</v>
      </c>
      <c r="K31" s="141">
        <v>108058</v>
      </c>
      <c r="L31" s="141">
        <v>1597894</v>
      </c>
      <c r="M31" s="141">
        <f t="shared" si="3"/>
        <v>184208</v>
      </c>
      <c r="N31" s="141">
        <f t="shared" si="4"/>
        <v>21984</v>
      </c>
      <c r="O31" s="141">
        <v>0</v>
      </c>
      <c r="P31" s="141">
        <v>0</v>
      </c>
      <c r="Q31" s="141">
        <v>0</v>
      </c>
      <c r="R31" s="141">
        <v>20156</v>
      </c>
      <c r="S31" s="142">
        <v>0</v>
      </c>
      <c r="T31" s="141">
        <v>1828</v>
      </c>
      <c r="U31" s="141">
        <v>162224</v>
      </c>
      <c r="V31" s="141">
        <f t="shared" si="5"/>
        <v>2269495</v>
      </c>
      <c r="W31" s="141">
        <f t="shared" si="6"/>
        <v>509377</v>
      </c>
      <c r="X31" s="141">
        <f t="shared" si="7"/>
        <v>0</v>
      </c>
      <c r="Y31" s="141">
        <f t="shared" si="8"/>
        <v>29200</v>
      </c>
      <c r="Z31" s="141">
        <f t="shared" si="9"/>
        <v>245000</v>
      </c>
      <c r="AA31" s="141">
        <f t="shared" si="10"/>
        <v>125291</v>
      </c>
      <c r="AB31" s="142">
        <v>0</v>
      </c>
      <c r="AC31" s="141">
        <f t="shared" si="11"/>
        <v>109886</v>
      </c>
      <c r="AD31" s="141">
        <f t="shared" si="12"/>
        <v>1760118</v>
      </c>
    </row>
    <row r="32" spans="1:30" s="123" customFormat="1" ht="12" customHeight="1">
      <c r="A32" s="124" t="s">
        <v>216</v>
      </c>
      <c r="B32" s="125" t="s">
        <v>266</v>
      </c>
      <c r="C32" s="124" t="s">
        <v>267</v>
      </c>
      <c r="D32" s="141">
        <f t="shared" si="1"/>
        <v>1154371</v>
      </c>
      <c r="E32" s="141">
        <f t="shared" si="2"/>
        <v>18150</v>
      </c>
      <c r="F32" s="141">
        <v>0</v>
      </c>
      <c r="G32" s="141">
        <v>0</v>
      </c>
      <c r="H32" s="141">
        <v>0</v>
      </c>
      <c r="I32" s="141">
        <v>5642</v>
      </c>
      <c r="J32" s="142">
        <v>0</v>
      </c>
      <c r="K32" s="141">
        <v>12508</v>
      </c>
      <c r="L32" s="141">
        <v>1136221</v>
      </c>
      <c r="M32" s="141">
        <f t="shared" si="3"/>
        <v>125536</v>
      </c>
      <c r="N32" s="141">
        <f t="shared" si="4"/>
        <v>6020</v>
      </c>
      <c r="O32" s="141">
        <v>0</v>
      </c>
      <c r="P32" s="141">
        <v>0</v>
      </c>
      <c r="Q32" s="141">
        <v>0</v>
      </c>
      <c r="R32" s="141">
        <v>4615</v>
      </c>
      <c r="S32" s="142">
        <v>0</v>
      </c>
      <c r="T32" s="141">
        <v>1405</v>
      </c>
      <c r="U32" s="141">
        <v>119516</v>
      </c>
      <c r="V32" s="141">
        <f t="shared" si="5"/>
        <v>1279907</v>
      </c>
      <c r="W32" s="141">
        <f t="shared" si="6"/>
        <v>24170</v>
      </c>
      <c r="X32" s="141">
        <f t="shared" si="7"/>
        <v>0</v>
      </c>
      <c r="Y32" s="141">
        <f t="shared" si="8"/>
        <v>0</v>
      </c>
      <c r="Z32" s="141">
        <f t="shared" si="9"/>
        <v>0</v>
      </c>
      <c r="AA32" s="141">
        <f t="shared" si="10"/>
        <v>10257</v>
      </c>
      <c r="AB32" s="142">
        <v>0</v>
      </c>
      <c r="AC32" s="141">
        <f t="shared" si="11"/>
        <v>13913</v>
      </c>
      <c r="AD32" s="141">
        <f t="shared" si="12"/>
        <v>1255737</v>
      </c>
    </row>
    <row r="33" spans="1:30" s="123" customFormat="1" ht="12" customHeight="1">
      <c r="A33" s="124" t="s">
        <v>216</v>
      </c>
      <c r="B33" s="125" t="s">
        <v>268</v>
      </c>
      <c r="C33" s="124" t="s">
        <v>269</v>
      </c>
      <c r="D33" s="141">
        <f t="shared" si="1"/>
        <v>496416</v>
      </c>
      <c r="E33" s="141">
        <f t="shared" si="2"/>
        <v>6642</v>
      </c>
      <c r="F33" s="141">
        <v>0</v>
      </c>
      <c r="G33" s="141">
        <v>102</v>
      </c>
      <c r="H33" s="141">
        <v>0</v>
      </c>
      <c r="I33" s="141">
        <v>6540</v>
      </c>
      <c r="J33" s="142">
        <v>0</v>
      </c>
      <c r="K33" s="141">
        <v>0</v>
      </c>
      <c r="L33" s="141">
        <v>489774</v>
      </c>
      <c r="M33" s="141">
        <f t="shared" si="3"/>
        <v>102234</v>
      </c>
      <c r="N33" s="141">
        <f t="shared" si="4"/>
        <v>5842</v>
      </c>
      <c r="O33" s="141">
        <v>0</v>
      </c>
      <c r="P33" s="141">
        <v>0</v>
      </c>
      <c r="Q33" s="141">
        <v>0</v>
      </c>
      <c r="R33" s="141">
        <v>5842</v>
      </c>
      <c r="S33" s="142">
        <v>0</v>
      </c>
      <c r="T33" s="141">
        <v>0</v>
      </c>
      <c r="U33" s="141">
        <v>96392</v>
      </c>
      <c r="V33" s="141">
        <f t="shared" si="5"/>
        <v>598650</v>
      </c>
      <c r="W33" s="141">
        <f t="shared" si="6"/>
        <v>12484</v>
      </c>
      <c r="X33" s="141">
        <f t="shared" si="7"/>
        <v>0</v>
      </c>
      <c r="Y33" s="141">
        <f t="shared" si="8"/>
        <v>102</v>
      </c>
      <c r="Z33" s="141">
        <f t="shared" si="9"/>
        <v>0</v>
      </c>
      <c r="AA33" s="141">
        <f t="shared" si="10"/>
        <v>12382</v>
      </c>
      <c r="AB33" s="142">
        <v>0</v>
      </c>
      <c r="AC33" s="141">
        <f t="shared" si="11"/>
        <v>0</v>
      </c>
      <c r="AD33" s="141">
        <f t="shared" si="12"/>
        <v>586166</v>
      </c>
    </row>
    <row r="34" spans="1:30" s="123" customFormat="1" ht="12" customHeight="1">
      <c r="A34" s="124" t="s">
        <v>216</v>
      </c>
      <c r="B34" s="125" t="s">
        <v>270</v>
      </c>
      <c r="C34" s="124" t="s">
        <v>271</v>
      </c>
      <c r="D34" s="141">
        <f t="shared" si="1"/>
        <v>914491</v>
      </c>
      <c r="E34" s="141">
        <f t="shared" si="2"/>
        <v>16721</v>
      </c>
      <c r="F34" s="141">
        <v>0</v>
      </c>
      <c r="G34" s="141">
        <v>107</v>
      </c>
      <c r="H34" s="141">
        <v>0</v>
      </c>
      <c r="I34" s="141">
        <v>4078</v>
      </c>
      <c r="J34" s="142">
        <v>0</v>
      </c>
      <c r="K34" s="141">
        <v>12536</v>
      </c>
      <c r="L34" s="141">
        <v>897770</v>
      </c>
      <c r="M34" s="141">
        <f t="shared" si="3"/>
        <v>84116</v>
      </c>
      <c r="N34" s="141">
        <f t="shared" si="4"/>
        <v>0</v>
      </c>
      <c r="O34" s="141">
        <v>0</v>
      </c>
      <c r="P34" s="141">
        <v>0</v>
      </c>
      <c r="Q34" s="141">
        <v>0</v>
      </c>
      <c r="R34" s="141">
        <v>0</v>
      </c>
      <c r="S34" s="142">
        <v>0</v>
      </c>
      <c r="T34" s="141"/>
      <c r="U34" s="141">
        <v>84116</v>
      </c>
      <c r="V34" s="141">
        <f t="shared" si="5"/>
        <v>998607</v>
      </c>
      <c r="W34" s="141">
        <f t="shared" si="6"/>
        <v>16721</v>
      </c>
      <c r="X34" s="141">
        <f t="shared" si="7"/>
        <v>0</v>
      </c>
      <c r="Y34" s="141">
        <f t="shared" si="8"/>
        <v>107</v>
      </c>
      <c r="Z34" s="141">
        <f t="shared" si="9"/>
        <v>0</v>
      </c>
      <c r="AA34" s="141">
        <f t="shared" si="10"/>
        <v>4078</v>
      </c>
      <c r="AB34" s="142">
        <v>0</v>
      </c>
      <c r="AC34" s="141">
        <f t="shared" si="11"/>
        <v>12536</v>
      </c>
      <c r="AD34" s="141">
        <f t="shared" si="12"/>
        <v>981886</v>
      </c>
    </row>
    <row r="35" spans="1:30" s="123" customFormat="1" ht="12" customHeight="1">
      <c r="A35" s="124" t="s">
        <v>216</v>
      </c>
      <c r="B35" s="125" t="s">
        <v>272</v>
      </c>
      <c r="C35" s="124" t="s">
        <v>273</v>
      </c>
      <c r="D35" s="141">
        <f t="shared" si="1"/>
        <v>5619978</v>
      </c>
      <c r="E35" s="141">
        <f t="shared" si="2"/>
        <v>24516</v>
      </c>
      <c r="F35" s="141">
        <v>0</v>
      </c>
      <c r="G35" s="141">
        <v>0</v>
      </c>
      <c r="H35" s="141">
        <v>22000</v>
      </c>
      <c r="I35" s="141">
        <v>2516</v>
      </c>
      <c r="J35" s="142">
        <v>0</v>
      </c>
      <c r="K35" s="141">
        <v>0</v>
      </c>
      <c r="L35" s="141">
        <v>5595462</v>
      </c>
      <c r="M35" s="141">
        <f t="shared" si="3"/>
        <v>428858</v>
      </c>
      <c r="N35" s="141">
        <f t="shared" si="4"/>
        <v>44609</v>
      </c>
      <c r="O35" s="141">
        <v>0</v>
      </c>
      <c r="P35" s="141">
        <v>0</v>
      </c>
      <c r="Q35" s="141">
        <v>0</v>
      </c>
      <c r="R35" s="141">
        <v>44609</v>
      </c>
      <c r="S35" s="142">
        <v>0</v>
      </c>
      <c r="T35" s="141">
        <v>0</v>
      </c>
      <c r="U35" s="141">
        <v>384249</v>
      </c>
      <c r="V35" s="141">
        <f t="shared" si="5"/>
        <v>6048836</v>
      </c>
      <c r="W35" s="141">
        <f t="shared" si="6"/>
        <v>69125</v>
      </c>
      <c r="X35" s="141">
        <f t="shared" si="7"/>
        <v>0</v>
      </c>
      <c r="Y35" s="141">
        <f t="shared" si="8"/>
        <v>0</v>
      </c>
      <c r="Z35" s="141">
        <f t="shared" si="9"/>
        <v>22000</v>
      </c>
      <c r="AA35" s="141">
        <f t="shared" si="10"/>
        <v>47125</v>
      </c>
      <c r="AB35" s="142">
        <v>0</v>
      </c>
      <c r="AC35" s="141">
        <f t="shared" si="11"/>
        <v>0</v>
      </c>
      <c r="AD35" s="141">
        <f t="shared" si="12"/>
        <v>5979711</v>
      </c>
    </row>
    <row r="36" spans="1:30" s="123" customFormat="1" ht="12" customHeight="1">
      <c r="A36" s="124" t="s">
        <v>216</v>
      </c>
      <c r="B36" s="125" t="s">
        <v>274</v>
      </c>
      <c r="C36" s="124" t="s">
        <v>275</v>
      </c>
      <c r="D36" s="141">
        <f t="shared" si="1"/>
        <v>726898</v>
      </c>
      <c r="E36" s="141">
        <f t="shared" si="2"/>
        <v>84939</v>
      </c>
      <c r="F36" s="141">
        <v>0</v>
      </c>
      <c r="G36" s="141">
        <v>0</v>
      </c>
      <c r="H36" s="141">
        <v>10100</v>
      </c>
      <c r="I36" s="141">
        <v>72530</v>
      </c>
      <c r="J36" s="142">
        <v>0</v>
      </c>
      <c r="K36" s="141">
        <v>2309</v>
      </c>
      <c r="L36" s="141">
        <v>641959</v>
      </c>
      <c r="M36" s="141">
        <f t="shared" si="3"/>
        <v>170619</v>
      </c>
      <c r="N36" s="141">
        <f t="shared" si="4"/>
        <v>38330</v>
      </c>
      <c r="O36" s="141">
        <v>1516</v>
      </c>
      <c r="P36" s="141">
        <v>1519</v>
      </c>
      <c r="Q36" s="141">
        <v>0</v>
      </c>
      <c r="R36" s="141">
        <v>35256</v>
      </c>
      <c r="S36" s="142">
        <v>0</v>
      </c>
      <c r="T36" s="141">
        <v>39</v>
      </c>
      <c r="U36" s="141">
        <v>132289</v>
      </c>
      <c r="V36" s="141">
        <f t="shared" si="5"/>
        <v>897517</v>
      </c>
      <c r="W36" s="141">
        <f t="shared" si="6"/>
        <v>123269</v>
      </c>
      <c r="X36" s="141">
        <f t="shared" si="7"/>
        <v>1516</v>
      </c>
      <c r="Y36" s="141">
        <f t="shared" si="8"/>
        <v>1519</v>
      </c>
      <c r="Z36" s="141">
        <f t="shared" si="9"/>
        <v>10100</v>
      </c>
      <c r="AA36" s="141">
        <f t="shared" si="10"/>
        <v>107786</v>
      </c>
      <c r="AB36" s="142">
        <v>0</v>
      </c>
      <c r="AC36" s="141">
        <f t="shared" si="11"/>
        <v>2348</v>
      </c>
      <c r="AD36" s="141">
        <f t="shared" si="12"/>
        <v>774248</v>
      </c>
    </row>
    <row r="37" spans="1:30" s="123" customFormat="1" ht="12" customHeight="1">
      <c r="A37" s="124" t="s">
        <v>216</v>
      </c>
      <c r="B37" s="125" t="s">
        <v>276</v>
      </c>
      <c r="C37" s="124" t="s">
        <v>277</v>
      </c>
      <c r="D37" s="141">
        <f t="shared" si="1"/>
        <v>953258</v>
      </c>
      <c r="E37" s="141">
        <f t="shared" si="2"/>
        <v>116052</v>
      </c>
      <c r="F37" s="141">
        <v>0</v>
      </c>
      <c r="G37" s="141">
        <v>622</v>
      </c>
      <c r="H37" s="141">
        <v>0</v>
      </c>
      <c r="I37" s="141">
        <v>80397</v>
      </c>
      <c r="J37" s="142">
        <v>0</v>
      </c>
      <c r="K37" s="141">
        <v>35033</v>
      </c>
      <c r="L37" s="141">
        <v>837206</v>
      </c>
      <c r="M37" s="141">
        <f t="shared" si="3"/>
        <v>62264</v>
      </c>
      <c r="N37" s="141">
        <f t="shared" si="4"/>
        <v>3685</v>
      </c>
      <c r="O37" s="141">
        <v>0</v>
      </c>
      <c r="P37" s="141">
        <v>510</v>
      </c>
      <c r="Q37" s="141">
        <v>0</v>
      </c>
      <c r="R37" s="141">
        <v>3069</v>
      </c>
      <c r="S37" s="142">
        <v>0</v>
      </c>
      <c r="T37" s="141">
        <v>106</v>
      </c>
      <c r="U37" s="141">
        <v>58579</v>
      </c>
      <c r="V37" s="141">
        <f t="shared" si="5"/>
        <v>1015522</v>
      </c>
      <c r="W37" s="141">
        <f t="shared" si="6"/>
        <v>119737</v>
      </c>
      <c r="X37" s="141">
        <f t="shared" si="7"/>
        <v>0</v>
      </c>
      <c r="Y37" s="141">
        <f t="shared" si="8"/>
        <v>1132</v>
      </c>
      <c r="Z37" s="141">
        <f t="shared" si="9"/>
        <v>0</v>
      </c>
      <c r="AA37" s="141">
        <f t="shared" si="10"/>
        <v>83466</v>
      </c>
      <c r="AB37" s="142">
        <v>0</v>
      </c>
      <c r="AC37" s="141">
        <f t="shared" si="11"/>
        <v>35139</v>
      </c>
      <c r="AD37" s="141">
        <f t="shared" si="12"/>
        <v>895785</v>
      </c>
    </row>
    <row r="38" spans="1:30" s="123" customFormat="1" ht="12" customHeight="1">
      <c r="A38" s="124" t="s">
        <v>216</v>
      </c>
      <c r="B38" s="125" t="s">
        <v>278</v>
      </c>
      <c r="C38" s="124" t="s">
        <v>279</v>
      </c>
      <c r="D38" s="141">
        <f t="shared" si="1"/>
        <v>1006659</v>
      </c>
      <c r="E38" s="141">
        <f t="shared" si="2"/>
        <v>61724</v>
      </c>
      <c r="F38" s="141">
        <v>0</v>
      </c>
      <c r="G38" s="141">
        <v>126</v>
      </c>
      <c r="H38" s="141">
        <v>0</v>
      </c>
      <c r="I38" s="141">
        <v>32070</v>
      </c>
      <c r="J38" s="142">
        <v>0</v>
      </c>
      <c r="K38" s="141">
        <v>29528</v>
      </c>
      <c r="L38" s="141">
        <v>944935</v>
      </c>
      <c r="M38" s="141">
        <f t="shared" si="3"/>
        <v>196228</v>
      </c>
      <c r="N38" s="141">
        <f t="shared" si="4"/>
        <v>11131</v>
      </c>
      <c r="O38" s="141">
        <v>0</v>
      </c>
      <c r="P38" s="141">
        <v>0</v>
      </c>
      <c r="Q38" s="141">
        <v>0</v>
      </c>
      <c r="R38" s="141">
        <v>11131</v>
      </c>
      <c r="S38" s="142">
        <v>0</v>
      </c>
      <c r="T38" s="141">
        <v>0</v>
      </c>
      <c r="U38" s="141">
        <v>185097</v>
      </c>
      <c r="V38" s="141">
        <f t="shared" si="5"/>
        <v>1202887</v>
      </c>
      <c r="W38" s="141">
        <f t="shared" si="6"/>
        <v>72855</v>
      </c>
      <c r="X38" s="141">
        <f t="shared" si="7"/>
        <v>0</v>
      </c>
      <c r="Y38" s="141">
        <f t="shared" si="8"/>
        <v>126</v>
      </c>
      <c r="Z38" s="141">
        <f t="shared" si="9"/>
        <v>0</v>
      </c>
      <c r="AA38" s="141">
        <f t="shared" si="10"/>
        <v>43201</v>
      </c>
      <c r="AB38" s="142">
        <v>0</v>
      </c>
      <c r="AC38" s="141">
        <f t="shared" si="11"/>
        <v>29528</v>
      </c>
      <c r="AD38" s="141">
        <f t="shared" si="12"/>
        <v>1130032</v>
      </c>
    </row>
    <row r="39" spans="1:30" s="123" customFormat="1" ht="12" customHeight="1">
      <c r="A39" s="124" t="s">
        <v>216</v>
      </c>
      <c r="B39" s="125" t="s">
        <v>280</v>
      </c>
      <c r="C39" s="124" t="s">
        <v>281</v>
      </c>
      <c r="D39" s="141">
        <f t="shared" si="1"/>
        <v>679583</v>
      </c>
      <c r="E39" s="141">
        <f t="shared" si="2"/>
        <v>16605</v>
      </c>
      <c r="F39" s="141">
        <v>0</v>
      </c>
      <c r="G39" s="141">
        <v>0</v>
      </c>
      <c r="H39" s="141">
        <v>0</v>
      </c>
      <c r="I39" s="141">
        <v>3589</v>
      </c>
      <c r="J39" s="142">
        <v>0</v>
      </c>
      <c r="K39" s="141">
        <v>13016</v>
      </c>
      <c r="L39" s="141">
        <v>662978</v>
      </c>
      <c r="M39" s="141">
        <f t="shared" si="3"/>
        <v>36508</v>
      </c>
      <c r="N39" s="141">
        <f t="shared" si="4"/>
        <v>787</v>
      </c>
      <c r="O39" s="141">
        <v>0</v>
      </c>
      <c r="P39" s="141">
        <v>0</v>
      </c>
      <c r="Q39" s="141">
        <v>0</v>
      </c>
      <c r="R39" s="141">
        <v>787</v>
      </c>
      <c r="S39" s="142">
        <v>0</v>
      </c>
      <c r="T39" s="141">
        <v>0</v>
      </c>
      <c r="U39" s="141">
        <v>35721</v>
      </c>
      <c r="V39" s="141">
        <f t="shared" si="5"/>
        <v>716091</v>
      </c>
      <c r="W39" s="141">
        <f t="shared" si="6"/>
        <v>17392</v>
      </c>
      <c r="X39" s="141">
        <f t="shared" si="7"/>
        <v>0</v>
      </c>
      <c r="Y39" s="141">
        <f t="shared" si="8"/>
        <v>0</v>
      </c>
      <c r="Z39" s="141">
        <f t="shared" si="9"/>
        <v>0</v>
      </c>
      <c r="AA39" s="141">
        <f t="shared" si="10"/>
        <v>4376</v>
      </c>
      <c r="AB39" s="142">
        <v>0</v>
      </c>
      <c r="AC39" s="141">
        <f t="shared" si="11"/>
        <v>13016</v>
      </c>
      <c r="AD39" s="141">
        <f t="shared" si="12"/>
        <v>698699</v>
      </c>
    </row>
    <row r="40" spans="1:30" s="123" customFormat="1" ht="12" customHeight="1">
      <c r="A40" s="124" t="s">
        <v>216</v>
      </c>
      <c r="B40" s="125" t="s">
        <v>282</v>
      </c>
      <c r="C40" s="124" t="s">
        <v>283</v>
      </c>
      <c r="D40" s="141">
        <f t="shared" si="1"/>
        <v>565719</v>
      </c>
      <c r="E40" s="141">
        <f t="shared" si="2"/>
        <v>72635</v>
      </c>
      <c r="F40" s="141">
        <v>0</v>
      </c>
      <c r="G40" s="141">
        <v>0</v>
      </c>
      <c r="H40" s="141">
        <v>0</v>
      </c>
      <c r="I40" s="141">
        <v>66017</v>
      </c>
      <c r="J40" s="142">
        <v>0</v>
      </c>
      <c r="K40" s="141">
        <v>6618</v>
      </c>
      <c r="L40" s="141">
        <v>493084</v>
      </c>
      <c r="M40" s="141">
        <f t="shared" si="3"/>
        <v>197192</v>
      </c>
      <c r="N40" s="141">
        <f t="shared" si="4"/>
        <v>0</v>
      </c>
      <c r="O40" s="141">
        <v>0</v>
      </c>
      <c r="P40" s="141">
        <v>0</v>
      </c>
      <c r="Q40" s="141">
        <v>0</v>
      </c>
      <c r="R40" s="141">
        <v>0</v>
      </c>
      <c r="S40" s="142">
        <v>0</v>
      </c>
      <c r="T40" s="141">
        <v>0</v>
      </c>
      <c r="U40" s="141">
        <v>197192</v>
      </c>
      <c r="V40" s="141">
        <f t="shared" si="5"/>
        <v>762911</v>
      </c>
      <c r="W40" s="141">
        <f t="shared" si="6"/>
        <v>72635</v>
      </c>
      <c r="X40" s="141">
        <f t="shared" si="7"/>
        <v>0</v>
      </c>
      <c r="Y40" s="141">
        <f t="shared" si="8"/>
        <v>0</v>
      </c>
      <c r="Z40" s="141">
        <f t="shared" si="9"/>
        <v>0</v>
      </c>
      <c r="AA40" s="141">
        <f t="shared" si="10"/>
        <v>66017</v>
      </c>
      <c r="AB40" s="142">
        <v>0</v>
      </c>
      <c r="AC40" s="141">
        <f t="shared" si="11"/>
        <v>6618</v>
      </c>
      <c r="AD40" s="141">
        <f t="shared" si="12"/>
        <v>690276</v>
      </c>
    </row>
    <row r="41" spans="1:30" s="123" customFormat="1" ht="12" customHeight="1">
      <c r="A41" s="124" t="s">
        <v>216</v>
      </c>
      <c r="B41" s="125" t="s">
        <v>284</v>
      </c>
      <c r="C41" s="124" t="s">
        <v>285</v>
      </c>
      <c r="D41" s="141">
        <f t="shared" si="1"/>
        <v>438951</v>
      </c>
      <c r="E41" s="141">
        <f t="shared" si="2"/>
        <v>21402</v>
      </c>
      <c r="F41" s="141">
        <v>0</v>
      </c>
      <c r="G41" s="141">
        <v>0</v>
      </c>
      <c r="H41" s="141">
        <v>0</v>
      </c>
      <c r="I41" s="141">
        <v>19057</v>
      </c>
      <c r="J41" s="142">
        <v>0</v>
      </c>
      <c r="K41" s="141">
        <v>2345</v>
      </c>
      <c r="L41" s="141">
        <v>417549</v>
      </c>
      <c r="M41" s="141">
        <f t="shared" si="3"/>
        <v>102595</v>
      </c>
      <c r="N41" s="141">
        <f t="shared" si="4"/>
        <v>8041</v>
      </c>
      <c r="O41" s="141">
        <v>110</v>
      </c>
      <c r="P41" s="141">
        <v>110</v>
      </c>
      <c r="Q41" s="141">
        <v>0</v>
      </c>
      <c r="R41" s="141">
        <v>7821</v>
      </c>
      <c r="S41" s="142">
        <v>0</v>
      </c>
      <c r="T41" s="141">
        <v>0</v>
      </c>
      <c r="U41" s="141">
        <v>94554</v>
      </c>
      <c r="V41" s="141">
        <f t="shared" si="5"/>
        <v>541546</v>
      </c>
      <c r="W41" s="141">
        <f t="shared" si="6"/>
        <v>29443</v>
      </c>
      <c r="X41" s="141">
        <f t="shared" si="7"/>
        <v>110</v>
      </c>
      <c r="Y41" s="141">
        <f t="shared" si="8"/>
        <v>110</v>
      </c>
      <c r="Z41" s="141">
        <f t="shared" si="9"/>
        <v>0</v>
      </c>
      <c r="AA41" s="141">
        <f t="shared" si="10"/>
        <v>26878</v>
      </c>
      <c r="AB41" s="142">
        <v>0</v>
      </c>
      <c r="AC41" s="141">
        <f t="shared" si="11"/>
        <v>2345</v>
      </c>
      <c r="AD41" s="141">
        <f t="shared" si="12"/>
        <v>512103</v>
      </c>
    </row>
    <row r="42" spans="1:30" s="123" customFormat="1" ht="12" customHeight="1">
      <c r="A42" s="124" t="s">
        <v>216</v>
      </c>
      <c r="B42" s="125" t="s">
        <v>286</v>
      </c>
      <c r="C42" s="124" t="s">
        <v>287</v>
      </c>
      <c r="D42" s="141">
        <f t="shared" si="1"/>
        <v>359728</v>
      </c>
      <c r="E42" s="141">
        <f t="shared" si="2"/>
        <v>35838</v>
      </c>
      <c r="F42" s="141">
        <v>0</v>
      </c>
      <c r="G42" s="141">
        <v>29573</v>
      </c>
      <c r="H42" s="141"/>
      <c r="I42" s="141">
        <v>1771</v>
      </c>
      <c r="J42" s="142">
        <v>0</v>
      </c>
      <c r="K42" s="141">
        <v>4494</v>
      </c>
      <c r="L42" s="141">
        <v>323890</v>
      </c>
      <c r="M42" s="141">
        <f t="shared" si="3"/>
        <v>46430</v>
      </c>
      <c r="N42" s="141">
        <f t="shared" si="4"/>
        <v>15714</v>
      </c>
      <c r="O42" s="141">
        <v>0</v>
      </c>
      <c r="P42" s="141">
        <v>0</v>
      </c>
      <c r="Q42" s="141">
        <v>0</v>
      </c>
      <c r="R42" s="141">
        <v>2351</v>
      </c>
      <c r="S42" s="142">
        <v>0</v>
      </c>
      <c r="T42" s="141">
        <v>13363</v>
      </c>
      <c r="U42" s="141">
        <v>30716</v>
      </c>
      <c r="V42" s="141">
        <f t="shared" si="5"/>
        <v>406158</v>
      </c>
      <c r="W42" s="141">
        <f t="shared" si="6"/>
        <v>51552</v>
      </c>
      <c r="X42" s="141">
        <f t="shared" si="7"/>
        <v>0</v>
      </c>
      <c r="Y42" s="141">
        <f t="shared" si="8"/>
        <v>29573</v>
      </c>
      <c r="Z42" s="141">
        <f t="shared" si="9"/>
        <v>0</v>
      </c>
      <c r="AA42" s="141">
        <f t="shared" si="10"/>
        <v>4122</v>
      </c>
      <c r="AB42" s="142">
        <v>0</v>
      </c>
      <c r="AC42" s="141">
        <f t="shared" si="11"/>
        <v>17857</v>
      </c>
      <c r="AD42" s="141">
        <f t="shared" si="12"/>
        <v>354606</v>
      </c>
    </row>
    <row r="43" spans="1:30" s="123" customFormat="1" ht="12" customHeight="1">
      <c r="A43" s="124" t="s">
        <v>216</v>
      </c>
      <c r="B43" s="125" t="s">
        <v>288</v>
      </c>
      <c r="C43" s="124" t="s">
        <v>289</v>
      </c>
      <c r="D43" s="141">
        <f t="shared" si="1"/>
        <v>200233</v>
      </c>
      <c r="E43" s="141">
        <f t="shared" si="2"/>
        <v>8013</v>
      </c>
      <c r="F43" s="141">
        <v>0</v>
      </c>
      <c r="G43" s="141">
        <v>0</v>
      </c>
      <c r="H43" s="141">
        <v>0</v>
      </c>
      <c r="I43" s="141">
        <v>2383</v>
      </c>
      <c r="J43" s="142">
        <v>0</v>
      </c>
      <c r="K43" s="141">
        <v>5630</v>
      </c>
      <c r="L43" s="141">
        <v>192220</v>
      </c>
      <c r="M43" s="141">
        <f t="shared" si="3"/>
        <v>173463</v>
      </c>
      <c r="N43" s="141">
        <f t="shared" si="4"/>
        <v>29528</v>
      </c>
      <c r="O43" s="141">
        <v>0</v>
      </c>
      <c r="P43" s="141">
        <v>0</v>
      </c>
      <c r="Q43" s="141">
        <v>0</v>
      </c>
      <c r="R43" s="141">
        <v>29528</v>
      </c>
      <c r="S43" s="142">
        <v>0</v>
      </c>
      <c r="T43" s="141">
        <v>0</v>
      </c>
      <c r="U43" s="141">
        <v>143935</v>
      </c>
      <c r="V43" s="141">
        <f t="shared" si="5"/>
        <v>373696</v>
      </c>
      <c r="W43" s="141">
        <f t="shared" si="6"/>
        <v>37541</v>
      </c>
      <c r="X43" s="141">
        <f t="shared" si="7"/>
        <v>0</v>
      </c>
      <c r="Y43" s="141">
        <f t="shared" si="8"/>
        <v>0</v>
      </c>
      <c r="Z43" s="141">
        <f t="shared" si="9"/>
        <v>0</v>
      </c>
      <c r="AA43" s="141">
        <f t="shared" si="10"/>
        <v>31911</v>
      </c>
      <c r="AB43" s="142">
        <v>0</v>
      </c>
      <c r="AC43" s="141">
        <f t="shared" si="11"/>
        <v>5630</v>
      </c>
      <c r="AD43" s="141">
        <f t="shared" si="12"/>
        <v>336155</v>
      </c>
    </row>
    <row r="44" spans="1:30" s="123" customFormat="1" ht="12" customHeight="1">
      <c r="A44" s="124" t="s">
        <v>216</v>
      </c>
      <c r="B44" s="125" t="s">
        <v>290</v>
      </c>
      <c r="C44" s="124" t="s">
        <v>291</v>
      </c>
      <c r="D44" s="141">
        <f t="shared" si="1"/>
        <v>351250</v>
      </c>
      <c r="E44" s="141">
        <f t="shared" si="2"/>
        <v>0</v>
      </c>
      <c r="F44" s="141">
        <v>0</v>
      </c>
      <c r="G44" s="141">
        <v>0</v>
      </c>
      <c r="H44" s="141">
        <v>0</v>
      </c>
      <c r="I44" s="141">
        <v>0</v>
      </c>
      <c r="J44" s="142">
        <v>0</v>
      </c>
      <c r="K44" s="141">
        <v>0</v>
      </c>
      <c r="L44" s="141">
        <v>351250</v>
      </c>
      <c r="M44" s="141">
        <f t="shared" si="3"/>
        <v>19535</v>
      </c>
      <c r="N44" s="141">
        <f t="shared" si="4"/>
        <v>0</v>
      </c>
      <c r="O44" s="141">
        <v>0</v>
      </c>
      <c r="P44" s="141">
        <v>0</v>
      </c>
      <c r="Q44" s="141">
        <v>0</v>
      </c>
      <c r="R44" s="141">
        <v>0</v>
      </c>
      <c r="S44" s="142">
        <v>0</v>
      </c>
      <c r="T44" s="141">
        <v>0</v>
      </c>
      <c r="U44" s="141">
        <v>19535</v>
      </c>
      <c r="V44" s="141">
        <f t="shared" si="5"/>
        <v>370785</v>
      </c>
      <c r="W44" s="141">
        <f t="shared" si="6"/>
        <v>0</v>
      </c>
      <c r="X44" s="141">
        <f t="shared" si="7"/>
        <v>0</v>
      </c>
      <c r="Y44" s="141">
        <f t="shared" si="8"/>
        <v>0</v>
      </c>
      <c r="Z44" s="141">
        <f t="shared" si="9"/>
        <v>0</v>
      </c>
      <c r="AA44" s="141">
        <f t="shared" si="10"/>
        <v>0</v>
      </c>
      <c r="AB44" s="142">
        <v>0</v>
      </c>
      <c r="AC44" s="141">
        <f t="shared" si="11"/>
        <v>0</v>
      </c>
      <c r="AD44" s="141">
        <f t="shared" si="12"/>
        <v>370785</v>
      </c>
    </row>
    <row r="45" spans="1:30" s="123" customFormat="1" ht="12" customHeight="1">
      <c r="A45" s="124" t="s">
        <v>216</v>
      </c>
      <c r="B45" s="125" t="s">
        <v>292</v>
      </c>
      <c r="C45" s="124" t="s">
        <v>293</v>
      </c>
      <c r="D45" s="141">
        <f t="shared" si="1"/>
        <v>578630</v>
      </c>
      <c r="E45" s="141">
        <f t="shared" si="2"/>
        <v>84792</v>
      </c>
      <c r="F45" s="141">
        <v>0</v>
      </c>
      <c r="G45" s="141">
        <v>101</v>
      </c>
      <c r="H45" s="141">
        <v>0</v>
      </c>
      <c r="I45" s="141">
        <v>72936</v>
      </c>
      <c r="J45" s="142">
        <v>0</v>
      </c>
      <c r="K45" s="141">
        <v>11755</v>
      </c>
      <c r="L45" s="141">
        <v>493838</v>
      </c>
      <c r="M45" s="141">
        <f t="shared" si="3"/>
        <v>191104</v>
      </c>
      <c r="N45" s="141">
        <f t="shared" si="4"/>
        <v>1229</v>
      </c>
      <c r="O45" s="141">
        <v>513</v>
      </c>
      <c r="P45" s="141">
        <v>497</v>
      </c>
      <c r="Q45" s="141">
        <v>0</v>
      </c>
      <c r="R45" s="141">
        <v>0</v>
      </c>
      <c r="S45" s="142">
        <v>0</v>
      </c>
      <c r="T45" s="141">
        <v>219</v>
      </c>
      <c r="U45" s="141">
        <v>189875</v>
      </c>
      <c r="V45" s="141">
        <f t="shared" si="5"/>
        <v>769734</v>
      </c>
      <c r="W45" s="141">
        <f t="shared" si="6"/>
        <v>86021</v>
      </c>
      <c r="X45" s="141">
        <f t="shared" si="7"/>
        <v>513</v>
      </c>
      <c r="Y45" s="141">
        <f t="shared" si="8"/>
        <v>598</v>
      </c>
      <c r="Z45" s="141">
        <f t="shared" si="9"/>
        <v>0</v>
      </c>
      <c r="AA45" s="141">
        <f t="shared" si="10"/>
        <v>72936</v>
      </c>
      <c r="AB45" s="142">
        <v>0</v>
      </c>
      <c r="AC45" s="141">
        <f t="shared" si="11"/>
        <v>11974</v>
      </c>
      <c r="AD45" s="141">
        <f t="shared" si="12"/>
        <v>683713</v>
      </c>
    </row>
    <row r="46" spans="1:30" s="123" customFormat="1" ht="12" customHeight="1">
      <c r="A46" s="124" t="s">
        <v>216</v>
      </c>
      <c r="B46" s="125" t="s">
        <v>294</v>
      </c>
      <c r="C46" s="124" t="s">
        <v>295</v>
      </c>
      <c r="D46" s="141">
        <f t="shared" si="1"/>
        <v>161807</v>
      </c>
      <c r="E46" s="141">
        <f t="shared" si="2"/>
        <v>10402</v>
      </c>
      <c r="F46" s="141">
        <v>0</v>
      </c>
      <c r="G46" s="141">
        <v>0</v>
      </c>
      <c r="H46" s="141">
        <v>0</v>
      </c>
      <c r="I46" s="141">
        <v>10402</v>
      </c>
      <c r="J46" s="142">
        <v>0</v>
      </c>
      <c r="K46" s="141">
        <v>0</v>
      </c>
      <c r="L46" s="141">
        <v>151405</v>
      </c>
      <c r="M46" s="141">
        <f t="shared" si="3"/>
        <v>24818</v>
      </c>
      <c r="N46" s="141">
        <f t="shared" si="4"/>
        <v>0</v>
      </c>
      <c r="O46" s="141">
        <v>0</v>
      </c>
      <c r="P46" s="141">
        <v>0</v>
      </c>
      <c r="Q46" s="141">
        <v>0</v>
      </c>
      <c r="R46" s="141">
        <v>0</v>
      </c>
      <c r="S46" s="142">
        <v>0</v>
      </c>
      <c r="T46" s="141">
        <v>0</v>
      </c>
      <c r="U46" s="141">
        <v>24818</v>
      </c>
      <c r="V46" s="141">
        <f t="shared" si="5"/>
        <v>186625</v>
      </c>
      <c r="W46" s="141">
        <f t="shared" si="6"/>
        <v>10402</v>
      </c>
      <c r="X46" s="141">
        <f t="shared" si="7"/>
        <v>0</v>
      </c>
      <c r="Y46" s="141">
        <f t="shared" si="8"/>
        <v>0</v>
      </c>
      <c r="Z46" s="141">
        <f t="shared" si="9"/>
        <v>0</v>
      </c>
      <c r="AA46" s="141">
        <f t="shared" si="10"/>
        <v>10402</v>
      </c>
      <c r="AB46" s="142">
        <v>0</v>
      </c>
      <c r="AC46" s="141">
        <f t="shared" si="11"/>
        <v>0</v>
      </c>
      <c r="AD46" s="141">
        <f t="shared" si="12"/>
        <v>176223</v>
      </c>
    </row>
    <row r="47" spans="1:30" s="123" customFormat="1" ht="12" customHeight="1">
      <c r="A47" s="124" t="s">
        <v>216</v>
      </c>
      <c r="B47" s="125" t="s">
        <v>296</v>
      </c>
      <c r="C47" s="124" t="s">
        <v>297</v>
      </c>
      <c r="D47" s="141">
        <f t="shared" si="1"/>
        <v>328549</v>
      </c>
      <c r="E47" s="141">
        <f t="shared" si="2"/>
        <v>19395</v>
      </c>
      <c r="F47" s="141">
        <v>0</v>
      </c>
      <c r="G47" s="141">
        <v>3451</v>
      </c>
      <c r="H47" s="141">
        <v>4500</v>
      </c>
      <c r="I47" s="141">
        <v>8451</v>
      </c>
      <c r="J47" s="142">
        <v>0</v>
      </c>
      <c r="K47" s="141">
        <v>2993</v>
      </c>
      <c r="L47" s="141">
        <v>309154</v>
      </c>
      <c r="M47" s="141">
        <f t="shared" si="3"/>
        <v>92464</v>
      </c>
      <c r="N47" s="141">
        <f t="shared" si="4"/>
        <v>1269</v>
      </c>
      <c r="O47" s="141">
        <v>635</v>
      </c>
      <c r="P47" s="141">
        <v>634</v>
      </c>
      <c r="Q47" s="141">
        <v>0</v>
      </c>
      <c r="R47" s="141">
        <v>0</v>
      </c>
      <c r="S47" s="142">
        <v>0</v>
      </c>
      <c r="T47" s="141">
        <v>0</v>
      </c>
      <c r="U47" s="141">
        <v>91195</v>
      </c>
      <c r="V47" s="141">
        <f t="shared" si="5"/>
        <v>421013</v>
      </c>
      <c r="W47" s="141">
        <f t="shared" si="6"/>
        <v>20664</v>
      </c>
      <c r="X47" s="141">
        <f t="shared" si="7"/>
        <v>635</v>
      </c>
      <c r="Y47" s="141">
        <f t="shared" si="8"/>
        <v>4085</v>
      </c>
      <c r="Z47" s="141">
        <f t="shared" si="9"/>
        <v>4500</v>
      </c>
      <c r="AA47" s="141">
        <f t="shared" si="10"/>
        <v>8451</v>
      </c>
      <c r="AB47" s="142">
        <v>0</v>
      </c>
      <c r="AC47" s="141">
        <f t="shared" si="11"/>
        <v>2993</v>
      </c>
      <c r="AD47" s="141">
        <f t="shared" si="12"/>
        <v>400349</v>
      </c>
    </row>
    <row r="48" spans="1:30" s="123" customFormat="1" ht="12" customHeight="1">
      <c r="A48" s="124" t="s">
        <v>216</v>
      </c>
      <c r="B48" s="125" t="s">
        <v>298</v>
      </c>
      <c r="C48" s="124" t="s">
        <v>213</v>
      </c>
      <c r="D48" s="141">
        <f t="shared" si="1"/>
        <v>151635</v>
      </c>
      <c r="E48" s="141">
        <f t="shared" si="2"/>
        <v>7900</v>
      </c>
      <c r="F48" s="141">
        <v>0</v>
      </c>
      <c r="G48" s="141">
        <v>0</v>
      </c>
      <c r="H48" s="141">
        <v>0</v>
      </c>
      <c r="I48" s="141">
        <v>7900</v>
      </c>
      <c r="J48" s="142">
        <v>0</v>
      </c>
      <c r="K48" s="141">
        <v>0</v>
      </c>
      <c r="L48" s="141">
        <v>143735</v>
      </c>
      <c r="M48" s="141">
        <f t="shared" si="3"/>
        <v>26728</v>
      </c>
      <c r="N48" s="141">
        <f t="shared" si="4"/>
        <v>2968</v>
      </c>
      <c r="O48" s="141">
        <v>0</v>
      </c>
      <c r="P48" s="141">
        <v>0</v>
      </c>
      <c r="Q48" s="141">
        <v>0</v>
      </c>
      <c r="R48" s="141">
        <v>2968</v>
      </c>
      <c r="S48" s="142">
        <v>0</v>
      </c>
      <c r="T48" s="141">
        <v>0</v>
      </c>
      <c r="U48" s="141">
        <v>23760</v>
      </c>
      <c r="V48" s="141">
        <f t="shared" si="5"/>
        <v>178363</v>
      </c>
      <c r="W48" s="141">
        <f t="shared" si="6"/>
        <v>10868</v>
      </c>
      <c r="X48" s="141">
        <f t="shared" si="7"/>
        <v>0</v>
      </c>
      <c r="Y48" s="141">
        <f t="shared" si="8"/>
        <v>0</v>
      </c>
      <c r="Z48" s="141">
        <f t="shared" si="9"/>
        <v>0</v>
      </c>
      <c r="AA48" s="141">
        <f t="shared" si="10"/>
        <v>10868</v>
      </c>
      <c r="AB48" s="142">
        <v>0</v>
      </c>
      <c r="AC48" s="141">
        <f t="shared" si="11"/>
        <v>0</v>
      </c>
      <c r="AD48" s="141">
        <f t="shared" si="12"/>
        <v>167495</v>
      </c>
    </row>
    <row r="49" spans="1:30" s="123" customFormat="1" ht="12" customHeight="1">
      <c r="A49" s="124" t="s">
        <v>216</v>
      </c>
      <c r="B49" s="125" t="s">
        <v>299</v>
      </c>
      <c r="C49" s="124" t="s">
        <v>300</v>
      </c>
      <c r="D49" s="141">
        <f t="shared" si="1"/>
        <v>184317</v>
      </c>
      <c r="E49" s="141">
        <f t="shared" si="2"/>
        <v>38742</v>
      </c>
      <c r="F49" s="141">
        <v>0</v>
      </c>
      <c r="G49" s="141">
        <v>73</v>
      </c>
      <c r="H49" s="141">
        <v>0</v>
      </c>
      <c r="I49" s="141">
        <v>34561</v>
      </c>
      <c r="J49" s="142">
        <v>0</v>
      </c>
      <c r="K49" s="141">
        <v>4108</v>
      </c>
      <c r="L49" s="141">
        <v>145575</v>
      </c>
      <c r="M49" s="141">
        <f t="shared" si="3"/>
        <v>35827</v>
      </c>
      <c r="N49" s="141">
        <f t="shared" si="4"/>
        <v>12758</v>
      </c>
      <c r="O49" s="141">
        <v>966</v>
      </c>
      <c r="P49" s="141">
        <v>568</v>
      </c>
      <c r="Q49" s="141">
        <v>0</v>
      </c>
      <c r="R49" s="141">
        <v>11224</v>
      </c>
      <c r="S49" s="142">
        <v>0</v>
      </c>
      <c r="T49" s="141">
        <v>0</v>
      </c>
      <c r="U49" s="141">
        <v>23069</v>
      </c>
      <c r="V49" s="141">
        <f t="shared" si="5"/>
        <v>220144</v>
      </c>
      <c r="W49" s="141">
        <f t="shared" si="6"/>
        <v>51500</v>
      </c>
      <c r="X49" s="141">
        <f t="shared" si="7"/>
        <v>966</v>
      </c>
      <c r="Y49" s="141">
        <f t="shared" si="8"/>
        <v>641</v>
      </c>
      <c r="Z49" s="141">
        <f t="shared" si="9"/>
        <v>0</v>
      </c>
      <c r="AA49" s="141">
        <f t="shared" si="10"/>
        <v>45785</v>
      </c>
      <c r="AB49" s="142">
        <v>0</v>
      </c>
      <c r="AC49" s="141">
        <f t="shared" si="11"/>
        <v>4108</v>
      </c>
      <c r="AD49" s="141">
        <f t="shared" si="12"/>
        <v>168644</v>
      </c>
    </row>
    <row r="50" spans="1:30" s="123" customFormat="1" ht="12" customHeight="1">
      <c r="A50" s="124" t="s">
        <v>216</v>
      </c>
      <c r="B50" s="125" t="s">
        <v>301</v>
      </c>
      <c r="C50" s="124" t="s">
        <v>302</v>
      </c>
      <c r="D50" s="141">
        <f t="shared" si="1"/>
        <v>67696</v>
      </c>
      <c r="E50" s="141">
        <f t="shared" si="2"/>
        <v>7686</v>
      </c>
      <c r="F50" s="141">
        <v>0</v>
      </c>
      <c r="G50" s="141">
        <v>59</v>
      </c>
      <c r="H50" s="141">
        <v>0</v>
      </c>
      <c r="I50" s="141">
        <v>6112</v>
      </c>
      <c r="J50" s="142">
        <v>0</v>
      </c>
      <c r="K50" s="141">
        <v>1515</v>
      </c>
      <c r="L50" s="141">
        <v>60010</v>
      </c>
      <c r="M50" s="141">
        <f t="shared" si="3"/>
        <v>12713</v>
      </c>
      <c r="N50" s="141">
        <f t="shared" si="4"/>
        <v>994</v>
      </c>
      <c r="O50" s="141">
        <v>414</v>
      </c>
      <c r="P50" s="141">
        <v>570</v>
      </c>
      <c r="Q50" s="141">
        <v>0</v>
      </c>
      <c r="R50" s="141">
        <v>0</v>
      </c>
      <c r="S50" s="142">
        <v>0</v>
      </c>
      <c r="T50" s="141">
        <v>10</v>
      </c>
      <c r="U50" s="141">
        <v>11719</v>
      </c>
      <c r="V50" s="141">
        <f t="shared" si="5"/>
        <v>80409</v>
      </c>
      <c r="W50" s="141">
        <f t="shared" si="6"/>
        <v>8680</v>
      </c>
      <c r="X50" s="141">
        <f t="shared" si="7"/>
        <v>414</v>
      </c>
      <c r="Y50" s="141">
        <f t="shared" si="8"/>
        <v>629</v>
      </c>
      <c r="Z50" s="141">
        <f t="shared" si="9"/>
        <v>0</v>
      </c>
      <c r="AA50" s="141">
        <f t="shared" si="10"/>
        <v>6112</v>
      </c>
      <c r="AB50" s="142">
        <v>0</v>
      </c>
      <c r="AC50" s="141">
        <f t="shared" si="11"/>
        <v>1525</v>
      </c>
      <c r="AD50" s="141">
        <f t="shared" si="12"/>
        <v>71729</v>
      </c>
    </row>
    <row r="51" spans="1:30" s="123" customFormat="1" ht="12" customHeight="1">
      <c r="A51" s="124" t="s">
        <v>216</v>
      </c>
      <c r="B51" s="125" t="s">
        <v>303</v>
      </c>
      <c r="C51" s="124" t="s">
        <v>304</v>
      </c>
      <c r="D51" s="141">
        <f t="shared" si="1"/>
        <v>2000756</v>
      </c>
      <c r="E51" s="141">
        <f t="shared" si="2"/>
        <v>1542468</v>
      </c>
      <c r="F51" s="141">
        <v>0</v>
      </c>
      <c r="G51" s="141">
        <v>0</v>
      </c>
      <c r="H51" s="141">
        <v>633400</v>
      </c>
      <c r="I51" s="141">
        <v>562933</v>
      </c>
      <c r="J51" s="142">
        <v>2172582</v>
      </c>
      <c r="K51" s="141">
        <v>346135</v>
      </c>
      <c r="L51" s="141">
        <v>458288</v>
      </c>
      <c r="M51" s="141">
        <f t="shared" si="3"/>
        <v>0</v>
      </c>
      <c r="N51" s="141">
        <f t="shared" si="4"/>
        <v>0</v>
      </c>
      <c r="O51" s="141">
        <v>0</v>
      </c>
      <c r="P51" s="141">
        <v>0</v>
      </c>
      <c r="Q51" s="141">
        <v>0</v>
      </c>
      <c r="R51" s="141">
        <v>0</v>
      </c>
      <c r="S51" s="142">
        <v>0</v>
      </c>
      <c r="T51" s="141">
        <v>0</v>
      </c>
      <c r="U51" s="141">
        <v>0</v>
      </c>
      <c r="V51" s="141">
        <f t="shared" si="5"/>
        <v>2000756</v>
      </c>
      <c r="W51" s="141">
        <f t="shared" si="6"/>
        <v>1542468</v>
      </c>
      <c r="X51" s="141">
        <f t="shared" si="7"/>
        <v>0</v>
      </c>
      <c r="Y51" s="141">
        <f t="shared" si="8"/>
        <v>0</v>
      </c>
      <c r="Z51" s="141">
        <f t="shared" si="9"/>
        <v>633400</v>
      </c>
      <c r="AA51" s="141">
        <f t="shared" si="10"/>
        <v>562933</v>
      </c>
      <c r="AB51" s="142">
        <f aca="true" t="shared" si="13" ref="AB51:AB61">+SUM(J51,S51)</f>
        <v>2172582</v>
      </c>
      <c r="AC51" s="141">
        <f t="shared" si="11"/>
        <v>346135</v>
      </c>
      <c r="AD51" s="141">
        <f t="shared" si="12"/>
        <v>458288</v>
      </c>
    </row>
    <row r="52" spans="1:30" s="123" customFormat="1" ht="12" customHeight="1">
      <c r="A52" s="124" t="s">
        <v>216</v>
      </c>
      <c r="B52" s="125" t="s">
        <v>305</v>
      </c>
      <c r="C52" s="124" t="s">
        <v>306</v>
      </c>
      <c r="D52" s="141">
        <f t="shared" si="1"/>
        <v>745164</v>
      </c>
      <c r="E52" s="141">
        <f t="shared" si="2"/>
        <v>745164</v>
      </c>
      <c r="F52" s="141">
        <v>0</v>
      </c>
      <c r="G52" s="141">
        <v>0</v>
      </c>
      <c r="H52" s="141">
        <v>2900</v>
      </c>
      <c r="I52" s="141">
        <v>375425</v>
      </c>
      <c r="J52" s="142">
        <v>860313</v>
      </c>
      <c r="K52" s="141">
        <v>366839</v>
      </c>
      <c r="L52" s="141">
        <v>0</v>
      </c>
      <c r="M52" s="141">
        <f t="shared" si="3"/>
        <v>28837</v>
      </c>
      <c r="N52" s="141">
        <f t="shared" si="4"/>
        <v>28837</v>
      </c>
      <c r="O52" s="141">
        <v>0</v>
      </c>
      <c r="P52" s="141">
        <v>0</v>
      </c>
      <c r="Q52" s="141">
        <v>17600</v>
      </c>
      <c r="R52" s="141">
        <v>420</v>
      </c>
      <c r="S52" s="142">
        <v>313955</v>
      </c>
      <c r="T52" s="141">
        <v>10817</v>
      </c>
      <c r="U52" s="141">
        <v>0</v>
      </c>
      <c r="V52" s="141">
        <f t="shared" si="5"/>
        <v>774001</v>
      </c>
      <c r="W52" s="141">
        <f t="shared" si="6"/>
        <v>774001</v>
      </c>
      <c r="X52" s="141">
        <f t="shared" si="7"/>
        <v>0</v>
      </c>
      <c r="Y52" s="141">
        <f t="shared" si="8"/>
        <v>0</v>
      </c>
      <c r="Z52" s="141">
        <f t="shared" si="9"/>
        <v>20500</v>
      </c>
      <c r="AA52" s="141">
        <f t="shared" si="10"/>
        <v>375845</v>
      </c>
      <c r="AB52" s="142">
        <f t="shared" si="13"/>
        <v>1174268</v>
      </c>
      <c r="AC52" s="141">
        <f t="shared" si="11"/>
        <v>377656</v>
      </c>
      <c r="AD52" s="141">
        <f t="shared" si="12"/>
        <v>0</v>
      </c>
    </row>
    <row r="53" spans="1:30" s="123" customFormat="1" ht="12" customHeight="1">
      <c r="A53" s="124" t="s">
        <v>216</v>
      </c>
      <c r="B53" s="125" t="s">
        <v>307</v>
      </c>
      <c r="C53" s="124" t="s">
        <v>308</v>
      </c>
      <c r="D53" s="141">
        <f t="shared" si="1"/>
        <v>353358</v>
      </c>
      <c r="E53" s="141">
        <f t="shared" si="2"/>
        <v>308216</v>
      </c>
      <c r="F53" s="141">
        <v>0</v>
      </c>
      <c r="G53" s="141">
        <v>0</v>
      </c>
      <c r="H53" s="141">
        <v>134400</v>
      </c>
      <c r="I53" s="141">
        <v>137725</v>
      </c>
      <c r="J53" s="142">
        <v>1363025</v>
      </c>
      <c r="K53" s="141">
        <v>36091</v>
      </c>
      <c r="L53" s="141">
        <v>45142</v>
      </c>
      <c r="M53" s="141">
        <f t="shared" si="3"/>
        <v>33800</v>
      </c>
      <c r="N53" s="141">
        <f t="shared" si="4"/>
        <v>33800</v>
      </c>
      <c r="O53" s="141">
        <v>0</v>
      </c>
      <c r="P53" s="141">
        <v>0</v>
      </c>
      <c r="Q53" s="141">
        <v>33800</v>
      </c>
      <c r="R53" s="141">
        <v>0</v>
      </c>
      <c r="S53" s="142">
        <v>231487</v>
      </c>
      <c r="T53" s="141">
        <v>0</v>
      </c>
      <c r="U53" s="141">
        <v>0</v>
      </c>
      <c r="V53" s="141">
        <f t="shared" si="5"/>
        <v>387158</v>
      </c>
      <c r="W53" s="141">
        <f t="shared" si="6"/>
        <v>342016</v>
      </c>
      <c r="X53" s="141">
        <f t="shared" si="7"/>
        <v>0</v>
      </c>
      <c r="Y53" s="141">
        <f t="shared" si="8"/>
        <v>0</v>
      </c>
      <c r="Z53" s="141">
        <f t="shared" si="9"/>
        <v>168200</v>
      </c>
      <c r="AA53" s="141">
        <f t="shared" si="10"/>
        <v>137725</v>
      </c>
      <c r="AB53" s="142">
        <f t="shared" si="13"/>
        <v>1594512</v>
      </c>
      <c r="AC53" s="141">
        <f t="shared" si="11"/>
        <v>36091</v>
      </c>
      <c r="AD53" s="141">
        <f t="shared" si="12"/>
        <v>45142</v>
      </c>
    </row>
    <row r="54" spans="1:30" s="123" customFormat="1" ht="12" customHeight="1">
      <c r="A54" s="124" t="s">
        <v>216</v>
      </c>
      <c r="B54" s="125" t="s">
        <v>309</v>
      </c>
      <c r="C54" s="124" t="s">
        <v>310</v>
      </c>
      <c r="D54" s="141">
        <f t="shared" si="1"/>
        <v>89143</v>
      </c>
      <c r="E54" s="141">
        <f t="shared" si="2"/>
        <v>89143</v>
      </c>
      <c r="F54" s="141">
        <v>0</v>
      </c>
      <c r="G54" s="141">
        <v>0</v>
      </c>
      <c r="H54" s="141">
        <v>0</v>
      </c>
      <c r="I54" s="141">
        <v>87975</v>
      </c>
      <c r="J54" s="142">
        <v>767351</v>
      </c>
      <c r="K54" s="141">
        <v>1168</v>
      </c>
      <c r="L54" s="141">
        <v>0</v>
      </c>
      <c r="M54" s="141">
        <f t="shared" si="3"/>
        <v>281</v>
      </c>
      <c r="N54" s="141">
        <f t="shared" si="4"/>
        <v>281</v>
      </c>
      <c r="O54" s="141">
        <v>0</v>
      </c>
      <c r="P54" s="141">
        <v>0</v>
      </c>
      <c r="Q54" s="141">
        <v>0</v>
      </c>
      <c r="R54" s="141">
        <v>0</v>
      </c>
      <c r="S54" s="142">
        <v>184752</v>
      </c>
      <c r="T54" s="141">
        <v>281</v>
      </c>
      <c r="U54" s="141">
        <v>0</v>
      </c>
      <c r="V54" s="141">
        <f t="shared" si="5"/>
        <v>89424</v>
      </c>
      <c r="W54" s="141">
        <f t="shared" si="6"/>
        <v>89424</v>
      </c>
      <c r="X54" s="141">
        <f t="shared" si="7"/>
        <v>0</v>
      </c>
      <c r="Y54" s="141">
        <f t="shared" si="8"/>
        <v>0</v>
      </c>
      <c r="Z54" s="141">
        <f t="shared" si="9"/>
        <v>0</v>
      </c>
      <c r="AA54" s="141">
        <f t="shared" si="10"/>
        <v>87975</v>
      </c>
      <c r="AB54" s="142">
        <f t="shared" si="13"/>
        <v>952103</v>
      </c>
      <c r="AC54" s="141">
        <f t="shared" si="11"/>
        <v>1449</v>
      </c>
      <c r="AD54" s="141">
        <f t="shared" si="12"/>
        <v>0</v>
      </c>
    </row>
    <row r="55" spans="1:30" s="123" customFormat="1" ht="12" customHeight="1">
      <c r="A55" s="124" t="s">
        <v>216</v>
      </c>
      <c r="B55" s="125" t="s">
        <v>311</v>
      </c>
      <c r="C55" s="124" t="s">
        <v>312</v>
      </c>
      <c r="D55" s="141">
        <f t="shared" si="1"/>
        <v>684620</v>
      </c>
      <c r="E55" s="141">
        <f t="shared" si="2"/>
        <v>608722</v>
      </c>
      <c r="F55" s="141">
        <v>0</v>
      </c>
      <c r="G55" s="141">
        <v>0</v>
      </c>
      <c r="H55" s="141">
        <v>17300</v>
      </c>
      <c r="I55" s="141">
        <v>438131</v>
      </c>
      <c r="J55" s="142">
        <v>2876465</v>
      </c>
      <c r="K55" s="141">
        <v>153291</v>
      </c>
      <c r="L55" s="141">
        <v>75898</v>
      </c>
      <c r="M55" s="141">
        <f t="shared" si="3"/>
        <v>0</v>
      </c>
      <c r="N55" s="141">
        <f t="shared" si="4"/>
        <v>0</v>
      </c>
      <c r="O55" s="141">
        <v>0</v>
      </c>
      <c r="P55" s="141">
        <v>0</v>
      </c>
      <c r="Q55" s="141">
        <v>0</v>
      </c>
      <c r="R55" s="141">
        <v>0</v>
      </c>
      <c r="S55" s="142">
        <v>0</v>
      </c>
      <c r="T55" s="141">
        <v>0</v>
      </c>
      <c r="U55" s="141">
        <v>0</v>
      </c>
      <c r="V55" s="141">
        <f t="shared" si="5"/>
        <v>684620</v>
      </c>
      <c r="W55" s="141">
        <f t="shared" si="6"/>
        <v>608722</v>
      </c>
      <c r="X55" s="141">
        <f t="shared" si="7"/>
        <v>0</v>
      </c>
      <c r="Y55" s="141">
        <f t="shared" si="8"/>
        <v>0</v>
      </c>
      <c r="Z55" s="141">
        <f t="shared" si="9"/>
        <v>17300</v>
      </c>
      <c r="AA55" s="141">
        <f t="shared" si="10"/>
        <v>438131</v>
      </c>
      <c r="AB55" s="142">
        <f t="shared" si="13"/>
        <v>2876465</v>
      </c>
      <c r="AC55" s="141">
        <f t="shared" si="11"/>
        <v>153291</v>
      </c>
      <c r="AD55" s="141">
        <f t="shared" si="12"/>
        <v>75898</v>
      </c>
    </row>
    <row r="56" spans="1:30" s="123" customFormat="1" ht="12" customHeight="1">
      <c r="A56" s="124" t="s">
        <v>216</v>
      </c>
      <c r="B56" s="125" t="s">
        <v>313</v>
      </c>
      <c r="C56" s="124" t="s">
        <v>314</v>
      </c>
      <c r="D56" s="141">
        <f t="shared" si="1"/>
        <v>54727</v>
      </c>
      <c r="E56" s="141">
        <f t="shared" si="2"/>
        <v>58035</v>
      </c>
      <c r="F56" s="141">
        <v>56335</v>
      </c>
      <c r="G56" s="141">
        <v>0</v>
      </c>
      <c r="H56" s="141">
        <v>1700</v>
      </c>
      <c r="I56" s="141">
        <v>0</v>
      </c>
      <c r="J56" s="142">
        <v>639458</v>
      </c>
      <c r="K56" s="141">
        <v>0</v>
      </c>
      <c r="L56" s="141">
        <v>-3308</v>
      </c>
      <c r="M56" s="141">
        <f t="shared" si="3"/>
        <v>0</v>
      </c>
      <c r="N56" s="141">
        <f t="shared" si="4"/>
        <v>0</v>
      </c>
      <c r="O56" s="141">
        <v>0</v>
      </c>
      <c r="P56" s="141">
        <v>0</v>
      </c>
      <c r="Q56" s="141">
        <v>0</v>
      </c>
      <c r="R56" s="141">
        <v>0</v>
      </c>
      <c r="S56" s="142">
        <v>0</v>
      </c>
      <c r="T56" s="141">
        <v>0</v>
      </c>
      <c r="U56" s="141">
        <v>0</v>
      </c>
      <c r="V56" s="141">
        <f t="shared" si="5"/>
        <v>54727</v>
      </c>
      <c r="W56" s="141">
        <f t="shared" si="6"/>
        <v>58035</v>
      </c>
      <c r="X56" s="141">
        <f t="shared" si="7"/>
        <v>56335</v>
      </c>
      <c r="Y56" s="141">
        <f t="shared" si="8"/>
        <v>0</v>
      </c>
      <c r="Z56" s="141">
        <f t="shared" si="9"/>
        <v>1700</v>
      </c>
      <c r="AA56" s="141">
        <f t="shared" si="10"/>
        <v>0</v>
      </c>
      <c r="AB56" s="142">
        <f t="shared" si="13"/>
        <v>639458</v>
      </c>
      <c r="AC56" s="141">
        <f t="shared" si="11"/>
        <v>0</v>
      </c>
      <c r="AD56" s="141">
        <f t="shared" si="12"/>
        <v>-3308</v>
      </c>
    </row>
    <row r="57" spans="1:30" s="123" customFormat="1" ht="12" customHeight="1">
      <c r="A57" s="124" t="s">
        <v>216</v>
      </c>
      <c r="B57" s="125" t="s">
        <v>315</v>
      </c>
      <c r="C57" s="124" t="s">
        <v>316</v>
      </c>
      <c r="D57" s="141">
        <f t="shared" si="1"/>
        <v>639621</v>
      </c>
      <c r="E57" s="141">
        <f t="shared" si="2"/>
        <v>229379</v>
      </c>
      <c r="F57" s="141">
        <v>0</v>
      </c>
      <c r="G57" s="141">
        <v>0</v>
      </c>
      <c r="H57" s="141">
        <v>7800</v>
      </c>
      <c r="I57" s="141">
        <v>221523</v>
      </c>
      <c r="J57" s="142">
        <v>858764</v>
      </c>
      <c r="K57" s="141">
        <v>56</v>
      </c>
      <c r="L57" s="141">
        <v>410242</v>
      </c>
      <c r="M57" s="141">
        <f t="shared" si="3"/>
        <v>0</v>
      </c>
      <c r="N57" s="141">
        <f t="shared" si="4"/>
        <v>0</v>
      </c>
      <c r="O57" s="141">
        <v>0</v>
      </c>
      <c r="P57" s="141">
        <v>0</v>
      </c>
      <c r="Q57" s="141">
        <v>0</v>
      </c>
      <c r="R57" s="141">
        <v>0</v>
      </c>
      <c r="S57" s="142">
        <v>0</v>
      </c>
      <c r="T57" s="141">
        <v>0</v>
      </c>
      <c r="U57" s="141">
        <v>0</v>
      </c>
      <c r="V57" s="141">
        <f t="shared" si="5"/>
        <v>639621</v>
      </c>
      <c r="W57" s="141">
        <f t="shared" si="6"/>
        <v>229379</v>
      </c>
      <c r="X57" s="141">
        <f t="shared" si="7"/>
        <v>0</v>
      </c>
      <c r="Y57" s="141">
        <f t="shared" si="8"/>
        <v>0</v>
      </c>
      <c r="Z57" s="141">
        <f t="shared" si="9"/>
        <v>7800</v>
      </c>
      <c r="AA57" s="141">
        <f t="shared" si="10"/>
        <v>221523</v>
      </c>
      <c r="AB57" s="142">
        <f t="shared" si="13"/>
        <v>858764</v>
      </c>
      <c r="AC57" s="141">
        <f t="shared" si="11"/>
        <v>56</v>
      </c>
      <c r="AD57" s="141">
        <f t="shared" si="12"/>
        <v>410242</v>
      </c>
    </row>
    <row r="58" spans="1:30" s="123" customFormat="1" ht="12" customHeight="1">
      <c r="A58" s="124" t="s">
        <v>216</v>
      </c>
      <c r="B58" s="125" t="s">
        <v>317</v>
      </c>
      <c r="C58" s="124" t="s">
        <v>318</v>
      </c>
      <c r="D58" s="141">
        <f t="shared" si="1"/>
        <v>364240</v>
      </c>
      <c r="E58" s="141">
        <f t="shared" si="2"/>
        <v>180112</v>
      </c>
      <c r="F58" s="141">
        <v>0</v>
      </c>
      <c r="G58" s="141">
        <v>0</v>
      </c>
      <c r="H58" s="141">
        <v>0</v>
      </c>
      <c r="I58" s="141">
        <v>65089</v>
      </c>
      <c r="J58" s="142">
        <v>1282014</v>
      </c>
      <c r="K58" s="141">
        <v>115023</v>
      </c>
      <c r="L58" s="141">
        <v>184128</v>
      </c>
      <c r="M58" s="141">
        <f t="shared" si="3"/>
        <v>122544</v>
      </c>
      <c r="N58" s="141">
        <f t="shared" si="4"/>
        <v>84182</v>
      </c>
      <c r="O58" s="141">
        <v>0</v>
      </c>
      <c r="P58" s="141">
        <v>0</v>
      </c>
      <c r="Q58" s="141">
        <v>0</v>
      </c>
      <c r="R58" s="141">
        <v>0</v>
      </c>
      <c r="S58" s="142">
        <v>204132</v>
      </c>
      <c r="T58" s="141">
        <v>84182</v>
      </c>
      <c r="U58" s="141">
        <v>38362</v>
      </c>
      <c r="V58" s="141">
        <f t="shared" si="5"/>
        <v>486784</v>
      </c>
      <c r="W58" s="141">
        <f t="shared" si="6"/>
        <v>264294</v>
      </c>
      <c r="X58" s="141">
        <f t="shared" si="7"/>
        <v>0</v>
      </c>
      <c r="Y58" s="141">
        <f t="shared" si="8"/>
        <v>0</v>
      </c>
      <c r="Z58" s="141">
        <f t="shared" si="9"/>
        <v>0</v>
      </c>
      <c r="AA58" s="141">
        <f t="shared" si="10"/>
        <v>65089</v>
      </c>
      <c r="AB58" s="142">
        <f t="shared" si="13"/>
        <v>1486146</v>
      </c>
      <c r="AC58" s="141">
        <f t="shared" si="11"/>
        <v>199205</v>
      </c>
      <c r="AD58" s="141">
        <f t="shared" si="12"/>
        <v>222490</v>
      </c>
    </row>
    <row r="59" spans="1:30" s="123" customFormat="1" ht="12" customHeight="1">
      <c r="A59" s="124" t="s">
        <v>216</v>
      </c>
      <c r="B59" s="125" t="s">
        <v>319</v>
      </c>
      <c r="C59" s="124" t="s">
        <v>320</v>
      </c>
      <c r="D59" s="141">
        <f t="shared" si="1"/>
        <v>1004902</v>
      </c>
      <c r="E59" s="141">
        <f t="shared" si="2"/>
        <v>1004902</v>
      </c>
      <c r="F59" s="141">
        <v>410950</v>
      </c>
      <c r="G59" s="141">
        <v>0</v>
      </c>
      <c r="H59" s="141">
        <v>446000</v>
      </c>
      <c r="I59" s="141">
        <v>147952</v>
      </c>
      <c r="J59" s="142">
        <v>501276</v>
      </c>
      <c r="K59" s="141">
        <v>0</v>
      </c>
      <c r="L59" s="141">
        <v>0</v>
      </c>
      <c r="M59" s="141">
        <f t="shared" si="3"/>
        <v>0</v>
      </c>
      <c r="N59" s="141">
        <f t="shared" si="4"/>
        <v>0</v>
      </c>
      <c r="O59" s="141">
        <v>0</v>
      </c>
      <c r="P59" s="141">
        <v>0</v>
      </c>
      <c r="Q59" s="141">
        <v>0</v>
      </c>
      <c r="R59" s="141">
        <v>0</v>
      </c>
      <c r="S59" s="142">
        <v>0</v>
      </c>
      <c r="T59" s="141">
        <v>0</v>
      </c>
      <c r="U59" s="141">
        <v>0</v>
      </c>
      <c r="V59" s="141">
        <f t="shared" si="5"/>
        <v>1004902</v>
      </c>
      <c r="W59" s="141">
        <f t="shared" si="6"/>
        <v>1004902</v>
      </c>
      <c r="X59" s="141">
        <f t="shared" si="7"/>
        <v>410950</v>
      </c>
      <c r="Y59" s="141">
        <f t="shared" si="8"/>
        <v>0</v>
      </c>
      <c r="Z59" s="141">
        <f t="shared" si="9"/>
        <v>446000</v>
      </c>
      <c r="AA59" s="141">
        <f t="shared" si="10"/>
        <v>147952</v>
      </c>
      <c r="AB59" s="142">
        <f t="shared" si="13"/>
        <v>501276</v>
      </c>
      <c r="AC59" s="141">
        <f t="shared" si="11"/>
        <v>0</v>
      </c>
      <c r="AD59" s="141">
        <f t="shared" si="12"/>
        <v>0</v>
      </c>
    </row>
    <row r="60" spans="1:30" s="123" customFormat="1" ht="12" customHeight="1">
      <c r="A60" s="124" t="s">
        <v>216</v>
      </c>
      <c r="B60" s="125" t="s">
        <v>321</v>
      </c>
      <c r="C60" s="124" t="s">
        <v>322</v>
      </c>
      <c r="D60" s="141">
        <f t="shared" si="1"/>
        <v>188065</v>
      </c>
      <c r="E60" s="141">
        <f t="shared" si="2"/>
        <v>1778</v>
      </c>
      <c r="F60" s="141">
        <v>0</v>
      </c>
      <c r="G60" s="141">
        <v>0</v>
      </c>
      <c r="H60" s="141">
        <v>0</v>
      </c>
      <c r="I60" s="141">
        <v>0</v>
      </c>
      <c r="J60" s="142">
        <v>98831</v>
      </c>
      <c r="K60" s="141">
        <v>1778</v>
      </c>
      <c r="L60" s="141">
        <v>186287</v>
      </c>
      <c r="M60" s="141">
        <f t="shared" si="3"/>
        <v>0</v>
      </c>
      <c r="N60" s="141">
        <f t="shared" si="4"/>
        <v>0</v>
      </c>
      <c r="O60" s="141">
        <v>0</v>
      </c>
      <c r="P60" s="141">
        <v>0</v>
      </c>
      <c r="Q60" s="141">
        <v>0</v>
      </c>
      <c r="R60" s="141">
        <v>0</v>
      </c>
      <c r="S60" s="142">
        <v>0</v>
      </c>
      <c r="T60" s="141">
        <v>0</v>
      </c>
      <c r="U60" s="141">
        <v>0</v>
      </c>
      <c r="V60" s="141">
        <f t="shared" si="5"/>
        <v>188065</v>
      </c>
      <c r="W60" s="141">
        <f t="shared" si="6"/>
        <v>1778</v>
      </c>
      <c r="X60" s="141">
        <f t="shared" si="7"/>
        <v>0</v>
      </c>
      <c r="Y60" s="141">
        <f t="shared" si="8"/>
        <v>0</v>
      </c>
      <c r="Z60" s="141">
        <f t="shared" si="9"/>
        <v>0</v>
      </c>
      <c r="AA60" s="141">
        <f t="shared" si="10"/>
        <v>0</v>
      </c>
      <c r="AB60" s="142">
        <f t="shared" si="13"/>
        <v>98831</v>
      </c>
      <c r="AC60" s="141">
        <f t="shared" si="11"/>
        <v>1778</v>
      </c>
      <c r="AD60" s="141">
        <f t="shared" si="12"/>
        <v>186287</v>
      </c>
    </row>
    <row r="61" spans="1:30" s="123" customFormat="1" ht="12" customHeight="1">
      <c r="A61" s="124" t="s">
        <v>216</v>
      </c>
      <c r="B61" s="125" t="s">
        <v>323</v>
      </c>
      <c r="C61" s="124" t="s">
        <v>324</v>
      </c>
      <c r="D61" s="141">
        <f t="shared" si="1"/>
        <v>85038</v>
      </c>
      <c r="E61" s="141">
        <f t="shared" si="2"/>
        <v>57735</v>
      </c>
      <c r="F61" s="141">
        <v>0</v>
      </c>
      <c r="G61" s="141">
        <v>0</v>
      </c>
      <c r="H61" s="141">
        <v>0</v>
      </c>
      <c r="I61" s="141">
        <v>385</v>
      </c>
      <c r="J61" s="142">
        <v>355814</v>
      </c>
      <c r="K61" s="141">
        <v>57350</v>
      </c>
      <c r="L61" s="141">
        <v>27303</v>
      </c>
      <c r="M61" s="141">
        <f t="shared" si="3"/>
        <v>0</v>
      </c>
      <c r="N61" s="141">
        <f t="shared" si="4"/>
        <v>0</v>
      </c>
      <c r="O61" s="141">
        <v>0</v>
      </c>
      <c r="P61" s="141">
        <v>0</v>
      </c>
      <c r="Q61" s="141">
        <v>0</v>
      </c>
      <c r="R61" s="141">
        <v>0</v>
      </c>
      <c r="S61" s="142">
        <v>0</v>
      </c>
      <c r="T61" s="141">
        <v>0</v>
      </c>
      <c r="U61" s="141">
        <v>0</v>
      </c>
      <c r="V61" s="141">
        <f t="shared" si="5"/>
        <v>85038</v>
      </c>
      <c r="W61" s="141">
        <f t="shared" si="6"/>
        <v>57735</v>
      </c>
      <c r="X61" s="141">
        <f t="shared" si="7"/>
        <v>0</v>
      </c>
      <c r="Y61" s="141">
        <f t="shared" si="8"/>
        <v>0</v>
      </c>
      <c r="Z61" s="141">
        <f t="shared" si="9"/>
        <v>0</v>
      </c>
      <c r="AA61" s="141">
        <f t="shared" si="10"/>
        <v>385</v>
      </c>
      <c r="AB61" s="142">
        <f t="shared" si="13"/>
        <v>355814</v>
      </c>
      <c r="AC61" s="141">
        <f t="shared" si="11"/>
        <v>57350</v>
      </c>
      <c r="AD61" s="141">
        <f t="shared" si="12"/>
        <v>27303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26.69921875" style="138" customWidth="1"/>
    <col min="4" max="87" width="14.69921875" style="140" customWidth="1"/>
    <col min="88" max="16384" width="9" style="138" customWidth="1"/>
  </cols>
  <sheetData>
    <row r="1" spans="1:87" s="44" customFormat="1" ht="17.25">
      <c r="A1" s="106" t="s">
        <v>210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5" t="s">
        <v>119</v>
      </c>
      <c r="B2" s="145" t="s">
        <v>120</v>
      </c>
      <c r="C2" s="151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6"/>
      <c r="B3" s="146"/>
      <c r="C3" s="152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6"/>
      <c r="B4" s="146"/>
      <c r="C4" s="152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3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3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3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6"/>
      <c r="B5" s="146"/>
      <c r="C5" s="152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4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4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4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7"/>
      <c r="B6" s="147"/>
      <c r="C6" s="153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AI7">SUM(D8:D61)</f>
        <v>7746716</v>
      </c>
      <c r="E7" s="122">
        <f t="shared" si="0"/>
        <v>7552588</v>
      </c>
      <c r="F7" s="122">
        <f t="shared" si="0"/>
        <v>12472</v>
      </c>
      <c r="G7" s="122">
        <f t="shared" si="0"/>
        <v>6682334</v>
      </c>
      <c r="H7" s="122">
        <f t="shared" si="0"/>
        <v>259280</v>
      </c>
      <c r="I7" s="122">
        <f t="shared" si="0"/>
        <v>598502</v>
      </c>
      <c r="J7" s="122">
        <f t="shared" si="0"/>
        <v>194128</v>
      </c>
      <c r="K7" s="122">
        <f t="shared" si="0"/>
        <v>1106760</v>
      </c>
      <c r="L7" s="122">
        <f t="shared" si="0"/>
        <v>101720551</v>
      </c>
      <c r="M7" s="122">
        <f t="shared" si="0"/>
        <v>46658927</v>
      </c>
      <c r="N7" s="122">
        <f t="shared" si="0"/>
        <v>11039191</v>
      </c>
      <c r="O7" s="122">
        <f t="shared" si="0"/>
        <v>26781169</v>
      </c>
      <c r="P7" s="122">
        <f t="shared" si="0"/>
        <v>8781709</v>
      </c>
      <c r="Q7" s="122">
        <f t="shared" si="0"/>
        <v>56858</v>
      </c>
      <c r="R7" s="122">
        <f t="shared" si="0"/>
        <v>21933790</v>
      </c>
      <c r="S7" s="122">
        <f t="shared" si="0"/>
        <v>4976803</v>
      </c>
      <c r="T7" s="122">
        <f t="shared" si="0"/>
        <v>16060330</v>
      </c>
      <c r="U7" s="122">
        <f t="shared" si="0"/>
        <v>896657</v>
      </c>
      <c r="V7" s="122">
        <f t="shared" si="0"/>
        <v>187157</v>
      </c>
      <c r="W7" s="122">
        <f t="shared" si="0"/>
        <v>32917872</v>
      </c>
      <c r="X7" s="122">
        <f t="shared" si="0"/>
        <v>20804923</v>
      </c>
      <c r="Y7" s="122">
        <f t="shared" si="0"/>
        <v>9216787</v>
      </c>
      <c r="Z7" s="122">
        <f t="shared" si="0"/>
        <v>2170397</v>
      </c>
      <c r="AA7" s="122">
        <f t="shared" si="0"/>
        <v>725765</v>
      </c>
      <c r="AB7" s="122">
        <f t="shared" si="0"/>
        <v>10130957</v>
      </c>
      <c r="AC7" s="122">
        <f t="shared" si="0"/>
        <v>22805</v>
      </c>
      <c r="AD7" s="122">
        <f t="shared" si="0"/>
        <v>4648821</v>
      </c>
      <c r="AE7" s="122">
        <f t="shared" si="0"/>
        <v>114116088</v>
      </c>
      <c r="AF7" s="122">
        <f t="shared" si="0"/>
        <v>376305</v>
      </c>
      <c r="AG7" s="122">
        <f t="shared" si="0"/>
        <v>374751</v>
      </c>
      <c r="AH7" s="122">
        <f t="shared" si="0"/>
        <v>0</v>
      </c>
      <c r="AI7" s="122">
        <f t="shared" si="0"/>
        <v>374751</v>
      </c>
      <c r="AJ7" s="122">
        <f aca="true" t="shared" si="1" ref="AJ7:BO7">SUM(AJ8:AJ61)</f>
        <v>0</v>
      </c>
      <c r="AK7" s="122">
        <f t="shared" si="1"/>
        <v>0</v>
      </c>
      <c r="AL7" s="122">
        <f t="shared" si="1"/>
        <v>1554</v>
      </c>
      <c r="AM7" s="122">
        <f t="shared" si="1"/>
        <v>37708</v>
      </c>
      <c r="AN7" s="122">
        <f t="shared" si="1"/>
        <v>7084678</v>
      </c>
      <c r="AO7" s="122">
        <f t="shared" si="1"/>
        <v>1598381</v>
      </c>
      <c r="AP7" s="122">
        <f t="shared" si="1"/>
        <v>1070718</v>
      </c>
      <c r="AQ7" s="122">
        <f t="shared" si="1"/>
        <v>328744</v>
      </c>
      <c r="AR7" s="122">
        <f t="shared" si="1"/>
        <v>198919</v>
      </c>
      <c r="AS7" s="122">
        <f t="shared" si="1"/>
        <v>0</v>
      </c>
      <c r="AT7" s="122">
        <f t="shared" si="1"/>
        <v>1817116</v>
      </c>
      <c r="AU7" s="122">
        <f t="shared" si="1"/>
        <v>157213</v>
      </c>
      <c r="AV7" s="122">
        <f t="shared" si="1"/>
        <v>1645042</v>
      </c>
      <c r="AW7" s="122">
        <f t="shared" si="1"/>
        <v>14861</v>
      </c>
      <c r="AX7" s="122">
        <f t="shared" si="1"/>
        <v>0</v>
      </c>
      <c r="AY7" s="122">
        <f t="shared" si="1"/>
        <v>3657756</v>
      </c>
      <c r="AZ7" s="122">
        <f t="shared" si="1"/>
        <v>2125845</v>
      </c>
      <c r="BA7" s="122">
        <f t="shared" si="1"/>
        <v>1097810</v>
      </c>
      <c r="BB7" s="122">
        <f t="shared" si="1"/>
        <v>197015</v>
      </c>
      <c r="BC7" s="122">
        <f t="shared" si="1"/>
        <v>237086</v>
      </c>
      <c r="BD7" s="122">
        <f t="shared" si="1"/>
        <v>896618</v>
      </c>
      <c r="BE7" s="122">
        <f t="shared" si="1"/>
        <v>11425</v>
      </c>
      <c r="BF7" s="122">
        <f t="shared" si="1"/>
        <v>698418</v>
      </c>
      <c r="BG7" s="122">
        <f t="shared" si="1"/>
        <v>8159401</v>
      </c>
      <c r="BH7" s="122">
        <f t="shared" si="1"/>
        <v>8123021</v>
      </c>
      <c r="BI7" s="122">
        <f t="shared" si="1"/>
        <v>7927339</v>
      </c>
      <c r="BJ7" s="122">
        <f t="shared" si="1"/>
        <v>12472</v>
      </c>
      <c r="BK7" s="122">
        <f t="shared" si="1"/>
        <v>7057085</v>
      </c>
      <c r="BL7" s="122">
        <f t="shared" si="1"/>
        <v>259280</v>
      </c>
      <c r="BM7" s="122">
        <f t="shared" si="1"/>
        <v>598502</v>
      </c>
      <c r="BN7" s="122">
        <f t="shared" si="1"/>
        <v>195682</v>
      </c>
      <c r="BO7" s="122">
        <f t="shared" si="1"/>
        <v>1144468</v>
      </c>
      <c r="BP7" s="122">
        <f aca="true" t="shared" si="2" ref="BP7:CI7">SUM(BP8:BP61)</f>
        <v>108805229</v>
      </c>
      <c r="BQ7" s="122">
        <f t="shared" si="2"/>
        <v>48257308</v>
      </c>
      <c r="BR7" s="122">
        <f t="shared" si="2"/>
        <v>12109909</v>
      </c>
      <c r="BS7" s="122">
        <f t="shared" si="2"/>
        <v>27109913</v>
      </c>
      <c r="BT7" s="122">
        <f t="shared" si="2"/>
        <v>8980628</v>
      </c>
      <c r="BU7" s="122">
        <f t="shared" si="2"/>
        <v>56858</v>
      </c>
      <c r="BV7" s="122">
        <f t="shared" si="2"/>
        <v>23750906</v>
      </c>
      <c r="BW7" s="122">
        <f t="shared" si="2"/>
        <v>5134016</v>
      </c>
      <c r="BX7" s="122">
        <f t="shared" si="2"/>
        <v>17705372</v>
      </c>
      <c r="BY7" s="122">
        <f t="shared" si="2"/>
        <v>911518</v>
      </c>
      <c r="BZ7" s="122">
        <f t="shared" si="2"/>
        <v>187157</v>
      </c>
      <c r="CA7" s="122">
        <f t="shared" si="2"/>
        <v>36575628</v>
      </c>
      <c r="CB7" s="122">
        <f t="shared" si="2"/>
        <v>22930768</v>
      </c>
      <c r="CC7" s="122">
        <f t="shared" si="2"/>
        <v>10314597</v>
      </c>
      <c r="CD7" s="122">
        <f t="shared" si="2"/>
        <v>2367412</v>
      </c>
      <c r="CE7" s="122">
        <f t="shared" si="2"/>
        <v>962851</v>
      </c>
      <c r="CF7" s="122">
        <f t="shared" si="2"/>
        <v>11027575</v>
      </c>
      <c r="CG7" s="122">
        <f t="shared" si="2"/>
        <v>34230</v>
      </c>
      <c r="CH7" s="122">
        <f t="shared" si="2"/>
        <v>5347239</v>
      </c>
      <c r="CI7" s="122">
        <f t="shared" si="2"/>
        <v>122275489</v>
      </c>
    </row>
    <row r="8" spans="1:87" s="123" customFormat="1" ht="12" customHeight="1">
      <c r="A8" s="124" t="s">
        <v>216</v>
      </c>
      <c r="B8" s="125" t="s">
        <v>218</v>
      </c>
      <c r="C8" s="124" t="s">
        <v>219</v>
      </c>
      <c r="D8" s="126">
        <f aca="true" t="shared" si="3" ref="D8:D61">+SUM(E8,J8)</f>
        <v>185052</v>
      </c>
      <c r="E8" s="126">
        <f aca="true" t="shared" si="4" ref="E8:E61">+SUM(F8:I8)</f>
        <v>172332</v>
      </c>
      <c r="F8" s="126">
        <v>0</v>
      </c>
      <c r="G8" s="126">
        <v>55985</v>
      </c>
      <c r="H8" s="126">
        <v>81446</v>
      </c>
      <c r="I8" s="126">
        <v>34901</v>
      </c>
      <c r="J8" s="126">
        <v>12720</v>
      </c>
      <c r="K8" s="127">
        <v>0</v>
      </c>
      <c r="L8" s="126">
        <f aca="true" t="shared" si="5" ref="L8:L61">+SUM(M8,R8,V8,W8,AC8)</f>
        <v>31599105</v>
      </c>
      <c r="M8" s="126">
        <f aca="true" t="shared" si="6" ref="M8:M61">+SUM(N8:Q8)</f>
        <v>22560601</v>
      </c>
      <c r="N8" s="126">
        <v>2644599</v>
      </c>
      <c r="O8" s="126">
        <v>15659140</v>
      </c>
      <c r="P8" s="126">
        <v>4256862</v>
      </c>
      <c r="Q8" s="126">
        <v>0</v>
      </c>
      <c r="R8" s="126">
        <f aca="true" t="shared" si="7" ref="R8:R61">+SUM(S8:U8)</f>
        <v>8871820</v>
      </c>
      <c r="S8" s="126">
        <v>2466706</v>
      </c>
      <c r="T8" s="126">
        <v>6064224</v>
      </c>
      <c r="U8" s="126">
        <v>340890</v>
      </c>
      <c r="V8" s="126">
        <v>0</v>
      </c>
      <c r="W8" s="126">
        <f aca="true" t="shared" si="8" ref="W8:W61">+SUM(X8:AA8)</f>
        <v>166684</v>
      </c>
      <c r="X8" s="126">
        <v>30330</v>
      </c>
      <c r="Y8" s="126">
        <v>7216</v>
      </c>
      <c r="Z8" s="126">
        <v>129138</v>
      </c>
      <c r="AA8" s="126">
        <v>0</v>
      </c>
      <c r="AB8" s="127">
        <v>0</v>
      </c>
      <c r="AC8" s="126">
        <v>0</v>
      </c>
      <c r="AD8" s="126">
        <v>656779</v>
      </c>
      <c r="AE8" s="126">
        <f aca="true" t="shared" si="9" ref="AE8:AE61">+SUM(D8,L8,AD8)</f>
        <v>32440936</v>
      </c>
      <c r="AF8" s="126">
        <f aca="true" t="shared" si="10" ref="AF8:AF61">+SUM(AG8,AL8)</f>
        <v>0</v>
      </c>
      <c r="AG8" s="126">
        <f aca="true" t="shared" si="11" ref="AG8:AG61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61">+SUM(AO8,AT8,AX8,AY8,BE8)</f>
        <v>53954</v>
      </c>
      <c r="AO8" s="126">
        <f aca="true" t="shared" si="13" ref="AO8:AO61">+SUM(AP8:AS8)</f>
        <v>0</v>
      </c>
      <c r="AP8" s="126">
        <v>0</v>
      </c>
      <c r="AQ8" s="126">
        <v>0</v>
      </c>
      <c r="AR8" s="126">
        <v>0</v>
      </c>
      <c r="AS8" s="126">
        <v>0</v>
      </c>
      <c r="AT8" s="126">
        <f aca="true" t="shared" si="14" ref="AT8:AT61">+SUM(AU8:AW8)</f>
        <v>0</v>
      </c>
      <c r="AU8" s="126">
        <v>0</v>
      </c>
      <c r="AV8" s="126">
        <v>0</v>
      </c>
      <c r="AW8" s="126">
        <v>0</v>
      </c>
      <c r="AX8" s="126">
        <v>0</v>
      </c>
      <c r="AY8" s="126">
        <f aca="true" t="shared" si="15" ref="AY8:AY61">+SUM(AZ8:BC8)</f>
        <v>53954</v>
      </c>
      <c r="AZ8" s="126">
        <v>43673</v>
      </c>
      <c r="BA8" s="126">
        <v>10281</v>
      </c>
      <c r="BB8" s="126">
        <v>0</v>
      </c>
      <c r="BC8" s="126">
        <v>0</v>
      </c>
      <c r="BD8" s="127">
        <v>0</v>
      </c>
      <c r="BE8" s="126">
        <v>0</v>
      </c>
      <c r="BF8" s="126">
        <v>0</v>
      </c>
      <c r="BG8" s="126">
        <f aca="true" t="shared" si="16" ref="BG8:BG61">+SUM(BF8,AN8,AF8)</f>
        <v>53954</v>
      </c>
      <c r="BH8" s="126">
        <f aca="true" t="shared" si="17" ref="BH8:BH41">SUM(D8,AF8)</f>
        <v>185052</v>
      </c>
      <c r="BI8" s="126">
        <f aca="true" t="shared" si="18" ref="BI8:BI40">SUM(E8,AG8)</f>
        <v>172332</v>
      </c>
      <c r="BJ8" s="126">
        <f aca="true" t="shared" si="19" ref="BJ8:BJ40">SUM(F8,AH8)</f>
        <v>0</v>
      </c>
      <c r="BK8" s="126">
        <f aca="true" t="shared" si="20" ref="BK8:BK40">SUM(G8,AI8)</f>
        <v>55985</v>
      </c>
      <c r="BL8" s="126">
        <f aca="true" t="shared" si="21" ref="BL8:BL40">SUM(H8,AJ8)</f>
        <v>81446</v>
      </c>
      <c r="BM8" s="126">
        <f aca="true" t="shared" si="22" ref="BM8:BM40">SUM(I8,AK8)</f>
        <v>34901</v>
      </c>
      <c r="BN8" s="126">
        <f aca="true" t="shared" si="23" ref="BN8:BN40">SUM(J8,AL8)</f>
        <v>12720</v>
      </c>
      <c r="BO8" s="127">
        <f aca="true" t="shared" si="24" ref="BO8:BO40">SUM(K8,AM8)</f>
        <v>0</v>
      </c>
      <c r="BP8" s="126">
        <f aca="true" t="shared" si="25" ref="BP8:BP40">SUM(L8,AN8)</f>
        <v>31653059</v>
      </c>
      <c r="BQ8" s="126">
        <f aca="true" t="shared" si="26" ref="BQ8:BQ40">SUM(M8,AO8)</f>
        <v>22560601</v>
      </c>
      <c r="BR8" s="126">
        <f aca="true" t="shared" si="27" ref="BR8:BR40">SUM(N8,AP8)</f>
        <v>2644599</v>
      </c>
      <c r="BS8" s="126">
        <f aca="true" t="shared" si="28" ref="BS8:BS40">SUM(O8,AQ8)</f>
        <v>15659140</v>
      </c>
      <c r="BT8" s="126">
        <f aca="true" t="shared" si="29" ref="BT8:BT40">SUM(P8,AR8)</f>
        <v>4256862</v>
      </c>
      <c r="BU8" s="126">
        <f aca="true" t="shared" si="30" ref="BU8:BU40">SUM(Q8,AS8)</f>
        <v>0</v>
      </c>
      <c r="BV8" s="126">
        <f aca="true" t="shared" si="31" ref="BV8:BV40">SUM(R8,AT8)</f>
        <v>8871820</v>
      </c>
      <c r="BW8" s="126">
        <f aca="true" t="shared" si="32" ref="BW8:BW61">SUM(S8,AU8)</f>
        <v>2466706</v>
      </c>
      <c r="BX8" s="126">
        <f aca="true" t="shared" si="33" ref="BX8:BX28">SUM(T8,AV8)</f>
        <v>6064224</v>
      </c>
      <c r="BY8" s="126">
        <f aca="true" t="shared" si="34" ref="BY8:BY28">SUM(U8,AW8)</f>
        <v>340890</v>
      </c>
      <c r="BZ8" s="126">
        <f aca="true" t="shared" si="35" ref="BZ8:BZ28">SUM(V8,AX8)</f>
        <v>0</v>
      </c>
      <c r="CA8" s="126">
        <f aca="true" t="shared" si="36" ref="CA8:CA29">SUM(W8,AY8)</f>
        <v>220638</v>
      </c>
      <c r="CB8" s="126">
        <f aca="true" t="shared" si="37" ref="CB8:CB28">SUM(X8,AZ8)</f>
        <v>74003</v>
      </c>
      <c r="CC8" s="126">
        <f aca="true" t="shared" si="38" ref="CC8:CC28">SUM(Y8,BA8)</f>
        <v>17497</v>
      </c>
      <c r="CD8" s="126">
        <f aca="true" t="shared" si="39" ref="CD8:CD28">SUM(Z8,BB8)</f>
        <v>129138</v>
      </c>
      <c r="CE8" s="126">
        <f aca="true" t="shared" si="40" ref="CE8:CE28">SUM(AA8,BC8)</f>
        <v>0</v>
      </c>
      <c r="CF8" s="127">
        <f aca="true" t="shared" si="41" ref="CF8:CF28">SUM(AB8,BD8)</f>
        <v>0</v>
      </c>
      <c r="CG8" s="126">
        <f aca="true" t="shared" si="42" ref="CG8:CG28">SUM(AC8,BE8)</f>
        <v>0</v>
      </c>
      <c r="CH8" s="126">
        <f aca="true" t="shared" si="43" ref="CH8:CH28">SUM(AD8,BF8)</f>
        <v>656779</v>
      </c>
      <c r="CI8" s="126">
        <f aca="true" t="shared" si="44" ref="CI8:CI28">SUM(AE8,BG8)</f>
        <v>32494890</v>
      </c>
    </row>
    <row r="9" spans="1:87" s="123" customFormat="1" ht="12" customHeight="1">
      <c r="A9" s="124" t="s">
        <v>216</v>
      </c>
      <c r="B9" s="132" t="s">
        <v>220</v>
      </c>
      <c r="C9" s="124" t="s">
        <v>221</v>
      </c>
      <c r="D9" s="126">
        <f t="shared" si="3"/>
        <v>1493247</v>
      </c>
      <c r="E9" s="126">
        <f t="shared" si="4"/>
        <v>1493247</v>
      </c>
      <c r="F9" s="126">
        <v>0</v>
      </c>
      <c r="G9" s="126">
        <v>1478743</v>
      </c>
      <c r="H9" s="126">
        <v>14504</v>
      </c>
      <c r="I9" s="126">
        <v>0</v>
      </c>
      <c r="J9" s="126">
        <v>0</v>
      </c>
      <c r="K9" s="127">
        <v>0</v>
      </c>
      <c r="L9" s="126">
        <f t="shared" si="5"/>
        <v>8007154</v>
      </c>
      <c r="M9" s="126">
        <f t="shared" si="6"/>
        <v>1310051</v>
      </c>
      <c r="N9" s="126">
        <v>799251</v>
      </c>
      <c r="O9" s="126">
        <v>144226</v>
      </c>
      <c r="P9" s="126">
        <v>366574</v>
      </c>
      <c r="Q9" s="126">
        <v>0</v>
      </c>
      <c r="R9" s="126">
        <f t="shared" si="7"/>
        <v>502904</v>
      </c>
      <c r="S9" s="126">
        <v>146694</v>
      </c>
      <c r="T9" s="126">
        <v>290990</v>
      </c>
      <c r="U9" s="126">
        <v>65220</v>
      </c>
      <c r="V9" s="126">
        <v>46413</v>
      </c>
      <c r="W9" s="126">
        <f t="shared" si="8"/>
        <v>6147786</v>
      </c>
      <c r="X9" s="126">
        <v>5007839</v>
      </c>
      <c r="Y9" s="126">
        <v>799214</v>
      </c>
      <c r="Z9" s="126">
        <v>340733</v>
      </c>
      <c r="AA9" s="126">
        <v>0</v>
      </c>
      <c r="AB9" s="127">
        <v>0</v>
      </c>
      <c r="AC9" s="126">
        <v>0</v>
      </c>
      <c r="AD9" s="126">
        <v>122855</v>
      </c>
      <c r="AE9" s="126">
        <f t="shared" si="9"/>
        <v>9623256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1032127</v>
      </c>
      <c r="AO9" s="126">
        <f t="shared" si="13"/>
        <v>172100</v>
      </c>
      <c r="AP9" s="126">
        <v>172100</v>
      </c>
      <c r="AQ9" s="126">
        <v>0</v>
      </c>
      <c r="AR9" s="126">
        <v>0</v>
      </c>
      <c r="AS9" s="126">
        <v>0</v>
      </c>
      <c r="AT9" s="126">
        <f t="shared" si="14"/>
        <v>225962</v>
      </c>
      <c r="AU9" s="126">
        <v>32049</v>
      </c>
      <c r="AV9" s="126">
        <v>193913</v>
      </c>
      <c r="AW9" s="126">
        <v>0</v>
      </c>
      <c r="AX9" s="126">
        <v>0</v>
      </c>
      <c r="AY9" s="126">
        <f t="shared" si="15"/>
        <v>634065</v>
      </c>
      <c r="AZ9" s="126">
        <v>553449</v>
      </c>
      <c r="BA9" s="126">
        <v>80616</v>
      </c>
      <c r="BB9" s="126">
        <v>0</v>
      </c>
      <c r="BC9" s="126">
        <v>0</v>
      </c>
      <c r="BD9" s="127">
        <v>0</v>
      </c>
      <c r="BE9" s="126">
        <v>0</v>
      </c>
      <c r="BF9" s="126">
        <v>0</v>
      </c>
      <c r="BG9" s="126">
        <f t="shared" si="16"/>
        <v>1032127</v>
      </c>
      <c r="BH9" s="126">
        <f t="shared" si="17"/>
        <v>1493247</v>
      </c>
      <c r="BI9" s="126">
        <f t="shared" si="18"/>
        <v>1493247</v>
      </c>
      <c r="BJ9" s="126">
        <f t="shared" si="19"/>
        <v>0</v>
      </c>
      <c r="BK9" s="126">
        <f t="shared" si="20"/>
        <v>1478743</v>
      </c>
      <c r="BL9" s="126">
        <f t="shared" si="21"/>
        <v>14504</v>
      </c>
      <c r="BM9" s="126">
        <f t="shared" si="22"/>
        <v>0</v>
      </c>
      <c r="BN9" s="126">
        <f t="shared" si="23"/>
        <v>0</v>
      </c>
      <c r="BO9" s="127">
        <f t="shared" si="24"/>
        <v>0</v>
      </c>
      <c r="BP9" s="126">
        <f t="shared" si="25"/>
        <v>9039281</v>
      </c>
      <c r="BQ9" s="126">
        <f t="shared" si="26"/>
        <v>1482151</v>
      </c>
      <c r="BR9" s="126">
        <f t="shared" si="27"/>
        <v>971351</v>
      </c>
      <c r="BS9" s="126">
        <f t="shared" si="28"/>
        <v>144226</v>
      </c>
      <c r="BT9" s="126">
        <f t="shared" si="29"/>
        <v>366574</v>
      </c>
      <c r="BU9" s="126">
        <f t="shared" si="30"/>
        <v>0</v>
      </c>
      <c r="BV9" s="126">
        <f t="shared" si="31"/>
        <v>728866</v>
      </c>
      <c r="BW9" s="126">
        <f t="shared" si="32"/>
        <v>178743</v>
      </c>
      <c r="BX9" s="126">
        <f t="shared" si="33"/>
        <v>484903</v>
      </c>
      <c r="BY9" s="126">
        <f t="shared" si="34"/>
        <v>65220</v>
      </c>
      <c r="BZ9" s="126">
        <f t="shared" si="35"/>
        <v>46413</v>
      </c>
      <c r="CA9" s="126">
        <f t="shared" si="36"/>
        <v>6781851</v>
      </c>
      <c r="CB9" s="126">
        <f t="shared" si="37"/>
        <v>5561288</v>
      </c>
      <c r="CC9" s="126">
        <f t="shared" si="38"/>
        <v>879830</v>
      </c>
      <c r="CD9" s="126">
        <f t="shared" si="39"/>
        <v>340733</v>
      </c>
      <c r="CE9" s="126">
        <f t="shared" si="40"/>
        <v>0</v>
      </c>
      <c r="CF9" s="127">
        <f t="shared" si="41"/>
        <v>0</v>
      </c>
      <c r="CG9" s="126">
        <f t="shared" si="42"/>
        <v>0</v>
      </c>
      <c r="CH9" s="126">
        <f t="shared" si="43"/>
        <v>122855</v>
      </c>
      <c r="CI9" s="126">
        <f t="shared" si="44"/>
        <v>10655383</v>
      </c>
    </row>
    <row r="10" spans="1:87" s="123" customFormat="1" ht="12" customHeight="1">
      <c r="A10" s="124" t="s">
        <v>216</v>
      </c>
      <c r="B10" s="125" t="s">
        <v>222</v>
      </c>
      <c r="C10" s="124" t="s">
        <v>223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608</v>
      </c>
      <c r="L10" s="126">
        <f t="shared" si="5"/>
        <v>1595504</v>
      </c>
      <c r="M10" s="126">
        <f t="shared" si="6"/>
        <v>343131</v>
      </c>
      <c r="N10" s="126">
        <v>39899</v>
      </c>
      <c r="O10" s="126">
        <v>303232</v>
      </c>
      <c r="P10" s="126">
        <v>0</v>
      </c>
      <c r="Q10" s="126">
        <v>0</v>
      </c>
      <c r="R10" s="126">
        <f t="shared" si="7"/>
        <v>106953</v>
      </c>
      <c r="S10" s="126">
        <v>106953</v>
      </c>
      <c r="T10" s="126">
        <v>0</v>
      </c>
      <c r="U10" s="126">
        <v>0</v>
      </c>
      <c r="V10" s="126">
        <v>0</v>
      </c>
      <c r="W10" s="126">
        <f t="shared" si="8"/>
        <v>1145420</v>
      </c>
      <c r="X10" s="126">
        <v>1038410</v>
      </c>
      <c r="Y10" s="126">
        <v>107010</v>
      </c>
      <c r="Z10" s="126">
        <v>0</v>
      </c>
      <c r="AA10" s="126">
        <v>0</v>
      </c>
      <c r="AB10" s="127">
        <v>557657</v>
      </c>
      <c r="AC10" s="126">
        <v>0</v>
      </c>
      <c r="AD10" s="126">
        <v>46042</v>
      </c>
      <c r="AE10" s="126">
        <f t="shared" si="9"/>
        <v>1641546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90134</v>
      </c>
      <c r="AO10" s="126">
        <f t="shared" si="13"/>
        <v>11621</v>
      </c>
      <c r="AP10" s="126">
        <v>11621</v>
      </c>
      <c r="AQ10" s="126">
        <v>0</v>
      </c>
      <c r="AR10" s="126">
        <v>0</v>
      </c>
      <c r="AS10" s="126">
        <v>0</v>
      </c>
      <c r="AT10" s="126">
        <f t="shared" si="14"/>
        <v>35014</v>
      </c>
      <c r="AU10" s="126">
        <v>0</v>
      </c>
      <c r="AV10" s="126">
        <v>35014</v>
      </c>
      <c r="AW10" s="126">
        <v>0</v>
      </c>
      <c r="AX10" s="126">
        <v>0</v>
      </c>
      <c r="AY10" s="126">
        <f t="shared" si="15"/>
        <v>43499</v>
      </c>
      <c r="AZ10" s="126">
        <v>0</v>
      </c>
      <c r="BA10" s="126">
        <v>43499</v>
      </c>
      <c r="BB10" s="126">
        <v>0</v>
      </c>
      <c r="BC10" s="126">
        <v>0</v>
      </c>
      <c r="BD10" s="127">
        <v>0</v>
      </c>
      <c r="BE10" s="126">
        <v>0</v>
      </c>
      <c r="BF10" s="126">
        <v>0</v>
      </c>
      <c r="BG10" s="126">
        <f t="shared" si="16"/>
        <v>90134</v>
      </c>
      <c r="BH10" s="126">
        <f t="shared" si="17"/>
        <v>0</v>
      </c>
      <c r="BI10" s="126">
        <f t="shared" si="18"/>
        <v>0</v>
      </c>
      <c r="BJ10" s="126">
        <f t="shared" si="19"/>
        <v>0</v>
      </c>
      <c r="BK10" s="126">
        <f t="shared" si="20"/>
        <v>0</v>
      </c>
      <c r="BL10" s="126">
        <f t="shared" si="21"/>
        <v>0</v>
      </c>
      <c r="BM10" s="126">
        <f t="shared" si="22"/>
        <v>0</v>
      </c>
      <c r="BN10" s="126">
        <f t="shared" si="23"/>
        <v>0</v>
      </c>
      <c r="BO10" s="127">
        <f t="shared" si="24"/>
        <v>608</v>
      </c>
      <c r="BP10" s="126">
        <f t="shared" si="25"/>
        <v>1685638</v>
      </c>
      <c r="BQ10" s="126">
        <f t="shared" si="26"/>
        <v>354752</v>
      </c>
      <c r="BR10" s="126">
        <f t="shared" si="27"/>
        <v>51520</v>
      </c>
      <c r="BS10" s="126">
        <f t="shared" si="28"/>
        <v>303232</v>
      </c>
      <c r="BT10" s="126">
        <f t="shared" si="29"/>
        <v>0</v>
      </c>
      <c r="BU10" s="126">
        <f t="shared" si="30"/>
        <v>0</v>
      </c>
      <c r="BV10" s="126">
        <f t="shared" si="31"/>
        <v>141967</v>
      </c>
      <c r="BW10" s="126">
        <f t="shared" si="32"/>
        <v>106953</v>
      </c>
      <c r="BX10" s="126">
        <f t="shared" si="33"/>
        <v>35014</v>
      </c>
      <c r="BY10" s="126">
        <f t="shared" si="34"/>
        <v>0</v>
      </c>
      <c r="BZ10" s="126">
        <f t="shared" si="35"/>
        <v>0</v>
      </c>
      <c r="CA10" s="126">
        <f t="shared" si="36"/>
        <v>1188919</v>
      </c>
      <c r="CB10" s="126">
        <f t="shared" si="37"/>
        <v>1038410</v>
      </c>
      <c r="CC10" s="126">
        <f t="shared" si="38"/>
        <v>150509</v>
      </c>
      <c r="CD10" s="126">
        <f t="shared" si="39"/>
        <v>0</v>
      </c>
      <c r="CE10" s="126">
        <f t="shared" si="40"/>
        <v>0</v>
      </c>
      <c r="CF10" s="127">
        <f t="shared" si="41"/>
        <v>557657</v>
      </c>
      <c r="CG10" s="126">
        <f t="shared" si="42"/>
        <v>0</v>
      </c>
      <c r="CH10" s="126">
        <f t="shared" si="43"/>
        <v>46042</v>
      </c>
      <c r="CI10" s="126">
        <f t="shared" si="44"/>
        <v>1731680</v>
      </c>
    </row>
    <row r="11" spans="1:87" s="123" customFormat="1" ht="12" customHeight="1">
      <c r="A11" s="124" t="s">
        <v>216</v>
      </c>
      <c r="B11" s="132" t="s">
        <v>224</v>
      </c>
      <c r="C11" s="124" t="s">
        <v>225</v>
      </c>
      <c r="D11" s="126">
        <f t="shared" si="3"/>
        <v>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265438</v>
      </c>
      <c r="L11" s="126">
        <f t="shared" si="5"/>
        <v>2592236</v>
      </c>
      <c r="M11" s="126">
        <f t="shared" si="6"/>
        <v>1875873</v>
      </c>
      <c r="N11" s="126">
        <v>559449</v>
      </c>
      <c r="O11" s="126">
        <v>1316424</v>
      </c>
      <c r="P11" s="126">
        <v>0</v>
      </c>
      <c r="Q11" s="126">
        <v>0</v>
      </c>
      <c r="R11" s="126">
        <f t="shared" si="7"/>
        <v>92546</v>
      </c>
      <c r="S11" s="126">
        <v>92546</v>
      </c>
      <c r="T11" s="126">
        <v>0</v>
      </c>
      <c r="U11" s="126">
        <v>0</v>
      </c>
      <c r="V11" s="126">
        <v>0</v>
      </c>
      <c r="W11" s="126">
        <f t="shared" si="8"/>
        <v>623817</v>
      </c>
      <c r="X11" s="126">
        <v>602888</v>
      </c>
      <c r="Y11" s="126">
        <v>0</v>
      </c>
      <c r="Z11" s="126">
        <v>0</v>
      </c>
      <c r="AA11" s="126">
        <v>20929</v>
      </c>
      <c r="AB11" s="127">
        <v>1202141</v>
      </c>
      <c r="AC11" s="126">
        <v>0</v>
      </c>
      <c r="AD11" s="126">
        <v>94970</v>
      </c>
      <c r="AE11" s="126">
        <f t="shared" si="9"/>
        <v>2687206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38780</v>
      </c>
      <c r="AO11" s="126">
        <f t="shared" si="13"/>
        <v>2363</v>
      </c>
      <c r="AP11" s="126">
        <v>2363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36417</v>
      </c>
      <c r="AZ11" s="126">
        <v>18000</v>
      </c>
      <c r="BA11" s="126">
        <v>18417</v>
      </c>
      <c r="BB11" s="126">
        <v>0</v>
      </c>
      <c r="BC11" s="126">
        <v>0</v>
      </c>
      <c r="BD11" s="127">
        <v>0</v>
      </c>
      <c r="BE11" s="126">
        <v>0</v>
      </c>
      <c r="BF11" s="126">
        <v>2</v>
      </c>
      <c r="BG11" s="126">
        <f t="shared" si="16"/>
        <v>38782</v>
      </c>
      <c r="BH11" s="126">
        <f t="shared" si="17"/>
        <v>0</v>
      </c>
      <c r="BI11" s="126">
        <f t="shared" si="18"/>
        <v>0</v>
      </c>
      <c r="BJ11" s="126">
        <f t="shared" si="19"/>
        <v>0</v>
      </c>
      <c r="BK11" s="126">
        <f t="shared" si="20"/>
        <v>0</v>
      </c>
      <c r="BL11" s="126">
        <f t="shared" si="21"/>
        <v>0</v>
      </c>
      <c r="BM11" s="126">
        <f t="shared" si="22"/>
        <v>0</v>
      </c>
      <c r="BN11" s="126">
        <f t="shared" si="23"/>
        <v>0</v>
      </c>
      <c r="BO11" s="127">
        <f t="shared" si="24"/>
        <v>265438</v>
      </c>
      <c r="BP11" s="126">
        <f t="shared" si="25"/>
        <v>2631016</v>
      </c>
      <c r="BQ11" s="126">
        <f t="shared" si="26"/>
        <v>1878236</v>
      </c>
      <c r="BR11" s="126">
        <f t="shared" si="27"/>
        <v>561812</v>
      </c>
      <c r="BS11" s="126">
        <f t="shared" si="28"/>
        <v>1316424</v>
      </c>
      <c r="BT11" s="126">
        <f t="shared" si="29"/>
        <v>0</v>
      </c>
      <c r="BU11" s="126">
        <f t="shared" si="30"/>
        <v>0</v>
      </c>
      <c r="BV11" s="126">
        <f t="shared" si="31"/>
        <v>92546</v>
      </c>
      <c r="BW11" s="126">
        <f t="shared" si="32"/>
        <v>92546</v>
      </c>
      <c r="BX11" s="126">
        <f t="shared" si="33"/>
        <v>0</v>
      </c>
      <c r="BY11" s="126">
        <f t="shared" si="34"/>
        <v>0</v>
      </c>
      <c r="BZ11" s="126">
        <f t="shared" si="35"/>
        <v>0</v>
      </c>
      <c r="CA11" s="126">
        <f t="shared" si="36"/>
        <v>660234</v>
      </c>
      <c r="CB11" s="126">
        <f t="shared" si="37"/>
        <v>620888</v>
      </c>
      <c r="CC11" s="126">
        <f t="shared" si="38"/>
        <v>18417</v>
      </c>
      <c r="CD11" s="126">
        <f t="shared" si="39"/>
        <v>0</v>
      </c>
      <c r="CE11" s="126">
        <f t="shared" si="40"/>
        <v>20929</v>
      </c>
      <c r="CF11" s="127">
        <f t="shared" si="41"/>
        <v>1202141</v>
      </c>
      <c r="CG11" s="126">
        <f t="shared" si="42"/>
        <v>0</v>
      </c>
      <c r="CH11" s="126">
        <f t="shared" si="43"/>
        <v>94972</v>
      </c>
      <c r="CI11" s="126">
        <f t="shared" si="44"/>
        <v>2725988</v>
      </c>
    </row>
    <row r="12" spans="1:87" s="123" customFormat="1" ht="12" customHeight="1">
      <c r="A12" s="124" t="s">
        <v>216</v>
      </c>
      <c r="B12" s="125" t="s">
        <v>226</v>
      </c>
      <c r="C12" s="124" t="s">
        <v>227</v>
      </c>
      <c r="D12" s="141">
        <f t="shared" si="3"/>
        <v>0</v>
      </c>
      <c r="E12" s="141">
        <f t="shared" si="4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2">
        <v>0</v>
      </c>
      <c r="L12" s="141">
        <f t="shared" si="5"/>
        <v>1198502</v>
      </c>
      <c r="M12" s="141">
        <f t="shared" si="6"/>
        <v>577235</v>
      </c>
      <c r="N12" s="141">
        <v>10924</v>
      </c>
      <c r="O12" s="141">
        <v>308512</v>
      </c>
      <c r="P12" s="141">
        <v>257799</v>
      </c>
      <c r="Q12" s="141">
        <v>0</v>
      </c>
      <c r="R12" s="141">
        <f t="shared" si="7"/>
        <v>503250</v>
      </c>
      <c r="S12" s="141">
        <v>73114</v>
      </c>
      <c r="T12" s="141">
        <v>428112</v>
      </c>
      <c r="U12" s="141">
        <v>2024</v>
      </c>
      <c r="V12" s="141">
        <v>0</v>
      </c>
      <c r="W12" s="141">
        <f t="shared" si="8"/>
        <v>118017</v>
      </c>
      <c r="X12" s="141">
        <v>11141</v>
      </c>
      <c r="Y12" s="141">
        <v>67289</v>
      </c>
      <c r="Z12" s="141">
        <v>39587</v>
      </c>
      <c r="AA12" s="141">
        <v>0</v>
      </c>
      <c r="AB12" s="142">
        <v>0</v>
      </c>
      <c r="AC12" s="141">
        <v>0</v>
      </c>
      <c r="AD12" s="141">
        <v>0</v>
      </c>
      <c r="AE12" s="141">
        <f t="shared" si="9"/>
        <v>1198502</v>
      </c>
      <c r="AF12" s="141">
        <f t="shared" si="10"/>
        <v>0</v>
      </c>
      <c r="AG12" s="141">
        <f t="shared" si="11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2">
        <v>0</v>
      </c>
      <c r="AN12" s="141">
        <f t="shared" si="12"/>
        <v>23775</v>
      </c>
      <c r="AO12" s="141">
        <f t="shared" si="13"/>
        <v>22654</v>
      </c>
      <c r="AP12" s="141">
        <v>0</v>
      </c>
      <c r="AQ12" s="141">
        <v>22654</v>
      </c>
      <c r="AR12" s="141">
        <v>0</v>
      </c>
      <c r="AS12" s="141">
        <v>0</v>
      </c>
      <c r="AT12" s="141">
        <f t="shared" si="14"/>
        <v>1121</v>
      </c>
      <c r="AU12" s="141">
        <v>1121</v>
      </c>
      <c r="AV12" s="141">
        <v>0</v>
      </c>
      <c r="AW12" s="141">
        <v>0</v>
      </c>
      <c r="AX12" s="141">
        <v>0</v>
      </c>
      <c r="AY12" s="141">
        <f t="shared" si="15"/>
        <v>0</v>
      </c>
      <c r="AZ12" s="141">
        <v>0</v>
      </c>
      <c r="BA12" s="141">
        <v>0</v>
      </c>
      <c r="BB12" s="141">
        <v>0</v>
      </c>
      <c r="BC12" s="141">
        <v>0</v>
      </c>
      <c r="BD12" s="142">
        <v>0</v>
      </c>
      <c r="BE12" s="141">
        <v>0</v>
      </c>
      <c r="BF12" s="141">
        <v>0</v>
      </c>
      <c r="BG12" s="141">
        <f t="shared" si="16"/>
        <v>23775</v>
      </c>
      <c r="BH12" s="141">
        <f t="shared" si="17"/>
        <v>0</v>
      </c>
      <c r="BI12" s="141">
        <f t="shared" si="18"/>
        <v>0</v>
      </c>
      <c r="BJ12" s="141">
        <f t="shared" si="19"/>
        <v>0</v>
      </c>
      <c r="BK12" s="141">
        <f t="shared" si="20"/>
        <v>0</v>
      </c>
      <c r="BL12" s="141">
        <f t="shared" si="21"/>
        <v>0</v>
      </c>
      <c r="BM12" s="141">
        <f t="shared" si="22"/>
        <v>0</v>
      </c>
      <c r="BN12" s="141">
        <f t="shared" si="23"/>
        <v>0</v>
      </c>
      <c r="BO12" s="142">
        <f t="shared" si="24"/>
        <v>0</v>
      </c>
      <c r="BP12" s="141">
        <f t="shared" si="25"/>
        <v>1222277</v>
      </c>
      <c r="BQ12" s="141">
        <f t="shared" si="26"/>
        <v>599889</v>
      </c>
      <c r="BR12" s="141">
        <f t="shared" si="27"/>
        <v>10924</v>
      </c>
      <c r="BS12" s="141">
        <f t="shared" si="28"/>
        <v>331166</v>
      </c>
      <c r="BT12" s="141">
        <f t="shared" si="29"/>
        <v>257799</v>
      </c>
      <c r="BU12" s="141">
        <f t="shared" si="30"/>
        <v>0</v>
      </c>
      <c r="BV12" s="141">
        <f t="shared" si="31"/>
        <v>504371</v>
      </c>
      <c r="BW12" s="141">
        <f t="shared" si="32"/>
        <v>74235</v>
      </c>
      <c r="BX12" s="141">
        <f t="shared" si="33"/>
        <v>428112</v>
      </c>
      <c r="BY12" s="141">
        <f t="shared" si="34"/>
        <v>2024</v>
      </c>
      <c r="BZ12" s="141">
        <f t="shared" si="35"/>
        <v>0</v>
      </c>
      <c r="CA12" s="141">
        <f t="shared" si="36"/>
        <v>118017</v>
      </c>
      <c r="CB12" s="141">
        <f t="shared" si="37"/>
        <v>11141</v>
      </c>
      <c r="CC12" s="141">
        <f t="shared" si="38"/>
        <v>67289</v>
      </c>
      <c r="CD12" s="141">
        <f t="shared" si="39"/>
        <v>39587</v>
      </c>
      <c r="CE12" s="141">
        <f t="shared" si="40"/>
        <v>0</v>
      </c>
      <c r="CF12" s="142">
        <f t="shared" si="41"/>
        <v>0</v>
      </c>
      <c r="CG12" s="141">
        <f t="shared" si="42"/>
        <v>0</v>
      </c>
      <c r="CH12" s="141">
        <f t="shared" si="43"/>
        <v>0</v>
      </c>
      <c r="CI12" s="141">
        <f t="shared" si="44"/>
        <v>1222277</v>
      </c>
    </row>
    <row r="13" spans="1:87" s="123" customFormat="1" ht="12" customHeight="1">
      <c r="A13" s="124" t="s">
        <v>216</v>
      </c>
      <c r="B13" s="125" t="s">
        <v>228</v>
      </c>
      <c r="C13" s="124" t="s">
        <v>229</v>
      </c>
      <c r="D13" s="141">
        <f t="shared" si="3"/>
        <v>14621</v>
      </c>
      <c r="E13" s="141">
        <f t="shared" si="4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14621</v>
      </c>
      <c r="K13" s="142">
        <v>0</v>
      </c>
      <c r="L13" s="141">
        <f t="shared" si="5"/>
        <v>3356967</v>
      </c>
      <c r="M13" s="141">
        <f t="shared" si="6"/>
        <v>910776</v>
      </c>
      <c r="N13" s="141">
        <v>910776</v>
      </c>
      <c r="O13" s="141">
        <v>0</v>
      </c>
      <c r="P13" s="141">
        <v>0</v>
      </c>
      <c r="Q13" s="141">
        <v>0</v>
      </c>
      <c r="R13" s="141">
        <f t="shared" si="7"/>
        <v>413015</v>
      </c>
      <c r="S13" s="141">
        <v>0</v>
      </c>
      <c r="T13" s="141">
        <v>0</v>
      </c>
      <c r="U13" s="141">
        <v>413015</v>
      </c>
      <c r="V13" s="141">
        <v>0</v>
      </c>
      <c r="W13" s="141">
        <f t="shared" si="8"/>
        <v>2033176</v>
      </c>
      <c r="X13" s="141">
        <v>1657407</v>
      </c>
      <c r="Y13" s="141">
        <v>200156</v>
      </c>
      <c r="Z13" s="141">
        <v>0</v>
      </c>
      <c r="AA13" s="141">
        <v>175613</v>
      </c>
      <c r="AB13" s="142">
        <v>0</v>
      </c>
      <c r="AC13" s="141">
        <v>0</v>
      </c>
      <c r="AD13" s="141">
        <v>891496</v>
      </c>
      <c r="AE13" s="141">
        <f t="shared" si="9"/>
        <v>4263084</v>
      </c>
      <c r="AF13" s="141">
        <f t="shared" si="10"/>
        <v>0</v>
      </c>
      <c r="AG13" s="141">
        <f t="shared" si="11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2">
        <v>0</v>
      </c>
      <c r="AN13" s="141">
        <f t="shared" si="12"/>
        <v>64920</v>
      </c>
      <c r="AO13" s="141">
        <f t="shared" si="13"/>
        <v>35582</v>
      </c>
      <c r="AP13" s="141">
        <v>35582</v>
      </c>
      <c r="AQ13" s="141">
        <v>0</v>
      </c>
      <c r="AR13" s="141">
        <v>0</v>
      </c>
      <c r="AS13" s="141">
        <v>0</v>
      </c>
      <c r="AT13" s="141">
        <f t="shared" si="14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5"/>
        <v>29338</v>
      </c>
      <c r="AZ13" s="141">
        <v>27638</v>
      </c>
      <c r="BA13" s="141">
        <v>0</v>
      </c>
      <c r="BB13" s="141">
        <v>0</v>
      </c>
      <c r="BC13" s="141">
        <v>1700</v>
      </c>
      <c r="BD13" s="142">
        <v>0</v>
      </c>
      <c r="BE13" s="141">
        <v>0</v>
      </c>
      <c r="BF13" s="141">
        <v>9204</v>
      </c>
      <c r="BG13" s="141">
        <f t="shared" si="16"/>
        <v>74124</v>
      </c>
      <c r="BH13" s="141">
        <f t="shared" si="17"/>
        <v>14621</v>
      </c>
      <c r="BI13" s="141">
        <f t="shared" si="18"/>
        <v>0</v>
      </c>
      <c r="BJ13" s="141">
        <f t="shared" si="19"/>
        <v>0</v>
      </c>
      <c r="BK13" s="141">
        <f t="shared" si="20"/>
        <v>0</v>
      </c>
      <c r="BL13" s="141">
        <f t="shared" si="21"/>
        <v>0</v>
      </c>
      <c r="BM13" s="141">
        <f t="shared" si="22"/>
        <v>0</v>
      </c>
      <c r="BN13" s="141">
        <f t="shared" si="23"/>
        <v>14621</v>
      </c>
      <c r="BO13" s="142">
        <f t="shared" si="24"/>
        <v>0</v>
      </c>
      <c r="BP13" s="141">
        <f t="shared" si="25"/>
        <v>3421887</v>
      </c>
      <c r="BQ13" s="141">
        <f t="shared" si="26"/>
        <v>946358</v>
      </c>
      <c r="BR13" s="141">
        <f t="shared" si="27"/>
        <v>946358</v>
      </c>
      <c r="BS13" s="141">
        <f t="shared" si="28"/>
        <v>0</v>
      </c>
      <c r="BT13" s="141">
        <f t="shared" si="29"/>
        <v>0</v>
      </c>
      <c r="BU13" s="141">
        <f t="shared" si="30"/>
        <v>0</v>
      </c>
      <c r="BV13" s="141">
        <f t="shared" si="31"/>
        <v>413015</v>
      </c>
      <c r="BW13" s="141">
        <f t="shared" si="32"/>
        <v>0</v>
      </c>
      <c r="BX13" s="141">
        <f t="shared" si="33"/>
        <v>0</v>
      </c>
      <c r="BY13" s="141">
        <f t="shared" si="34"/>
        <v>413015</v>
      </c>
      <c r="BZ13" s="141">
        <f t="shared" si="35"/>
        <v>0</v>
      </c>
      <c r="CA13" s="141">
        <f t="shared" si="36"/>
        <v>2062514</v>
      </c>
      <c r="CB13" s="141">
        <f t="shared" si="37"/>
        <v>1685045</v>
      </c>
      <c r="CC13" s="141">
        <f t="shared" si="38"/>
        <v>200156</v>
      </c>
      <c r="CD13" s="141">
        <f t="shared" si="39"/>
        <v>0</v>
      </c>
      <c r="CE13" s="141">
        <f t="shared" si="40"/>
        <v>177313</v>
      </c>
      <c r="CF13" s="142">
        <f t="shared" si="41"/>
        <v>0</v>
      </c>
      <c r="CG13" s="141">
        <f t="shared" si="42"/>
        <v>0</v>
      </c>
      <c r="CH13" s="141">
        <f t="shared" si="43"/>
        <v>900700</v>
      </c>
      <c r="CI13" s="141">
        <f t="shared" si="44"/>
        <v>4337208</v>
      </c>
    </row>
    <row r="14" spans="1:87" s="123" customFormat="1" ht="12" customHeight="1">
      <c r="A14" s="124" t="s">
        <v>216</v>
      </c>
      <c r="B14" s="125" t="s">
        <v>230</v>
      </c>
      <c r="C14" s="124" t="s">
        <v>231</v>
      </c>
      <c r="D14" s="141">
        <f t="shared" si="3"/>
        <v>0</v>
      </c>
      <c r="E14" s="141">
        <f t="shared" si="4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2">
        <v>133</v>
      </c>
      <c r="L14" s="141">
        <f t="shared" si="5"/>
        <v>472767</v>
      </c>
      <c r="M14" s="141">
        <f t="shared" si="6"/>
        <v>28634</v>
      </c>
      <c r="N14" s="141">
        <v>17151</v>
      </c>
      <c r="O14" s="141">
        <v>11483</v>
      </c>
      <c r="P14" s="141">
        <v>0</v>
      </c>
      <c r="Q14" s="141">
        <v>0</v>
      </c>
      <c r="R14" s="141">
        <f t="shared" si="7"/>
        <v>914</v>
      </c>
      <c r="S14" s="141">
        <v>914</v>
      </c>
      <c r="T14" s="141">
        <v>0</v>
      </c>
      <c r="U14" s="141">
        <v>0</v>
      </c>
      <c r="V14" s="141">
        <v>0</v>
      </c>
      <c r="W14" s="141">
        <f t="shared" si="8"/>
        <v>443219</v>
      </c>
      <c r="X14" s="141">
        <v>405087</v>
      </c>
      <c r="Y14" s="141">
        <v>0</v>
      </c>
      <c r="Z14" s="141">
        <v>0</v>
      </c>
      <c r="AA14" s="141">
        <v>38132</v>
      </c>
      <c r="AB14" s="142">
        <v>218802</v>
      </c>
      <c r="AC14" s="141">
        <v>0</v>
      </c>
      <c r="AD14" s="141">
        <v>66524</v>
      </c>
      <c r="AE14" s="141">
        <f t="shared" si="9"/>
        <v>539291</v>
      </c>
      <c r="AF14" s="141">
        <f t="shared" si="10"/>
        <v>0</v>
      </c>
      <c r="AG14" s="141">
        <f t="shared" si="11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2">
        <v>1588</v>
      </c>
      <c r="AN14" s="141">
        <f t="shared" si="12"/>
        <v>5028</v>
      </c>
      <c r="AO14" s="141">
        <f t="shared" si="13"/>
        <v>5028</v>
      </c>
      <c r="AP14" s="141">
        <v>5028</v>
      </c>
      <c r="AQ14" s="141">
        <v>0</v>
      </c>
      <c r="AR14" s="141">
        <v>0</v>
      </c>
      <c r="AS14" s="141">
        <v>0</v>
      </c>
      <c r="AT14" s="141">
        <f t="shared" si="14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5"/>
        <v>0</v>
      </c>
      <c r="AZ14" s="141">
        <v>0</v>
      </c>
      <c r="BA14" s="141">
        <v>0</v>
      </c>
      <c r="BB14" s="141">
        <v>0</v>
      </c>
      <c r="BC14" s="141">
        <v>0</v>
      </c>
      <c r="BD14" s="142">
        <v>71337</v>
      </c>
      <c r="BE14" s="141">
        <v>0</v>
      </c>
      <c r="BF14" s="141">
        <v>8735</v>
      </c>
      <c r="BG14" s="141">
        <f t="shared" si="16"/>
        <v>13763</v>
      </c>
      <c r="BH14" s="141">
        <f t="shared" si="17"/>
        <v>0</v>
      </c>
      <c r="BI14" s="141">
        <f t="shared" si="18"/>
        <v>0</v>
      </c>
      <c r="BJ14" s="141">
        <f t="shared" si="19"/>
        <v>0</v>
      </c>
      <c r="BK14" s="141">
        <f t="shared" si="20"/>
        <v>0</v>
      </c>
      <c r="BL14" s="141">
        <f t="shared" si="21"/>
        <v>0</v>
      </c>
      <c r="BM14" s="141">
        <f t="shared" si="22"/>
        <v>0</v>
      </c>
      <c r="BN14" s="141">
        <f t="shared" si="23"/>
        <v>0</v>
      </c>
      <c r="BO14" s="142">
        <f t="shared" si="24"/>
        <v>1721</v>
      </c>
      <c r="BP14" s="141">
        <f t="shared" si="25"/>
        <v>477795</v>
      </c>
      <c r="BQ14" s="141">
        <f t="shared" si="26"/>
        <v>33662</v>
      </c>
      <c r="BR14" s="141">
        <f t="shared" si="27"/>
        <v>22179</v>
      </c>
      <c r="BS14" s="141">
        <f t="shared" si="28"/>
        <v>11483</v>
      </c>
      <c r="BT14" s="141">
        <f t="shared" si="29"/>
        <v>0</v>
      </c>
      <c r="BU14" s="141">
        <f t="shared" si="30"/>
        <v>0</v>
      </c>
      <c r="BV14" s="141">
        <f t="shared" si="31"/>
        <v>914</v>
      </c>
      <c r="BW14" s="141">
        <f t="shared" si="32"/>
        <v>914</v>
      </c>
      <c r="BX14" s="141">
        <f t="shared" si="33"/>
        <v>0</v>
      </c>
      <c r="BY14" s="141">
        <f t="shared" si="34"/>
        <v>0</v>
      </c>
      <c r="BZ14" s="141">
        <f t="shared" si="35"/>
        <v>0</v>
      </c>
      <c r="CA14" s="141">
        <f t="shared" si="36"/>
        <v>443219</v>
      </c>
      <c r="CB14" s="141">
        <f t="shared" si="37"/>
        <v>405087</v>
      </c>
      <c r="CC14" s="141">
        <f t="shared" si="38"/>
        <v>0</v>
      </c>
      <c r="CD14" s="141">
        <f t="shared" si="39"/>
        <v>0</v>
      </c>
      <c r="CE14" s="141">
        <f t="shared" si="40"/>
        <v>38132</v>
      </c>
      <c r="CF14" s="142">
        <f t="shared" si="41"/>
        <v>290139</v>
      </c>
      <c r="CG14" s="141">
        <f t="shared" si="42"/>
        <v>0</v>
      </c>
      <c r="CH14" s="141">
        <f t="shared" si="43"/>
        <v>75259</v>
      </c>
      <c r="CI14" s="141">
        <f t="shared" si="44"/>
        <v>553054</v>
      </c>
    </row>
    <row r="15" spans="1:87" s="123" customFormat="1" ht="12" customHeight="1">
      <c r="A15" s="124" t="s">
        <v>216</v>
      </c>
      <c r="B15" s="125" t="s">
        <v>232</v>
      </c>
      <c r="C15" s="124" t="s">
        <v>233</v>
      </c>
      <c r="D15" s="141">
        <f t="shared" si="3"/>
        <v>481566</v>
      </c>
      <c r="E15" s="141">
        <f t="shared" si="4"/>
        <v>481566</v>
      </c>
      <c r="F15" s="141">
        <v>0</v>
      </c>
      <c r="G15" s="141">
        <v>471761</v>
      </c>
      <c r="H15" s="141">
        <v>9805</v>
      </c>
      <c r="I15" s="141">
        <v>0</v>
      </c>
      <c r="J15" s="141">
        <v>0</v>
      </c>
      <c r="K15" s="142">
        <v>0</v>
      </c>
      <c r="L15" s="141">
        <f t="shared" si="5"/>
        <v>2636993</v>
      </c>
      <c r="M15" s="141">
        <f t="shared" si="6"/>
        <v>913391</v>
      </c>
      <c r="N15" s="141">
        <v>494571</v>
      </c>
      <c r="O15" s="141">
        <v>230987</v>
      </c>
      <c r="P15" s="141">
        <v>178084</v>
      </c>
      <c r="Q15" s="141">
        <v>9749</v>
      </c>
      <c r="R15" s="141">
        <f t="shared" si="7"/>
        <v>246501</v>
      </c>
      <c r="S15" s="141">
        <v>9125</v>
      </c>
      <c r="T15" s="141">
        <v>234609</v>
      </c>
      <c r="U15" s="141">
        <v>2767</v>
      </c>
      <c r="V15" s="141">
        <v>0</v>
      </c>
      <c r="W15" s="141">
        <f t="shared" si="8"/>
        <v>1477101</v>
      </c>
      <c r="X15" s="141">
        <v>1061719</v>
      </c>
      <c r="Y15" s="141">
        <v>339017</v>
      </c>
      <c r="Z15" s="141">
        <v>76365</v>
      </c>
      <c r="AA15" s="141">
        <v>0</v>
      </c>
      <c r="AB15" s="142">
        <v>0</v>
      </c>
      <c r="AC15" s="141">
        <v>0</v>
      </c>
      <c r="AD15" s="141">
        <v>43611</v>
      </c>
      <c r="AE15" s="141">
        <f t="shared" si="9"/>
        <v>3162170</v>
      </c>
      <c r="AF15" s="141">
        <f t="shared" si="10"/>
        <v>0</v>
      </c>
      <c r="AG15" s="141">
        <f t="shared" si="11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2">
        <v>0</v>
      </c>
      <c r="AN15" s="141">
        <f t="shared" si="12"/>
        <v>310466</v>
      </c>
      <c r="AO15" s="141">
        <f t="shared" si="13"/>
        <v>53754</v>
      </c>
      <c r="AP15" s="141">
        <v>35668</v>
      </c>
      <c r="AQ15" s="141">
        <v>18086</v>
      </c>
      <c r="AR15" s="141">
        <v>0</v>
      </c>
      <c r="AS15" s="141">
        <v>0</v>
      </c>
      <c r="AT15" s="141">
        <f t="shared" si="14"/>
        <v>111174</v>
      </c>
      <c r="AU15" s="141">
        <v>117</v>
      </c>
      <c r="AV15" s="141">
        <v>111057</v>
      </c>
      <c r="AW15" s="141">
        <v>0</v>
      </c>
      <c r="AX15" s="141">
        <v>0</v>
      </c>
      <c r="AY15" s="141">
        <f t="shared" si="15"/>
        <v>145538</v>
      </c>
      <c r="AZ15" s="141">
        <v>127735</v>
      </c>
      <c r="BA15" s="141">
        <v>17803</v>
      </c>
      <c r="BB15" s="141">
        <v>0</v>
      </c>
      <c r="BC15" s="141">
        <v>0</v>
      </c>
      <c r="BD15" s="142">
        <v>0</v>
      </c>
      <c r="BE15" s="141">
        <v>0</v>
      </c>
      <c r="BF15" s="141">
        <v>16116</v>
      </c>
      <c r="BG15" s="141">
        <f t="shared" si="16"/>
        <v>326582</v>
      </c>
      <c r="BH15" s="141">
        <f t="shared" si="17"/>
        <v>481566</v>
      </c>
      <c r="BI15" s="141">
        <f t="shared" si="18"/>
        <v>481566</v>
      </c>
      <c r="BJ15" s="141">
        <f t="shared" si="19"/>
        <v>0</v>
      </c>
      <c r="BK15" s="141">
        <f t="shared" si="20"/>
        <v>471761</v>
      </c>
      <c r="BL15" s="141">
        <f t="shared" si="21"/>
        <v>9805</v>
      </c>
      <c r="BM15" s="141">
        <f t="shared" si="22"/>
        <v>0</v>
      </c>
      <c r="BN15" s="141">
        <f t="shared" si="23"/>
        <v>0</v>
      </c>
      <c r="BO15" s="142">
        <f t="shared" si="24"/>
        <v>0</v>
      </c>
      <c r="BP15" s="141">
        <f t="shared" si="25"/>
        <v>2947459</v>
      </c>
      <c r="BQ15" s="141">
        <f t="shared" si="26"/>
        <v>967145</v>
      </c>
      <c r="BR15" s="141">
        <f t="shared" si="27"/>
        <v>530239</v>
      </c>
      <c r="BS15" s="141">
        <f t="shared" si="28"/>
        <v>249073</v>
      </c>
      <c r="BT15" s="141">
        <f t="shared" si="29"/>
        <v>178084</v>
      </c>
      <c r="BU15" s="141">
        <f t="shared" si="30"/>
        <v>9749</v>
      </c>
      <c r="BV15" s="141">
        <f t="shared" si="31"/>
        <v>357675</v>
      </c>
      <c r="BW15" s="141">
        <f t="shared" si="32"/>
        <v>9242</v>
      </c>
      <c r="BX15" s="141">
        <f t="shared" si="33"/>
        <v>345666</v>
      </c>
      <c r="BY15" s="141">
        <f t="shared" si="34"/>
        <v>2767</v>
      </c>
      <c r="BZ15" s="141">
        <f t="shared" si="35"/>
        <v>0</v>
      </c>
      <c r="CA15" s="141">
        <f t="shared" si="36"/>
        <v>1622639</v>
      </c>
      <c r="CB15" s="141">
        <f t="shared" si="37"/>
        <v>1189454</v>
      </c>
      <c r="CC15" s="141">
        <f t="shared" si="38"/>
        <v>356820</v>
      </c>
      <c r="CD15" s="141">
        <f t="shared" si="39"/>
        <v>76365</v>
      </c>
      <c r="CE15" s="141">
        <f t="shared" si="40"/>
        <v>0</v>
      </c>
      <c r="CF15" s="142">
        <f t="shared" si="41"/>
        <v>0</v>
      </c>
      <c r="CG15" s="141">
        <f t="shared" si="42"/>
        <v>0</v>
      </c>
      <c r="CH15" s="141">
        <f t="shared" si="43"/>
        <v>59727</v>
      </c>
      <c r="CI15" s="141">
        <f t="shared" si="44"/>
        <v>3488752</v>
      </c>
    </row>
    <row r="16" spans="1:87" s="123" customFormat="1" ht="12" customHeight="1">
      <c r="A16" s="124" t="s">
        <v>216</v>
      </c>
      <c r="B16" s="125" t="s">
        <v>234</v>
      </c>
      <c r="C16" s="124" t="s">
        <v>235</v>
      </c>
      <c r="D16" s="141">
        <f t="shared" si="3"/>
        <v>0</v>
      </c>
      <c r="E16" s="141">
        <f t="shared" si="4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2">
        <v>327</v>
      </c>
      <c r="L16" s="141">
        <f t="shared" si="5"/>
        <v>526503</v>
      </c>
      <c r="M16" s="141">
        <f t="shared" si="6"/>
        <v>216173</v>
      </c>
      <c r="N16" s="141">
        <v>34517</v>
      </c>
      <c r="O16" s="141">
        <v>181656</v>
      </c>
      <c r="P16" s="141">
        <v>0</v>
      </c>
      <c r="Q16" s="141">
        <v>0</v>
      </c>
      <c r="R16" s="141">
        <f t="shared" si="7"/>
        <v>7958</v>
      </c>
      <c r="S16" s="141">
        <v>7958</v>
      </c>
      <c r="T16" s="141">
        <v>0</v>
      </c>
      <c r="U16" s="141">
        <v>0</v>
      </c>
      <c r="V16" s="141">
        <v>5035</v>
      </c>
      <c r="W16" s="141">
        <f t="shared" si="8"/>
        <v>297337</v>
      </c>
      <c r="X16" s="141">
        <v>235821</v>
      </c>
      <c r="Y16" s="141">
        <v>51820</v>
      </c>
      <c r="Z16" s="141">
        <v>0</v>
      </c>
      <c r="AA16" s="141">
        <v>9696</v>
      </c>
      <c r="AB16" s="142">
        <v>300172</v>
      </c>
      <c r="AC16" s="141">
        <v>0</v>
      </c>
      <c r="AD16" s="141">
        <v>0</v>
      </c>
      <c r="AE16" s="141">
        <f t="shared" si="9"/>
        <v>526503</v>
      </c>
      <c r="AF16" s="141">
        <f t="shared" si="10"/>
        <v>0</v>
      </c>
      <c r="AG16" s="141">
        <f t="shared" si="11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2">
        <v>0</v>
      </c>
      <c r="AN16" s="141">
        <f t="shared" si="12"/>
        <v>172943</v>
      </c>
      <c r="AO16" s="141">
        <f t="shared" si="13"/>
        <v>5593</v>
      </c>
      <c r="AP16" s="141">
        <v>5593</v>
      </c>
      <c r="AQ16" s="141">
        <v>0</v>
      </c>
      <c r="AR16" s="141">
        <v>0</v>
      </c>
      <c r="AS16" s="141">
        <v>0</v>
      </c>
      <c r="AT16" s="141">
        <f t="shared" si="14"/>
        <v>96014</v>
      </c>
      <c r="AU16" s="141">
        <v>35782</v>
      </c>
      <c r="AV16" s="141">
        <v>60232</v>
      </c>
      <c r="AW16" s="141">
        <v>0</v>
      </c>
      <c r="AX16" s="141">
        <v>0</v>
      </c>
      <c r="AY16" s="141">
        <f t="shared" si="15"/>
        <v>71336</v>
      </c>
      <c r="AZ16" s="141">
        <v>0</v>
      </c>
      <c r="BA16" s="141">
        <v>71336</v>
      </c>
      <c r="BB16" s="141">
        <v>0</v>
      </c>
      <c r="BC16" s="141">
        <v>0</v>
      </c>
      <c r="BD16" s="142">
        <v>0</v>
      </c>
      <c r="BE16" s="141">
        <v>0</v>
      </c>
      <c r="BF16" s="141">
        <v>2752</v>
      </c>
      <c r="BG16" s="141">
        <f t="shared" si="16"/>
        <v>175695</v>
      </c>
      <c r="BH16" s="141">
        <f t="shared" si="17"/>
        <v>0</v>
      </c>
      <c r="BI16" s="141">
        <f t="shared" si="18"/>
        <v>0</v>
      </c>
      <c r="BJ16" s="141">
        <f t="shared" si="19"/>
        <v>0</v>
      </c>
      <c r="BK16" s="141">
        <f t="shared" si="20"/>
        <v>0</v>
      </c>
      <c r="BL16" s="141">
        <f t="shared" si="21"/>
        <v>0</v>
      </c>
      <c r="BM16" s="141">
        <f t="shared" si="22"/>
        <v>0</v>
      </c>
      <c r="BN16" s="141">
        <f t="shared" si="23"/>
        <v>0</v>
      </c>
      <c r="BO16" s="142">
        <f t="shared" si="24"/>
        <v>327</v>
      </c>
      <c r="BP16" s="141">
        <f t="shared" si="25"/>
        <v>699446</v>
      </c>
      <c r="BQ16" s="141">
        <f t="shared" si="26"/>
        <v>221766</v>
      </c>
      <c r="BR16" s="141">
        <f t="shared" si="27"/>
        <v>40110</v>
      </c>
      <c r="BS16" s="141">
        <f t="shared" si="28"/>
        <v>181656</v>
      </c>
      <c r="BT16" s="141">
        <f t="shared" si="29"/>
        <v>0</v>
      </c>
      <c r="BU16" s="141">
        <f t="shared" si="30"/>
        <v>0</v>
      </c>
      <c r="BV16" s="141">
        <f t="shared" si="31"/>
        <v>103972</v>
      </c>
      <c r="BW16" s="141">
        <f t="shared" si="32"/>
        <v>43740</v>
      </c>
      <c r="BX16" s="141">
        <f t="shared" si="33"/>
        <v>60232</v>
      </c>
      <c r="BY16" s="141">
        <f t="shared" si="34"/>
        <v>0</v>
      </c>
      <c r="BZ16" s="141">
        <f t="shared" si="35"/>
        <v>5035</v>
      </c>
      <c r="CA16" s="141">
        <f t="shared" si="36"/>
        <v>368673</v>
      </c>
      <c r="CB16" s="141">
        <f t="shared" si="37"/>
        <v>235821</v>
      </c>
      <c r="CC16" s="141">
        <f t="shared" si="38"/>
        <v>123156</v>
      </c>
      <c r="CD16" s="141">
        <f t="shared" si="39"/>
        <v>0</v>
      </c>
      <c r="CE16" s="141">
        <f t="shared" si="40"/>
        <v>9696</v>
      </c>
      <c r="CF16" s="142">
        <f t="shared" si="41"/>
        <v>300172</v>
      </c>
      <c r="CG16" s="141">
        <f t="shared" si="42"/>
        <v>0</v>
      </c>
      <c r="CH16" s="141">
        <f t="shared" si="43"/>
        <v>2752</v>
      </c>
      <c r="CI16" s="141">
        <f t="shared" si="44"/>
        <v>702198</v>
      </c>
    </row>
    <row r="17" spans="1:87" s="123" customFormat="1" ht="12" customHeight="1">
      <c r="A17" s="124" t="s">
        <v>216</v>
      </c>
      <c r="B17" s="125" t="s">
        <v>236</v>
      </c>
      <c r="C17" s="124" t="s">
        <v>237</v>
      </c>
      <c r="D17" s="141">
        <f t="shared" si="3"/>
        <v>5670</v>
      </c>
      <c r="E17" s="141">
        <f t="shared" si="4"/>
        <v>5670</v>
      </c>
      <c r="F17" s="141">
        <v>5670</v>
      </c>
      <c r="G17" s="141">
        <v>0</v>
      </c>
      <c r="H17" s="141">
        <v>0</v>
      </c>
      <c r="I17" s="141">
        <v>0</v>
      </c>
      <c r="J17" s="141">
        <v>0</v>
      </c>
      <c r="K17" s="142">
        <v>0</v>
      </c>
      <c r="L17" s="141">
        <f t="shared" si="5"/>
        <v>1390971</v>
      </c>
      <c r="M17" s="141">
        <f t="shared" si="6"/>
        <v>774184</v>
      </c>
      <c r="N17" s="141">
        <v>94620</v>
      </c>
      <c r="O17" s="141">
        <v>469584</v>
      </c>
      <c r="P17" s="141">
        <v>209980</v>
      </c>
      <c r="Q17" s="141">
        <v>0</v>
      </c>
      <c r="R17" s="141">
        <f t="shared" si="7"/>
        <v>221680</v>
      </c>
      <c r="S17" s="141">
        <v>14584</v>
      </c>
      <c r="T17" s="141">
        <v>207096</v>
      </c>
      <c r="U17" s="141">
        <v>0</v>
      </c>
      <c r="V17" s="141">
        <v>0</v>
      </c>
      <c r="W17" s="141">
        <f t="shared" si="8"/>
        <v>395107</v>
      </c>
      <c r="X17" s="141">
        <v>207922</v>
      </c>
      <c r="Y17" s="141">
        <v>153811</v>
      </c>
      <c r="Z17" s="141">
        <v>33374</v>
      </c>
      <c r="AA17" s="141">
        <v>0</v>
      </c>
      <c r="AB17" s="142">
        <v>0</v>
      </c>
      <c r="AC17" s="141">
        <v>0</v>
      </c>
      <c r="AD17" s="141">
        <v>99253</v>
      </c>
      <c r="AE17" s="141">
        <f t="shared" si="9"/>
        <v>1495894</v>
      </c>
      <c r="AF17" s="141">
        <f t="shared" si="10"/>
        <v>0</v>
      </c>
      <c r="AG17" s="141">
        <f t="shared" si="11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2">
        <v>0</v>
      </c>
      <c r="AN17" s="141">
        <f t="shared" si="12"/>
        <v>8128</v>
      </c>
      <c r="AO17" s="141">
        <f t="shared" si="13"/>
        <v>6885</v>
      </c>
      <c r="AP17" s="141">
        <v>6885</v>
      </c>
      <c r="AQ17" s="141">
        <v>0</v>
      </c>
      <c r="AR17" s="141">
        <v>0</v>
      </c>
      <c r="AS17" s="141">
        <v>0</v>
      </c>
      <c r="AT17" s="141">
        <f t="shared" si="14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5"/>
        <v>1243</v>
      </c>
      <c r="AZ17" s="141">
        <v>0</v>
      </c>
      <c r="BA17" s="141">
        <v>1243</v>
      </c>
      <c r="BB17" s="141">
        <v>0</v>
      </c>
      <c r="BC17" s="141">
        <v>0</v>
      </c>
      <c r="BD17" s="142">
        <v>0</v>
      </c>
      <c r="BE17" s="141">
        <v>0</v>
      </c>
      <c r="BF17" s="141">
        <v>95</v>
      </c>
      <c r="BG17" s="141">
        <f t="shared" si="16"/>
        <v>8223</v>
      </c>
      <c r="BH17" s="141">
        <f t="shared" si="17"/>
        <v>5670</v>
      </c>
      <c r="BI17" s="141">
        <f t="shared" si="18"/>
        <v>5670</v>
      </c>
      <c r="BJ17" s="141">
        <f t="shared" si="19"/>
        <v>5670</v>
      </c>
      <c r="BK17" s="141">
        <f t="shared" si="20"/>
        <v>0</v>
      </c>
      <c r="BL17" s="141">
        <f t="shared" si="21"/>
        <v>0</v>
      </c>
      <c r="BM17" s="141">
        <f t="shared" si="22"/>
        <v>0</v>
      </c>
      <c r="BN17" s="141">
        <f t="shared" si="23"/>
        <v>0</v>
      </c>
      <c r="BO17" s="142">
        <f t="shared" si="24"/>
        <v>0</v>
      </c>
      <c r="BP17" s="141">
        <f t="shared" si="25"/>
        <v>1399099</v>
      </c>
      <c r="BQ17" s="141">
        <f t="shared" si="26"/>
        <v>781069</v>
      </c>
      <c r="BR17" s="141">
        <f t="shared" si="27"/>
        <v>101505</v>
      </c>
      <c r="BS17" s="141">
        <f t="shared" si="28"/>
        <v>469584</v>
      </c>
      <c r="BT17" s="141">
        <f t="shared" si="29"/>
        <v>209980</v>
      </c>
      <c r="BU17" s="141">
        <f t="shared" si="30"/>
        <v>0</v>
      </c>
      <c r="BV17" s="141">
        <f t="shared" si="31"/>
        <v>221680</v>
      </c>
      <c r="BW17" s="141">
        <f t="shared" si="32"/>
        <v>14584</v>
      </c>
      <c r="BX17" s="141">
        <f t="shared" si="33"/>
        <v>207096</v>
      </c>
      <c r="BY17" s="141">
        <f t="shared" si="34"/>
        <v>0</v>
      </c>
      <c r="BZ17" s="141">
        <f t="shared" si="35"/>
        <v>0</v>
      </c>
      <c r="CA17" s="141">
        <f t="shared" si="36"/>
        <v>396350</v>
      </c>
      <c r="CB17" s="141">
        <f t="shared" si="37"/>
        <v>207922</v>
      </c>
      <c r="CC17" s="141">
        <f t="shared" si="38"/>
        <v>155054</v>
      </c>
      <c r="CD17" s="141">
        <f t="shared" si="39"/>
        <v>33374</v>
      </c>
      <c r="CE17" s="141">
        <f t="shared" si="40"/>
        <v>0</v>
      </c>
      <c r="CF17" s="142">
        <f t="shared" si="41"/>
        <v>0</v>
      </c>
      <c r="CG17" s="141">
        <f t="shared" si="42"/>
        <v>0</v>
      </c>
      <c r="CH17" s="141">
        <f t="shared" si="43"/>
        <v>99348</v>
      </c>
      <c r="CI17" s="141">
        <f t="shared" si="44"/>
        <v>1504117</v>
      </c>
    </row>
    <row r="18" spans="1:87" s="123" customFormat="1" ht="12" customHeight="1">
      <c r="A18" s="124" t="s">
        <v>216</v>
      </c>
      <c r="B18" s="125" t="s">
        <v>238</v>
      </c>
      <c r="C18" s="124" t="s">
        <v>239</v>
      </c>
      <c r="D18" s="141">
        <f t="shared" si="3"/>
        <v>1637809</v>
      </c>
      <c r="E18" s="141">
        <f t="shared" si="4"/>
        <v>1632380</v>
      </c>
      <c r="F18" s="141">
        <v>0</v>
      </c>
      <c r="G18" s="141">
        <v>1550655</v>
      </c>
      <c r="H18" s="141">
        <v>0</v>
      </c>
      <c r="I18" s="141">
        <v>81725</v>
      </c>
      <c r="J18" s="141">
        <v>5429</v>
      </c>
      <c r="K18" s="142">
        <v>0</v>
      </c>
      <c r="L18" s="141">
        <f t="shared" si="5"/>
        <v>4409557</v>
      </c>
      <c r="M18" s="141">
        <f t="shared" si="6"/>
        <v>2034464</v>
      </c>
      <c r="N18" s="141">
        <v>603029</v>
      </c>
      <c r="O18" s="141">
        <v>1094482</v>
      </c>
      <c r="P18" s="141">
        <v>336953</v>
      </c>
      <c r="Q18" s="141">
        <v>0</v>
      </c>
      <c r="R18" s="141">
        <f t="shared" si="7"/>
        <v>1304438</v>
      </c>
      <c r="S18" s="141">
        <v>68512</v>
      </c>
      <c r="T18" s="141">
        <v>1235613</v>
      </c>
      <c r="U18" s="141">
        <v>313</v>
      </c>
      <c r="V18" s="141">
        <v>22097</v>
      </c>
      <c r="W18" s="141">
        <f t="shared" si="8"/>
        <v>1048558</v>
      </c>
      <c r="X18" s="141">
        <v>530104</v>
      </c>
      <c r="Y18" s="141">
        <v>405141</v>
      </c>
      <c r="Z18" s="141">
        <v>112426</v>
      </c>
      <c r="AA18" s="141">
        <v>887</v>
      </c>
      <c r="AB18" s="142">
        <v>159632</v>
      </c>
      <c r="AC18" s="141">
        <v>0</v>
      </c>
      <c r="AD18" s="141">
        <v>160540</v>
      </c>
      <c r="AE18" s="141">
        <f t="shared" si="9"/>
        <v>6207906</v>
      </c>
      <c r="AF18" s="141">
        <f t="shared" si="10"/>
        <v>37431</v>
      </c>
      <c r="AG18" s="141">
        <f t="shared" si="11"/>
        <v>37431</v>
      </c>
      <c r="AH18" s="141">
        <v>0</v>
      </c>
      <c r="AI18" s="141">
        <v>37431</v>
      </c>
      <c r="AJ18" s="141">
        <v>0</v>
      </c>
      <c r="AK18" s="141">
        <v>0</v>
      </c>
      <c r="AL18" s="141">
        <v>0</v>
      </c>
      <c r="AM18" s="142">
        <v>0</v>
      </c>
      <c r="AN18" s="141">
        <f t="shared" si="12"/>
        <v>405489</v>
      </c>
      <c r="AO18" s="141">
        <f t="shared" si="13"/>
        <v>290862</v>
      </c>
      <c r="AP18" s="141">
        <v>107160</v>
      </c>
      <c r="AQ18" s="141">
        <v>153084</v>
      </c>
      <c r="AR18" s="141">
        <v>30618</v>
      </c>
      <c r="AS18" s="141">
        <v>0</v>
      </c>
      <c r="AT18" s="141">
        <f t="shared" si="14"/>
        <v>50805</v>
      </c>
      <c r="AU18" s="141">
        <v>5153</v>
      </c>
      <c r="AV18" s="141">
        <v>45652</v>
      </c>
      <c r="AW18" s="141">
        <v>0</v>
      </c>
      <c r="AX18" s="141">
        <v>0</v>
      </c>
      <c r="AY18" s="141">
        <f t="shared" si="15"/>
        <v>63822</v>
      </c>
      <c r="AZ18" s="141">
        <v>0</v>
      </c>
      <c r="BA18" s="141">
        <v>40766</v>
      </c>
      <c r="BB18" s="141">
        <v>23056</v>
      </c>
      <c r="BC18" s="141">
        <v>0</v>
      </c>
      <c r="BD18" s="142">
        <v>0</v>
      </c>
      <c r="BE18" s="141">
        <v>0</v>
      </c>
      <c r="BF18" s="141">
        <v>896</v>
      </c>
      <c r="BG18" s="141">
        <f t="shared" si="16"/>
        <v>443816</v>
      </c>
      <c r="BH18" s="141">
        <f t="shared" si="17"/>
        <v>1675240</v>
      </c>
      <c r="BI18" s="141">
        <f t="shared" si="18"/>
        <v>1669811</v>
      </c>
      <c r="BJ18" s="141">
        <f t="shared" si="19"/>
        <v>0</v>
      </c>
      <c r="BK18" s="141">
        <f t="shared" si="20"/>
        <v>1588086</v>
      </c>
      <c r="BL18" s="141">
        <f t="shared" si="21"/>
        <v>0</v>
      </c>
      <c r="BM18" s="141">
        <f t="shared" si="22"/>
        <v>81725</v>
      </c>
      <c r="BN18" s="141">
        <f t="shared" si="23"/>
        <v>5429</v>
      </c>
      <c r="BO18" s="142">
        <f t="shared" si="24"/>
        <v>0</v>
      </c>
      <c r="BP18" s="141">
        <f t="shared" si="25"/>
        <v>4815046</v>
      </c>
      <c r="BQ18" s="141">
        <f t="shared" si="26"/>
        <v>2325326</v>
      </c>
      <c r="BR18" s="141">
        <f t="shared" si="27"/>
        <v>710189</v>
      </c>
      <c r="BS18" s="141">
        <f t="shared" si="28"/>
        <v>1247566</v>
      </c>
      <c r="BT18" s="141">
        <f t="shared" si="29"/>
        <v>367571</v>
      </c>
      <c r="BU18" s="141">
        <f t="shared" si="30"/>
        <v>0</v>
      </c>
      <c r="BV18" s="141">
        <f t="shared" si="31"/>
        <v>1355243</v>
      </c>
      <c r="BW18" s="141">
        <f t="shared" si="32"/>
        <v>73665</v>
      </c>
      <c r="BX18" s="141">
        <f t="shared" si="33"/>
        <v>1281265</v>
      </c>
      <c r="BY18" s="141">
        <f t="shared" si="34"/>
        <v>313</v>
      </c>
      <c r="BZ18" s="141">
        <f t="shared" si="35"/>
        <v>22097</v>
      </c>
      <c r="CA18" s="141">
        <f t="shared" si="36"/>
        <v>1112380</v>
      </c>
      <c r="CB18" s="141">
        <f t="shared" si="37"/>
        <v>530104</v>
      </c>
      <c r="CC18" s="141">
        <f t="shared" si="38"/>
        <v>445907</v>
      </c>
      <c r="CD18" s="141">
        <f t="shared" si="39"/>
        <v>135482</v>
      </c>
      <c r="CE18" s="141">
        <f t="shared" si="40"/>
        <v>887</v>
      </c>
      <c r="CF18" s="142">
        <f t="shared" si="41"/>
        <v>159632</v>
      </c>
      <c r="CG18" s="141">
        <f t="shared" si="42"/>
        <v>0</v>
      </c>
      <c r="CH18" s="141">
        <f t="shared" si="43"/>
        <v>161436</v>
      </c>
      <c r="CI18" s="141">
        <f t="shared" si="44"/>
        <v>6651722</v>
      </c>
    </row>
    <row r="19" spans="1:87" s="123" customFormat="1" ht="12" customHeight="1">
      <c r="A19" s="124" t="s">
        <v>216</v>
      </c>
      <c r="B19" s="125" t="s">
        <v>240</v>
      </c>
      <c r="C19" s="124" t="s">
        <v>241</v>
      </c>
      <c r="D19" s="141">
        <f t="shared" si="3"/>
        <v>0</v>
      </c>
      <c r="E19" s="141">
        <f t="shared" si="4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2">
        <v>0</v>
      </c>
      <c r="L19" s="141">
        <f t="shared" si="5"/>
        <v>3302188</v>
      </c>
      <c r="M19" s="141">
        <f t="shared" si="6"/>
        <v>517655</v>
      </c>
      <c r="N19" s="141">
        <v>102993</v>
      </c>
      <c r="O19" s="141">
        <v>414662</v>
      </c>
      <c r="P19" s="141">
        <v>0</v>
      </c>
      <c r="Q19" s="141"/>
      <c r="R19" s="141">
        <f t="shared" si="7"/>
        <v>1262895</v>
      </c>
      <c r="S19" s="141">
        <v>29687</v>
      </c>
      <c r="T19" s="141">
        <v>1233208</v>
      </c>
      <c r="U19" s="141">
        <v>0</v>
      </c>
      <c r="V19" s="141">
        <v>0</v>
      </c>
      <c r="W19" s="141">
        <f t="shared" si="8"/>
        <v>1521638</v>
      </c>
      <c r="X19" s="141">
        <v>967576</v>
      </c>
      <c r="Y19" s="141">
        <v>509422</v>
      </c>
      <c r="Z19" s="141">
        <v>44640</v>
      </c>
      <c r="AA19" s="141">
        <v>0</v>
      </c>
      <c r="AB19" s="142">
        <v>0</v>
      </c>
      <c r="AC19" s="141">
        <v>0</v>
      </c>
      <c r="AD19" s="141">
        <v>511</v>
      </c>
      <c r="AE19" s="141">
        <f t="shared" si="9"/>
        <v>3302699</v>
      </c>
      <c r="AF19" s="141">
        <f t="shared" si="10"/>
        <v>0</v>
      </c>
      <c r="AG19" s="141">
        <f t="shared" si="11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2">
        <v>0</v>
      </c>
      <c r="AN19" s="141">
        <f t="shared" si="12"/>
        <v>178838</v>
      </c>
      <c r="AO19" s="141">
        <f t="shared" si="13"/>
        <v>127615</v>
      </c>
      <c r="AP19" s="141">
        <v>27907</v>
      </c>
      <c r="AQ19" s="141">
        <v>99708</v>
      </c>
      <c r="AR19" s="141">
        <v>0</v>
      </c>
      <c r="AS19" s="141">
        <v>0</v>
      </c>
      <c r="AT19" s="141">
        <f t="shared" si="14"/>
        <v>31296</v>
      </c>
      <c r="AU19" s="141">
        <v>13425</v>
      </c>
      <c r="AV19" s="141">
        <v>17871</v>
      </c>
      <c r="AW19" s="141">
        <v>0</v>
      </c>
      <c r="AX19" s="141">
        <v>0</v>
      </c>
      <c r="AY19" s="141">
        <f t="shared" si="15"/>
        <v>19927</v>
      </c>
      <c r="AZ19" s="141">
        <v>4885</v>
      </c>
      <c r="BA19" s="141">
        <v>15042</v>
      </c>
      <c r="BB19" s="141">
        <v>0</v>
      </c>
      <c r="BC19" s="141">
        <v>0</v>
      </c>
      <c r="BD19" s="142">
        <v>0</v>
      </c>
      <c r="BE19" s="141">
        <v>0</v>
      </c>
      <c r="BF19" s="141">
        <v>18334</v>
      </c>
      <c r="BG19" s="141">
        <f t="shared" si="16"/>
        <v>197172</v>
      </c>
      <c r="BH19" s="141">
        <f t="shared" si="17"/>
        <v>0</v>
      </c>
      <c r="BI19" s="141">
        <f t="shared" si="18"/>
        <v>0</v>
      </c>
      <c r="BJ19" s="141">
        <f t="shared" si="19"/>
        <v>0</v>
      </c>
      <c r="BK19" s="141">
        <f t="shared" si="20"/>
        <v>0</v>
      </c>
      <c r="BL19" s="141">
        <f t="shared" si="21"/>
        <v>0</v>
      </c>
      <c r="BM19" s="141">
        <f t="shared" si="22"/>
        <v>0</v>
      </c>
      <c r="BN19" s="141">
        <f t="shared" si="23"/>
        <v>0</v>
      </c>
      <c r="BO19" s="142">
        <f t="shared" si="24"/>
        <v>0</v>
      </c>
      <c r="BP19" s="141">
        <f t="shared" si="25"/>
        <v>3481026</v>
      </c>
      <c r="BQ19" s="141">
        <f t="shared" si="26"/>
        <v>645270</v>
      </c>
      <c r="BR19" s="141">
        <f t="shared" si="27"/>
        <v>130900</v>
      </c>
      <c r="BS19" s="141">
        <f t="shared" si="28"/>
        <v>514370</v>
      </c>
      <c r="BT19" s="141">
        <f t="shared" si="29"/>
        <v>0</v>
      </c>
      <c r="BU19" s="141">
        <f t="shared" si="30"/>
        <v>0</v>
      </c>
      <c r="BV19" s="141">
        <f t="shared" si="31"/>
        <v>1294191</v>
      </c>
      <c r="BW19" s="141">
        <f t="shared" si="32"/>
        <v>43112</v>
      </c>
      <c r="BX19" s="141">
        <f t="shared" si="33"/>
        <v>1251079</v>
      </c>
      <c r="BY19" s="141">
        <f t="shared" si="34"/>
        <v>0</v>
      </c>
      <c r="BZ19" s="141">
        <f t="shared" si="35"/>
        <v>0</v>
      </c>
      <c r="CA19" s="141">
        <f t="shared" si="36"/>
        <v>1541565</v>
      </c>
      <c r="CB19" s="141">
        <f t="shared" si="37"/>
        <v>972461</v>
      </c>
      <c r="CC19" s="141">
        <f t="shared" si="38"/>
        <v>524464</v>
      </c>
      <c r="CD19" s="141">
        <f t="shared" si="39"/>
        <v>44640</v>
      </c>
      <c r="CE19" s="141">
        <f t="shared" si="40"/>
        <v>0</v>
      </c>
      <c r="CF19" s="142">
        <f t="shared" si="41"/>
        <v>0</v>
      </c>
      <c r="CG19" s="141">
        <f t="shared" si="42"/>
        <v>0</v>
      </c>
      <c r="CH19" s="141">
        <f t="shared" si="43"/>
        <v>18845</v>
      </c>
      <c r="CI19" s="141">
        <f t="shared" si="44"/>
        <v>3499871</v>
      </c>
    </row>
    <row r="20" spans="1:87" s="123" customFormat="1" ht="12" customHeight="1">
      <c r="A20" s="124" t="s">
        <v>216</v>
      </c>
      <c r="B20" s="125" t="s">
        <v>242</v>
      </c>
      <c r="C20" s="124" t="s">
        <v>243</v>
      </c>
      <c r="D20" s="141">
        <f t="shared" si="3"/>
        <v>3698</v>
      </c>
      <c r="E20" s="141">
        <f t="shared" si="4"/>
        <v>3698</v>
      </c>
      <c r="F20" s="141">
        <v>0</v>
      </c>
      <c r="G20" s="141">
        <v>0</v>
      </c>
      <c r="H20" s="141">
        <v>3698</v>
      </c>
      <c r="I20" s="141">
        <v>0</v>
      </c>
      <c r="J20" s="141">
        <v>0</v>
      </c>
      <c r="K20" s="142">
        <v>0</v>
      </c>
      <c r="L20" s="141">
        <f t="shared" si="5"/>
        <v>3294608</v>
      </c>
      <c r="M20" s="141">
        <f t="shared" si="6"/>
        <v>1663012</v>
      </c>
      <c r="N20" s="141">
        <v>156799</v>
      </c>
      <c r="O20" s="141">
        <v>1361673</v>
      </c>
      <c r="P20" s="141">
        <v>119544</v>
      </c>
      <c r="Q20" s="141">
        <v>24996</v>
      </c>
      <c r="R20" s="141">
        <f t="shared" si="7"/>
        <v>172342</v>
      </c>
      <c r="S20" s="141">
        <v>99100</v>
      </c>
      <c r="T20" s="141">
        <v>65474</v>
      </c>
      <c r="U20" s="141">
        <v>7768</v>
      </c>
      <c r="V20" s="141">
        <v>38406</v>
      </c>
      <c r="W20" s="141">
        <f t="shared" si="8"/>
        <v>1420848</v>
      </c>
      <c r="X20" s="141">
        <v>40436</v>
      </c>
      <c r="Y20" s="141">
        <v>1252729</v>
      </c>
      <c r="Z20" s="141">
        <v>7454</v>
      </c>
      <c r="AA20" s="141">
        <v>120229</v>
      </c>
      <c r="AB20" s="142">
        <v>0</v>
      </c>
      <c r="AC20" s="141">
        <v>0</v>
      </c>
      <c r="AD20" s="141">
        <v>76431</v>
      </c>
      <c r="AE20" s="141">
        <f t="shared" si="9"/>
        <v>3374737</v>
      </c>
      <c r="AF20" s="141">
        <f t="shared" si="10"/>
        <v>5964</v>
      </c>
      <c r="AG20" s="141">
        <f t="shared" si="11"/>
        <v>5964</v>
      </c>
      <c r="AH20" s="141">
        <v>0</v>
      </c>
      <c r="AI20" s="141">
        <v>5964</v>
      </c>
      <c r="AJ20" s="141">
        <v>0</v>
      </c>
      <c r="AK20" s="141">
        <v>0</v>
      </c>
      <c r="AL20" s="141">
        <v>0</v>
      </c>
      <c r="AM20" s="142">
        <v>0</v>
      </c>
      <c r="AN20" s="141">
        <f t="shared" si="12"/>
        <v>922019</v>
      </c>
      <c r="AO20" s="141">
        <f t="shared" si="13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4"/>
        <v>178157</v>
      </c>
      <c r="AU20" s="141">
        <v>535</v>
      </c>
      <c r="AV20" s="141">
        <v>177622</v>
      </c>
      <c r="AW20" s="141">
        <v>0</v>
      </c>
      <c r="AX20" s="141">
        <v>0</v>
      </c>
      <c r="AY20" s="141">
        <f t="shared" si="15"/>
        <v>743862</v>
      </c>
      <c r="AZ20" s="141">
        <v>645389</v>
      </c>
      <c r="BA20" s="141">
        <v>91132</v>
      </c>
      <c r="BB20" s="141">
        <v>7341</v>
      </c>
      <c r="BC20" s="141">
        <v>0</v>
      </c>
      <c r="BD20" s="142">
        <v>0</v>
      </c>
      <c r="BE20" s="141">
        <v>0</v>
      </c>
      <c r="BF20" s="141">
        <v>0</v>
      </c>
      <c r="BG20" s="141">
        <f t="shared" si="16"/>
        <v>927983</v>
      </c>
      <c r="BH20" s="141">
        <f t="shared" si="17"/>
        <v>9662</v>
      </c>
      <c r="BI20" s="141">
        <f t="shared" si="18"/>
        <v>9662</v>
      </c>
      <c r="BJ20" s="141">
        <f t="shared" si="19"/>
        <v>0</v>
      </c>
      <c r="BK20" s="141">
        <f t="shared" si="20"/>
        <v>5964</v>
      </c>
      <c r="BL20" s="141">
        <f t="shared" si="21"/>
        <v>3698</v>
      </c>
      <c r="BM20" s="141">
        <f t="shared" si="22"/>
        <v>0</v>
      </c>
      <c r="BN20" s="141">
        <f t="shared" si="23"/>
        <v>0</v>
      </c>
      <c r="BO20" s="142">
        <f t="shared" si="24"/>
        <v>0</v>
      </c>
      <c r="BP20" s="141">
        <f t="shared" si="25"/>
        <v>4216627</v>
      </c>
      <c r="BQ20" s="141">
        <f t="shared" si="26"/>
        <v>1663012</v>
      </c>
      <c r="BR20" s="141">
        <f t="shared" si="27"/>
        <v>156799</v>
      </c>
      <c r="BS20" s="141">
        <f t="shared" si="28"/>
        <v>1361673</v>
      </c>
      <c r="BT20" s="141">
        <f t="shared" si="29"/>
        <v>119544</v>
      </c>
      <c r="BU20" s="141">
        <f t="shared" si="30"/>
        <v>24996</v>
      </c>
      <c r="BV20" s="141">
        <f t="shared" si="31"/>
        <v>350499</v>
      </c>
      <c r="BW20" s="141">
        <f t="shared" si="32"/>
        <v>99635</v>
      </c>
      <c r="BX20" s="141">
        <f t="shared" si="33"/>
        <v>243096</v>
      </c>
      <c r="BY20" s="141">
        <f t="shared" si="34"/>
        <v>7768</v>
      </c>
      <c r="BZ20" s="141">
        <f t="shared" si="35"/>
        <v>38406</v>
      </c>
      <c r="CA20" s="141">
        <f t="shared" si="36"/>
        <v>2164710</v>
      </c>
      <c r="CB20" s="141">
        <f t="shared" si="37"/>
        <v>685825</v>
      </c>
      <c r="CC20" s="141">
        <f t="shared" si="38"/>
        <v>1343861</v>
      </c>
      <c r="CD20" s="141">
        <f t="shared" si="39"/>
        <v>14795</v>
      </c>
      <c r="CE20" s="141">
        <f t="shared" si="40"/>
        <v>120229</v>
      </c>
      <c r="CF20" s="142">
        <f t="shared" si="41"/>
        <v>0</v>
      </c>
      <c r="CG20" s="141">
        <f t="shared" si="42"/>
        <v>0</v>
      </c>
      <c r="CH20" s="141">
        <f t="shared" si="43"/>
        <v>76431</v>
      </c>
      <c r="CI20" s="141">
        <f t="shared" si="44"/>
        <v>4302720</v>
      </c>
    </row>
    <row r="21" spans="1:87" s="123" customFormat="1" ht="12" customHeight="1">
      <c r="A21" s="124" t="s">
        <v>216</v>
      </c>
      <c r="B21" s="125" t="s">
        <v>244</v>
      </c>
      <c r="C21" s="124" t="s">
        <v>245</v>
      </c>
      <c r="D21" s="141">
        <f t="shared" si="3"/>
        <v>0</v>
      </c>
      <c r="E21" s="141">
        <f t="shared" si="4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2">
        <v>0</v>
      </c>
      <c r="L21" s="141">
        <f t="shared" si="5"/>
        <v>950503</v>
      </c>
      <c r="M21" s="141">
        <f t="shared" si="6"/>
        <v>171667</v>
      </c>
      <c r="N21" s="141">
        <v>20600</v>
      </c>
      <c r="O21" s="141">
        <v>151067</v>
      </c>
      <c r="P21" s="141">
        <v>0</v>
      </c>
      <c r="Q21" s="141">
        <v>0</v>
      </c>
      <c r="R21" s="141">
        <f t="shared" si="7"/>
        <v>5126</v>
      </c>
      <c r="S21" s="141">
        <v>5126</v>
      </c>
      <c r="T21" s="141">
        <v>0</v>
      </c>
      <c r="U21" s="141">
        <v>0</v>
      </c>
      <c r="V21" s="141">
        <v>0</v>
      </c>
      <c r="W21" s="141">
        <f t="shared" si="8"/>
        <v>773710</v>
      </c>
      <c r="X21" s="141">
        <v>700247</v>
      </c>
      <c r="Y21" s="141">
        <v>54440</v>
      </c>
      <c r="Z21" s="141">
        <v>0</v>
      </c>
      <c r="AA21" s="141">
        <v>19023</v>
      </c>
      <c r="AB21" s="142">
        <v>684620</v>
      </c>
      <c r="AC21" s="141">
        <v>0</v>
      </c>
      <c r="AD21" s="141">
        <v>23947</v>
      </c>
      <c r="AE21" s="141">
        <f t="shared" si="9"/>
        <v>974450</v>
      </c>
      <c r="AF21" s="141">
        <f t="shared" si="10"/>
        <v>0</v>
      </c>
      <c r="AG21" s="141">
        <f t="shared" si="11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2">
        <v>0</v>
      </c>
      <c r="AN21" s="141">
        <f t="shared" si="12"/>
        <v>14795</v>
      </c>
      <c r="AO21" s="141">
        <f t="shared" si="13"/>
        <v>14795</v>
      </c>
      <c r="AP21" s="141">
        <v>14795</v>
      </c>
      <c r="AQ21" s="141">
        <v>0</v>
      </c>
      <c r="AR21" s="141">
        <v>0</v>
      </c>
      <c r="AS21" s="141">
        <v>0</v>
      </c>
      <c r="AT21" s="141">
        <f t="shared" si="14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5"/>
        <v>0</v>
      </c>
      <c r="AZ21" s="141">
        <v>0</v>
      </c>
      <c r="BA21" s="141">
        <v>0</v>
      </c>
      <c r="BB21" s="141">
        <v>0</v>
      </c>
      <c r="BC21" s="141">
        <v>0</v>
      </c>
      <c r="BD21" s="142">
        <v>164833</v>
      </c>
      <c r="BE21" s="141">
        <v>0</v>
      </c>
      <c r="BF21" s="141">
        <v>0</v>
      </c>
      <c r="BG21" s="141">
        <f t="shared" si="16"/>
        <v>14795</v>
      </c>
      <c r="BH21" s="141">
        <f t="shared" si="17"/>
        <v>0</v>
      </c>
      <c r="BI21" s="141">
        <f t="shared" si="18"/>
        <v>0</v>
      </c>
      <c r="BJ21" s="141">
        <f t="shared" si="19"/>
        <v>0</v>
      </c>
      <c r="BK21" s="141">
        <f t="shared" si="20"/>
        <v>0</v>
      </c>
      <c r="BL21" s="141">
        <f t="shared" si="21"/>
        <v>0</v>
      </c>
      <c r="BM21" s="141">
        <f t="shared" si="22"/>
        <v>0</v>
      </c>
      <c r="BN21" s="141">
        <f t="shared" si="23"/>
        <v>0</v>
      </c>
      <c r="BO21" s="142">
        <f t="shared" si="24"/>
        <v>0</v>
      </c>
      <c r="BP21" s="141">
        <f t="shared" si="25"/>
        <v>965298</v>
      </c>
      <c r="BQ21" s="141">
        <f t="shared" si="26"/>
        <v>186462</v>
      </c>
      <c r="BR21" s="141">
        <f t="shared" si="27"/>
        <v>35395</v>
      </c>
      <c r="BS21" s="141">
        <f t="shared" si="28"/>
        <v>151067</v>
      </c>
      <c r="BT21" s="141">
        <f t="shared" si="29"/>
        <v>0</v>
      </c>
      <c r="BU21" s="141">
        <f t="shared" si="30"/>
        <v>0</v>
      </c>
      <c r="BV21" s="141">
        <f t="shared" si="31"/>
        <v>5126</v>
      </c>
      <c r="BW21" s="141">
        <f t="shared" si="32"/>
        <v>5126</v>
      </c>
      <c r="BX21" s="141">
        <f t="shared" si="33"/>
        <v>0</v>
      </c>
      <c r="BY21" s="141">
        <f t="shared" si="34"/>
        <v>0</v>
      </c>
      <c r="BZ21" s="141">
        <f t="shared" si="35"/>
        <v>0</v>
      </c>
      <c r="CA21" s="141">
        <f t="shared" si="36"/>
        <v>773710</v>
      </c>
      <c r="CB21" s="141">
        <f t="shared" si="37"/>
        <v>700247</v>
      </c>
      <c r="CC21" s="141">
        <f t="shared" si="38"/>
        <v>54440</v>
      </c>
      <c r="CD21" s="141">
        <f t="shared" si="39"/>
        <v>0</v>
      </c>
      <c r="CE21" s="141">
        <f t="shared" si="40"/>
        <v>19023</v>
      </c>
      <c r="CF21" s="142">
        <f t="shared" si="41"/>
        <v>849453</v>
      </c>
      <c r="CG21" s="141">
        <f t="shared" si="42"/>
        <v>0</v>
      </c>
      <c r="CH21" s="141">
        <f t="shared" si="43"/>
        <v>23947</v>
      </c>
      <c r="CI21" s="141">
        <f t="shared" si="44"/>
        <v>989245</v>
      </c>
    </row>
    <row r="22" spans="1:87" s="123" customFormat="1" ht="12" customHeight="1">
      <c r="A22" s="124" t="s">
        <v>216</v>
      </c>
      <c r="B22" s="125" t="s">
        <v>246</v>
      </c>
      <c r="C22" s="124" t="s">
        <v>247</v>
      </c>
      <c r="D22" s="141">
        <f t="shared" si="3"/>
        <v>0</v>
      </c>
      <c r="E22" s="141">
        <f t="shared" si="4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2">
        <v>94924</v>
      </c>
      <c r="L22" s="141">
        <f t="shared" si="5"/>
        <v>972728</v>
      </c>
      <c r="M22" s="141">
        <f t="shared" si="6"/>
        <v>192570</v>
      </c>
      <c r="N22" s="141">
        <v>28141</v>
      </c>
      <c r="O22" s="141">
        <v>164429</v>
      </c>
      <c r="P22" s="141">
        <v>0</v>
      </c>
      <c r="Q22" s="141">
        <v>0</v>
      </c>
      <c r="R22" s="141">
        <f t="shared" si="7"/>
        <v>27464</v>
      </c>
      <c r="S22" s="141">
        <v>27464</v>
      </c>
      <c r="T22" s="141">
        <v>0</v>
      </c>
      <c r="U22" s="141">
        <v>0</v>
      </c>
      <c r="V22" s="141">
        <v>6170</v>
      </c>
      <c r="W22" s="141">
        <f t="shared" si="8"/>
        <v>746524</v>
      </c>
      <c r="X22" s="141">
        <v>616174</v>
      </c>
      <c r="Y22" s="141">
        <v>130350</v>
      </c>
      <c r="Z22" s="141">
        <v>0</v>
      </c>
      <c r="AA22" s="141">
        <v>0</v>
      </c>
      <c r="AB22" s="142">
        <v>388395</v>
      </c>
      <c r="AC22" s="141">
        <v>0</v>
      </c>
      <c r="AD22" s="141">
        <v>359359</v>
      </c>
      <c r="AE22" s="141">
        <f t="shared" si="9"/>
        <v>1332087</v>
      </c>
      <c r="AF22" s="141">
        <f t="shared" si="10"/>
        <v>0</v>
      </c>
      <c r="AG22" s="141">
        <f t="shared" si="11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2">
        <v>14764</v>
      </c>
      <c r="AN22" s="141">
        <f t="shared" si="12"/>
        <v>93668</v>
      </c>
      <c r="AO22" s="141">
        <f t="shared" si="13"/>
        <v>7035</v>
      </c>
      <c r="AP22" s="141">
        <v>7035</v>
      </c>
      <c r="AQ22" s="141">
        <v>0</v>
      </c>
      <c r="AR22" s="141">
        <v>0</v>
      </c>
      <c r="AS22" s="141">
        <v>0</v>
      </c>
      <c r="AT22" s="141">
        <f t="shared" si="14"/>
        <v>774</v>
      </c>
      <c r="AU22" s="141">
        <v>774</v>
      </c>
      <c r="AV22" s="141">
        <v>0</v>
      </c>
      <c r="AW22" s="141">
        <v>0</v>
      </c>
      <c r="AX22" s="141">
        <v>0</v>
      </c>
      <c r="AY22" s="141">
        <f t="shared" si="15"/>
        <v>85859</v>
      </c>
      <c r="AZ22" s="141">
        <v>85859</v>
      </c>
      <c r="BA22" s="141">
        <v>0</v>
      </c>
      <c r="BB22" s="141">
        <v>0</v>
      </c>
      <c r="BC22" s="141">
        <v>0</v>
      </c>
      <c r="BD22" s="142">
        <v>132722</v>
      </c>
      <c r="BE22" s="141">
        <v>0</v>
      </c>
      <c r="BF22" s="141">
        <v>201460</v>
      </c>
      <c r="BG22" s="141">
        <f t="shared" si="16"/>
        <v>295128</v>
      </c>
      <c r="BH22" s="141">
        <f t="shared" si="17"/>
        <v>0</v>
      </c>
      <c r="BI22" s="141">
        <f t="shared" si="18"/>
        <v>0</v>
      </c>
      <c r="BJ22" s="141">
        <f t="shared" si="19"/>
        <v>0</v>
      </c>
      <c r="BK22" s="141">
        <f t="shared" si="20"/>
        <v>0</v>
      </c>
      <c r="BL22" s="141">
        <f t="shared" si="21"/>
        <v>0</v>
      </c>
      <c r="BM22" s="141">
        <f t="shared" si="22"/>
        <v>0</v>
      </c>
      <c r="BN22" s="141">
        <f t="shared" si="23"/>
        <v>0</v>
      </c>
      <c r="BO22" s="142">
        <f t="shared" si="24"/>
        <v>109688</v>
      </c>
      <c r="BP22" s="141">
        <f t="shared" si="25"/>
        <v>1066396</v>
      </c>
      <c r="BQ22" s="141">
        <f t="shared" si="26"/>
        <v>199605</v>
      </c>
      <c r="BR22" s="141">
        <f t="shared" si="27"/>
        <v>35176</v>
      </c>
      <c r="BS22" s="141">
        <f t="shared" si="28"/>
        <v>164429</v>
      </c>
      <c r="BT22" s="141">
        <f t="shared" si="29"/>
        <v>0</v>
      </c>
      <c r="BU22" s="141">
        <f t="shared" si="30"/>
        <v>0</v>
      </c>
      <c r="BV22" s="141">
        <f t="shared" si="31"/>
        <v>28238</v>
      </c>
      <c r="BW22" s="141">
        <f t="shared" si="32"/>
        <v>28238</v>
      </c>
      <c r="BX22" s="141">
        <f t="shared" si="33"/>
        <v>0</v>
      </c>
      <c r="BY22" s="141">
        <f t="shared" si="34"/>
        <v>0</v>
      </c>
      <c r="BZ22" s="141">
        <f t="shared" si="35"/>
        <v>6170</v>
      </c>
      <c r="CA22" s="141">
        <f t="shared" si="36"/>
        <v>832383</v>
      </c>
      <c r="CB22" s="141">
        <f t="shared" si="37"/>
        <v>702033</v>
      </c>
      <c r="CC22" s="141">
        <f t="shared" si="38"/>
        <v>130350</v>
      </c>
      <c r="CD22" s="141">
        <f t="shared" si="39"/>
        <v>0</v>
      </c>
      <c r="CE22" s="141">
        <f t="shared" si="40"/>
        <v>0</v>
      </c>
      <c r="CF22" s="142">
        <f t="shared" si="41"/>
        <v>521117</v>
      </c>
      <c r="CG22" s="141">
        <f t="shared" si="42"/>
        <v>0</v>
      </c>
      <c r="CH22" s="141">
        <f t="shared" si="43"/>
        <v>560819</v>
      </c>
      <c r="CI22" s="141">
        <f t="shared" si="44"/>
        <v>1627215</v>
      </c>
    </row>
    <row r="23" spans="1:87" s="123" customFormat="1" ht="12" customHeight="1">
      <c r="A23" s="124" t="s">
        <v>216</v>
      </c>
      <c r="B23" s="125" t="s">
        <v>248</v>
      </c>
      <c r="C23" s="124" t="s">
        <v>249</v>
      </c>
      <c r="D23" s="141">
        <f t="shared" si="3"/>
        <v>49224</v>
      </c>
      <c r="E23" s="141">
        <f t="shared" si="4"/>
        <v>49224</v>
      </c>
      <c r="F23" s="141">
        <v>0</v>
      </c>
      <c r="G23" s="141">
        <v>43823</v>
      </c>
      <c r="H23" s="141">
        <v>5401</v>
      </c>
      <c r="I23" s="141">
        <v>0</v>
      </c>
      <c r="J23" s="141">
        <v>0</v>
      </c>
      <c r="K23" s="142">
        <v>0</v>
      </c>
      <c r="L23" s="141">
        <f t="shared" si="5"/>
        <v>2303217</v>
      </c>
      <c r="M23" s="141">
        <f t="shared" si="6"/>
        <v>1152121</v>
      </c>
      <c r="N23" s="141">
        <v>307094</v>
      </c>
      <c r="O23" s="141">
        <v>768125</v>
      </c>
      <c r="P23" s="141">
        <v>76902</v>
      </c>
      <c r="Q23" s="141">
        <v>0</v>
      </c>
      <c r="R23" s="141">
        <f t="shared" si="7"/>
        <v>424015</v>
      </c>
      <c r="S23" s="141">
        <v>39880</v>
      </c>
      <c r="T23" s="141">
        <v>384135</v>
      </c>
      <c r="U23" s="141">
        <v>0</v>
      </c>
      <c r="V23" s="141">
        <v>0</v>
      </c>
      <c r="W23" s="141">
        <f t="shared" si="8"/>
        <v>722356</v>
      </c>
      <c r="X23" s="141">
        <v>414869</v>
      </c>
      <c r="Y23" s="141">
        <v>226036</v>
      </c>
      <c r="Z23" s="141">
        <v>81451</v>
      </c>
      <c r="AA23" s="141">
        <v>0</v>
      </c>
      <c r="AB23" s="142">
        <v>105979</v>
      </c>
      <c r="AC23" s="141">
        <v>4725</v>
      </c>
      <c r="AD23" s="141">
        <v>59867</v>
      </c>
      <c r="AE23" s="141">
        <f t="shared" si="9"/>
        <v>2412308</v>
      </c>
      <c r="AF23" s="141">
        <f t="shared" si="10"/>
        <v>0</v>
      </c>
      <c r="AG23" s="141">
        <f t="shared" si="11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2">
        <v>0</v>
      </c>
      <c r="AN23" s="141">
        <f t="shared" si="12"/>
        <v>137341</v>
      </c>
      <c r="AO23" s="141">
        <f t="shared" si="13"/>
        <v>57477</v>
      </c>
      <c r="AP23" s="141">
        <v>45624</v>
      </c>
      <c r="AQ23" s="141">
        <v>0</v>
      </c>
      <c r="AR23" s="141">
        <v>11853</v>
      </c>
      <c r="AS23" s="141">
        <v>0</v>
      </c>
      <c r="AT23" s="141">
        <f t="shared" si="14"/>
        <v>45625</v>
      </c>
      <c r="AU23" s="141">
        <v>523</v>
      </c>
      <c r="AV23" s="141">
        <v>45102</v>
      </c>
      <c r="AW23" s="141">
        <v>0</v>
      </c>
      <c r="AX23" s="141">
        <v>0</v>
      </c>
      <c r="AY23" s="141">
        <f t="shared" si="15"/>
        <v>33939</v>
      </c>
      <c r="AZ23" s="141">
        <v>28925</v>
      </c>
      <c r="BA23" s="141">
        <v>5014</v>
      </c>
      <c r="BB23" s="141">
        <v>0</v>
      </c>
      <c r="BC23" s="141">
        <v>0</v>
      </c>
      <c r="BD23" s="142">
        <v>0</v>
      </c>
      <c r="BE23" s="141">
        <v>300</v>
      </c>
      <c r="BF23" s="141">
        <v>24247</v>
      </c>
      <c r="BG23" s="141">
        <f t="shared" si="16"/>
        <v>161588</v>
      </c>
      <c r="BH23" s="141">
        <f t="shared" si="17"/>
        <v>49224</v>
      </c>
      <c r="BI23" s="141">
        <f t="shared" si="18"/>
        <v>49224</v>
      </c>
      <c r="BJ23" s="141">
        <f t="shared" si="19"/>
        <v>0</v>
      </c>
      <c r="BK23" s="141">
        <f t="shared" si="20"/>
        <v>43823</v>
      </c>
      <c r="BL23" s="141">
        <f t="shared" si="21"/>
        <v>5401</v>
      </c>
      <c r="BM23" s="141">
        <f t="shared" si="22"/>
        <v>0</v>
      </c>
      <c r="BN23" s="141">
        <f t="shared" si="23"/>
        <v>0</v>
      </c>
      <c r="BO23" s="142">
        <f t="shared" si="24"/>
        <v>0</v>
      </c>
      <c r="BP23" s="141">
        <f t="shared" si="25"/>
        <v>2440558</v>
      </c>
      <c r="BQ23" s="141">
        <f t="shared" si="26"/>
        <v>1209598</v>
      </c>
      <c r="BR23" s="141">
        <f t="shared" si="27"/>
        <v>352718</v>
      </c>
      <c r="BS23" s="141">
        <f t="shared" si="28"/>
        <v>768125</v>
      </c>
      <c r="BT23" s="141">
        <f t="shared" si="29"/>
        <v>88755</v>
      </c>
      <c r="BU23" s="141">
        <f t="shared" si="30"/>
        <v>0</v>
      </c>
      <c r="BV23" s="141">
        <f t="shared" si="31"/>
        <v>469640</v>
      </c>
      <c r="BW23" s="141">
        <f t="shared" si="32"/>
        <v>40403</v>
      </c>
      <c r="BX23" s="141">
        <f t="shared" si="33"/>
        <v>429237</v>
      </c>
      <c r="BY23" s="141">
        <f t="shared" si="34"/>
        <v>0</v>
      </c>
      <c r="BZ23" s="141">
        <f t="shared" si="35"/>
        <v>0</v>
      </c>
      <c r="CA23" s="141">
        <f t="shared" si="36"/>
        <v>756295</v>
      </c>
      <c r="CB23" s="141">
        <f t="shared" si="37"/>
        <v>443794</v>
      </c>
      <c r="CC23" s="141">
        <f t="shared" si="38"/>
        <v>231050</v>
      </c>
      <c r="CD23" s="141">
        <f t="shared" si="39"/>
        <v>81451</v>
      </c>
      <c r="CE23" s="141">
        <f t="shared" si="40"/>
        <v>0</v>
      </c>
      <c r="CF23" s="142">
        <f t="shared" si="41"/>
        <v>105979</v>
      </c>
      <c r="CG23" s="141">
        <f t="shared" si="42"/>
        <v>5025</v>
      </c>
      <c r="CH23" s="141">
        <f t="shared" si="43"/>
        <v>84114</v>
      </c>
      <c r="CI23" s="141">
        <f t="shared" si="44"/>
        <v>2573896</v>
      </c>
    </row>
    <row r="24" spans="1:87" s="123" customFormat="1" ht="12" customHeight="1">
      <c r="A24" s="124" t="s">
        <v>216</v>
      </c>
      <c r="B24" s="125" t="s">
        <v>250</v>
      </c>
      <c r="C24" s="124" t="s">
        <v>251</v>
      </c>
      <c r="D24" s="141">
        <f t="shared" si="3"/>
        <v>0</v>
      </c>
      <c r="E24" s="141">
        <f t="shared" si="4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2">
        <v>78614</v>
      </c>
      <c r="L24" s="141">
        <f t="shared" si="5"/>
        <v>871986</v>
      </c>
      <c r="M24" s="141">
        <f t="shared" si="6"/>
        <v>95567</v>
      </c>
      <c r="N24" s="141">
        <v>95567</v>
      </c>
      <c r="O24" s="141">
        <v>0</v>
      </c>
      <c r="P24" s="141">
        <v>0</v>
      </c>
      <c r="Q24" s="141">
        <v>0</v>
      </c>
      <c r="R24" s="141">
        <f t="shared" si="7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8"/>
        <v>776419</v>
      </c>
      <c r="X24" s="141">
        <v>691748</v>
      </c>
      <c r="Y24" s="141">
        <v>79469</v>
      </c>
      <c r="Z24" s="141">
        <v>0</v>
      </c>
      <c r="AA24" s="141">
        <v>5202</v>
      </c>
      <c r="AB24" s="142">
        <v>322272</v>
      </c>
      <c r="AC24" s="141">
        <v>0</v>
      </c>
      <c r="AD24" s="141">
        <v>363020</v>
      </c>
      <c r="AE24" s="141">
        <f t="shared" si="9"/>
        <v>1235006</v>
      </c>
      <c r="AF24" s="141">
        <f t="shared" si="10"/>
        <v>0</v>
      </c>
      <c r="AG24" s="141">
        <f t="shared" si="11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2">
        <v>0</v>
      </c>
      <c r="AN24" s="141">
        <f t="shared" si="12"/>
        <v>224552</v>
      </c>
      <c r="AO24" s="141">
        <f t="shared" si="13"/>
        <v>2190</v>
      </c>
      <c r="AP24" s="141">
        <v>2190</v>
      </c>
      <c r="AQ24" s="141">
        <v>0</v>
      </c>
      <c r="AR24" s="141">
        <v>0</v>
      </c>
      <c r="AS24" s="141">
        <v>0</v>
      </c>
      <c r="AT24" s="141">
        <f t="shared" si="14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5"/>
        <v>222362</v>
      </c>
      <c r="AZ24" s="141">
        <v>52963</v>
      </c>
      <c r="BA24" s="141">
        <v>0</v>
      </c>
      <c r="BB24" s="141">
        <v>0</v>
      </c>
      <c r="BC24" s="141">
        <v>169399</v>
      </c>
      <c r="BD24" s="142">
        <v>0</v>
      </c>
      <c r="BE24" s="141">
        <v>0</v>
      </c>
      <c r="BF24" s="141">
        <v>83576</v>
      </c>
      <c r="BG24" s="141">
        <f t="shared" si="16"/>
        <v>308128</v>
      </c>
      <c r="BH24" s="141">
        <f t="shared" si="17"/>
        <v>0</v>
      </c>
      <c r="BI24" s="141">
        <f t="shared" si="18"/>
        <v>0</v>
      </c>
      <c r="BJ24" s="141">
        <f t="shared" si="19"/>
        <v>0</v>
      </c>
      <c r="BK24" s="141">
        <f t="shared" si="20"/>
        <v>0</v>
      </c>
      <c r="BL24" s="141">
        <f t="shared" si="21"/>
        <v>0</v>
      </c>
      <c r="BM24" s="141">
        <f t="shared" si="22"/>
        <v>0</v>
      </c>
      <c r="BN24" s="141">
        <f t="shared" si="23"/>
        <v>0</v>
      </c>
      <c r="BO24" s="142">
        <f t="shared" si="24"/>
        <v>78614</v>
      </c>
      <c r="BP24" s="141">
        <f t="shared" si="25"/>
        <v>1096538</v>
      </c>
      <c r="BQ24" s="141">
        <f t="shared" si="26"/>
        <v>97757</v>
      </c>
      <c r="BR24" s="141">
        <f t="shared" si="27"/>
        <v>97757</v>
      </c>
      <c r="BS24" s="141">
        <f t="shared" si="28"/>
        <v>0</v>
      </c>
      <c r="BT24" s="141">
        <f t="shared" si="29"/>
        <v>0</v>
      </c>
      <c r="BU24" s="141">
        <f t="shared" si="30"/>
        <v>0</v>
      </c>
      <c r="BV24" s="141">
        <f t="shared" si="31"/>
        <v>0</v>
      </c>
      <c r="BW24" s="141">
        <f t="shared" si="32"/>
        <v>0</v>
      </c>
      <c r="BX24" s="141">
        <f t="shared" si="33"/>
        <v>0</v>
      </c>
      <c r="BY24" s="141">
        <f t="shared" si="34"/>
        <v>0</v>
      </c>
      <c r="BZ24" s="141">
        <f t="shared" si="35"/>
        <v>0</v>
      </c>
      <c r="CA24" s="141">
        <f t="shared" si="36"/>
        <v>998781</v>
      </c>
      <c r="CB24" s="141">
        <f t="shared" si="37"/>
        <v>744711</v>
      </c>
      <c r="CC24" s="141">
        <f t="shared" si="38"/>
        <v>79469</v>
      </c>
      <c r="CD24" s="141">
        <f t="shared" si="39"/>
        <v>0</v>
      </c>
      <c r="CE24" s="141">
        <f t="shared" si="40"/>
        <v>174601</v>
      </c>
      <c r="CF24" s="142">
        <f t="shared" si="41"/>
        <v>322272</v>
      </c>
      <c r="CG24" s="141">
        <f t="shared" si="42"/>
        <v>0</v>
      </c>
      <c r="CH24" s="141">
        <f t="shared" si="43"/>
        <v>446596</v>
      </c>
      <c r="CI24" s="141">
        <f t="shared" si="44"/>
        <v>1543134</v>
      </c>
    </row>
    <row r="25" spans="1:87" s="123" customFormat="1" ht="12" customHeight="1">
      <c r="A25" s="124" t="s">
        <v>216</v>
      </c>
      <c r="B25" s="125" t="s">
        <v>252</v>
      </c>
      <c r="C25" s="124" t="s">
        <v>253</v>
      </c>
      <c r="D25" s="141">
        <f t="shared" si="3"/>
        <v>7612</v>
      </c>
      <c r="E25" s="141">
        <f t="shared" si="4"/>
        <v>7612</v>
      </c>
      <c r="F25" s="141">
        <v>6802</v>
      </c>
      <c r="G25" s="141">
        <v>0</v>
      </c>
      <c r="H25" s="141">
        <v>810</v>
      </c>
      <c r="I25" s="141">
        <v>0</v>
      </c>
      <c r="J25" s="141">
        <v>0</v>
      </c>
      <c r="K25" s="142">
        <v>0</v>
      </c>
      <c r="L25" s="141">
        <f t="shared" si="5"/>
        <v>1899324</v>
      </c>
      <c r="M25" s="141">
        <f t="shared" si="6"/>
        <v>468526</v>
      </c>
      <c r="N25" s="141">
        <v>136407</v>
      </c>
      <c r="O25" s="141">
        <v>332119</v>
      </c>
      <c r="P25" s="141">
        <v>0</v>
      </c>
      <c r="Q25" s="141">
        <v>0</v>
      </c>
      <c r="R25" s="141">
        <f t="shared" si="7"/>
        <v>54185</v>
      </c>
      <c r="S25" s="141">
        <v>40916</v>
      </c>
      <c r="T25" s="141">
        <v>11332</v>
      </c>
      <c r="U25" s="141">
        <v>1937</v>
      </c>
      <c r="V25" s="141">
        <v>6627</v>
      </c>
      <c r="W25" s="141">
        <f t="shared" si="8"/>
        <v>1369986</v>
      </c>
      <c r="X25" s="141">
        <v>602309</v>
      </c>
      <c r="Y25" s="141">
        <v>512816</v>
      </c>
      <c r="Z25" s="141">
        <v>247824</v>
      </c>
      <c r="AA25" s="141">
        <v>7037</v>
      </c>
      <c r="AB25" s="142">
        <v>0</v>
      </c>
      <c r="AC25" s="141">
        <v>0</v>
      </c>
      <c r="AD25" s="141">
        <v>32119</v>
      </c>
      <c r="AE25" s="141">
        <f t="shared" si="9"/>
        <v>1939055</v>
      </c>
      <c r="AF25" s="141">
        <f t="shared" si="10"/>
        <v>0</v>
      </c>
      <c r="AG25" s="141">
        <f t="shared" si="11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2">
        <v>0</v>
      </c>
      <c r="AN25" s="141">
        <f t="shared" si="12"/>
        <v>204849</v>
      </c>
      <c r="AO25" s="141">
        <f t="shared" si="13"/>
        <v>14954</v>
      </c>
      <c r="AP25" s="141">
        <v>14954</v>
      </c>
      <c r="AQ25" s="141">
        <v>0</v>
      </c>
      <c r="AR25" s="141">
        <v>0</v>
      </c>
      <c r="AS25" s="141">
        <v>0</v>
      </c>
      <c r="AT25" s="141">
        <f t="shared" si="14"/>
        <v>36807</v>
      </c>
      <c r="AU25" s="141">
        <v>20312</v>
      </c>
      <c r="AV25" s="141">
        <v>16272</v>
      </c>
      <c r="AW25" s="141">
        <v>223</v>
      </c>
      <c r="AX25" s="141">
        <v>0</v>
      </c>
      <c r="AY25" s="141">
        <f t="shared" si="15"/>
        <v>153088</v>
      </c>
      <c r="AZ25" s="141">
        <v>6380</v>
      </c>
      <c r="BA25" s="141">
        <v>44940</v>
      </c>
      <c r="BB25" s="141">
        <v>101768</v>
      </c>
      <c r="BC25" s="141">
        <v>0</v>
      </c>
      <c r="BD25" s="142">
        <v>0</v>
      </c>
      <c r="BE25" s="141">
        <v>0</v>
      </c>
      <c r="BF25" s="141">
        <v>0</v>
      </c>
      <c r="BG25" s="141">
        <f t="shared" si="16"/>
        <v>204849</v>
      </c>
      <c r="BH25" s="141">
        <f t="shared" si="17"/>
        <v>7612</v>
      </c>
      <c r="BI25" s="141">
        <f t="shared" si="18"/>
        <v>7612</v>
      </c>
      <c r="BJ25" s="141">
        <f t="shared" si="19"/>
        <v>6802</v>
      </c>
      <c r="BK25" s="141">
        <f t="shared" si="20"/>
        <v>0</v>
      </c>
      <c r="BL25" s="141">
        <f t="shared" si="21"/>
        <v>810</v>
      </c>
      <c r="BM25" s="141">
        <f t="shared" si="22"/>
        <v>0</v>
      </c>
      <c r="BN25" s="141">
        <f t="shared" si="23"/>
        <v>0</v>
      </c>
      <c r="BO25" s="142">
        <f t="shared" si="24"/>
        <v>0</v>
      </c>
      <c r="BP25" s="141">
        <f t="shared" si="25"/>
        <v>2104173</v>
      </c>
      <c r="BQ25" s="141">
        <f t="shared" si="26"/>
        <v>483480</v>
      </c>
      <c r="BR25" s="141">
        <f t="shared" si="27"/>
        <v>151361</v>
      </c>
      <c r="BS25" s="141">
        <f t="shared" si="28"/>
        <v>332119</v>
      </c>
      <c r="BT25" s="141">
        <f t="shared" si="29"/>
        <v>0</v>
      </c>
      <c r="BU25" s="141">
        <f t="shared" si="30"/>
        <v>0</v>
      </c>
      <c r="BV25" s="141">
        <f t="shared" si="31"/>
        <v>90992</v>
      </c>
      <c r="BW25" s="141">
        <f t="shared" si="32"/>
        <v>61228</v>
      </c>
      <c r="BX25" s="141">
        <f t="shared" si="33"/>
        <v>27604</v>
      </c>
      <c r="BY25" s="141">
        <f t="shared" si="34"/>
        <v>2160</v>
      </c>
      <c r="BZ25" s="141">
        <f t="shared" si="35"/>
        <v>6627</v>
      </c>
      <c r="CA25" s="141">
        <f t="shared" si="36"/>
        <v>1523074</v>
      </c>
      <c r="CB25" s="141">
        <f t="shared" si="37"/>
        <v>608689</v>
      </c>
      <c r="CC25" s="141">
        <f t="shared" si="38"/>
        <v>557756</v>
      </c>
      <c r="CD25" s="141">
        <f t="shared" si="39"/>
        <v>349592</v>
      </c>
      <c r="CE25" s="141">
        <f t="shared" si="40"/>
        <v>7037</v>
      </c>
      <c r="CF25" s="142">
        <f t="shared" si="41"/>
        <v>0</v>
      </c>
      <c r="CG25" s="141">
        <f t="shared" si="42"/>
        <v>0</v>
      </c>
      <c r="CH25" s="141">
        <f t="shared" si="43"/>
        <v>32119</v>
      </c>
      <c r="CI25" s="141">
        <f t="shared" si="44"/>
        <v>2143904</v>
      </c>
    </row>
    <row r="26" spans="1:87" s="123" customFormat="1" ht="12" customHeight="1">
      <c r="A26" s="124" t="s">
        <v>216</v>
      </c>
      <c r="B26" s="125" t="s">
        <v>254</v>
      </c>
      <c r="C26" s="124" t="s">
        <v>255</v>
      </c>
      <c r="D26" s="141">
        <f t="shared" si="3"/>
        <v>0</v>
      </c>
      <c r="E26" s="141">
        <f t="shared" si="4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2">
        <v>94278</v>
      </c>
      <c r="L26" s="141">
        <f t="shared" si="5"/>
        <v>1160754</v>
      </c>
      <c r="M26" s="141">
        <f t="shared" si="6"/>
        <v>33961</v>
      </c>
      <c r="N26" s="141">
        <v>33961</v>
      </c>
      <c r="O26" s="141">
        <v>0</v>
      </c>
      <c r="P26" s="141">
        <v>0</v>
      </c>
      <c r="Q26" s="141">
        <v>0</v>
      </c>
      <c r="R26" s="141">
        <f t="shared" si="7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8"/>
        <v>1126793</v>
      </c>
      <c r="X26" s="141">
        <v>1111417</v>
      </c>
      <c r="Y26" s="141">
        <v>0</v>
      </c>
      <c r="Z26" s="141">
        <v>0</v>
      </c>
      <c r="AA26" s="141">
        <v>15376</v>
      </c>
      <c r="AB26" s="142">
        <v>481441</v>
      </c>
      <c r="AC26" s="141">
        <v>0</v>
      </c>
      <c r="AD26" s="141">
        <v>19948</v>
      </c>
      <c r="AE26" s="141">
        <f t="shared" si="9"/>
        <v>1180702</v>
      </c>
      <c r="AF26" s="141">
        <f t="shared" si="10"/>
        <v>0</v>
      </c>
      <c r="AG26" s="141">
        <f t="shared" si="11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2">
        <v>0</v>
      </c>
      <c r="AN26" s="141">
        <f t="shared" si="12"/>
        <v>60985</v>
      </c>
      <c r="AO26" s="141">
        <f t="shared" si="13"/>
        <v>16980</v>
      </c>
      <c r="AP26" s="141">
        <v>16980</v>
      </c>
      <c r="AQ26" s="141">
        <v>0</v>
      </c>
      <c r="AR26" s="141">
        <v>0</v>
      </c>
      <c r="AS26" s="141">
        <v>0</v>
      </c>
      <c r="AT26" s="141">
        <f t="shared" si="14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5"/>
        <v>44005</v>
      </c>
      <c r="AZ26" s="141">
        <v>27061</v>
      </c>
      <c r="BA26" s="141">
        <v>16944</v>
      </c>
      <c r="BB26" s="141">
        <v>0</v>
      </c>
      <c r="BC26" s="141">
        <v>0</v>
      </c>
      <c r="BD26" s="142">
        <v>0</v>
      </c>
      <c r="BE26" s="141">
        <v>0</v>
      </c>
      <c r="BF26" s="141">
        <v>32627</v>
      </c>
      <c r="BG26" s="141">
        <f t="shared" si="16"/>
        <v>93612</v>
      </c>
      <c r="BH26" s="141">
        <f t="shared" si="17"/>
        <v>0</v>
      </c>
      <c r="BI26" s="141">
        <f t="shared" si="18"/>
        <v>0</v>
      </c>
      <c r="BJ26" s="141">
        <f t="shared" si="19"/>
        <v>0</v>
      </c>
      <c r="BK26" s="141">
        <f t="shared" si="20"/>
        <v>0</v>
      </c>
      <c r="BL26" s="141">
        <f t="shared" si="21"/>
        <v>0</v>
      </c>
      <c r="BM26" s="141">
        <f t="shared" si="22"/>
        <v>0</v>
      </c>
      <c r="BN26" s="141">
        <f t="shared" si="23"/>
        <v>0</v>
      </c>
      <c r="BO26" s="142">
        <f t="shared" si="24"/>
        <v>94278</v>
      </c>
      <c r="BP26" s="141">
        <f t="shared" si="25"/>
        <v>1221739</v>
      </c>
      <c r="BQ26" s="141">
        <f t="shared" si="26"/>
        <v>50941</v>
      </c>
      <c r="BR26" s="141">
        <f t="shared" si="27"/>
        <v>50941</v>
      </c>
      <c r="BS26" s="141">
        <f t="shared" si="28"/>
        <v>0</v>
      </c>
      <c r="BT26" s="141">
        <f t="shared" si="29"/>
        <v>0</v>
      </c>
      <c r="BU26" s="141">
        <f t="shared" si="30"/>
        <v>0</v>
      </c>
      <c r="BV26" s="141">
        <f t="shared" si="31"/>
        <v>0</v>
      </c>
      <c r="BW26" s="141">
        <f t="shared" si="32"/>
        <v>0</v>
      </c>
      <c r="BX26" s="141">
        <f t="shared" si="33"/>
        <v>0</v>
      </c>
      <c r="BY26" s="141">
        <f t="shared" si="34"/>
        <v>0</v>
      </c>
      <c r="BZ26" s="141">
        <f t="shared" si="35"/>
        <v>0</v>
      </c>
      <c r="CA26" s="141">
        <f t="shared" si="36"/>
        <v>1170798</v>
      </c>
      <c r="CB26" s="141">
        <f t="shared" si="37"/>
        <v>1138478</v>
      </c>
      <c r="CC26" s="141">
        <f t="shared" si="38"/>
        <v>16944</v>
      </c>
      <c r="CD26" s="141">
        <f t="shared" si="39"/>
        <v>0</v>
      </c>
      <c r="CE26" s="141">
        <f t="shared" si="40"/>
        <v>15376</v>
      </c>
      <c r="CF26" s="142">
        <f t="shared" si="41"/>
        <v>481441</v>
      </c>
      <c r="CG26" s="141">
        <f t="shared" si="42"/>
        <v>0</v>
      </c>
      <c r="CH26" s="141">
        <f t="shared" si="43"/>
        <v>52575</v>
      </c>
      <c r="CI26" s="141">
        <f t="shared" si="44"/>
        <v>1274314</v>
      </c>
    </row>
    <row r="27" spans="1:87" s="123" customFormat="1" ht="12" customHeight="1">
      <c r="A27" s="124" t="s">
        <v>216</v>
      </c>
      <c r="B27" s="125" t="s">
        <v>256</v>
      </c>
      <c r="C27" s="124" t="s">
        <v>257</v>
      </c>
      <c r="D27" s="141">
        <f t="shared" si="3"/>
        <v>0</v>
      </c>
      <c r="E27" s="141">
        <f t="shared" si="4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2">
        <v>234</v>
      </c>
      <c r="L27" s="141">
        <f t="shared" si="5"/>
        <v>1035090</v>
      </c>
      <c r="M27" s="141">
        <f t="shared" si="6"/>
        <v>57676</v>
      </c>
      <c r="N27" s="141">
        <v>57676</v>
      </c>
      <c r="O27" s="141">
        <v>0</v>
      </c>
      <c r="P27" s="141">
        <v>0</v>
      </c>
      <c r="Q27" s="141">
        <v>0</v>
      </c>
      <c r="R27" s="141">
        <f t="shared" si="7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8"/>
        <v>977414</v>
      </c>
      <c r="X27" s="141">
        <v>954459</v>
      </c>
      <c r="Y27" s="141">
        <v>22955</v>
      </c>
      <c r="Z27" s="141">
        <v>0</v>
      </c>
      <c r="AA27" s="141">
        <v>0</v>
      </c>
      <c r="AB27" s="142">
        <v>476390</v>
      </c>
      <c r="AC27" s="141"/>
      <c r="AD27" s="141">
        <v>0</v>
      </c>
      <c r="AE27" s="141">
        <f t="shared" si="9"/>
        <v>1035090</v>
      </c>
      <c r="AF27" s="141">
        <f t="shared" si="10"/>
        <v>0</v>
      </c>
      <c r="AG27" s="141">
        <f t="shared" si="11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2">
        <v>2959</v>
      </c>
      <c r="AN27" s="141">
        <f t="shared" si="12"/>
        <v>41388</v>
      </c>
      <c r="AO27" s="141">
        <f t="shared" si="13"/>
        <v>41388</v>
      </c>
      <c r="AP27" s="141">
        <v>41388</v>
      </c>
      <c r="AQ27" s="141">
        <v>0</v>
      </c>
      <c r="AR27" s="141">
        <v>0</v>
      </c>
      <c r="AS27" s="141">
        <v>0</v>
      </c>
      <c r="AT27" s="141">
        <f t="shared" si="14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5"/>
        <v>0</v>
      </c>
      <c r="AZ27" s="141">
        <v>0</v>
      </c>
      <c r="BA27" s="141">
        <v>0</v>
      </c>
      <c r="BB27" s="141">
        <v>0</v>
      </c>
      <c r="BC27" s="141">
        <v>0</v>
      </c>
      <c r="BD27" s="142">
        <v>182332</v>
      </c>
      <c r="BE27" s="141">
        <v>0</v>
      </c>
      <c r="BF27" s="141">
        <v>0</v>
      </c>
      <c r="BG27" s="141">
        <f t="shared" si="16"/>
        <v>41388</v>
      </c>
      <c r="BH27" s="141">
        <f t="shared" si="17"/>
        <v>0</v>
      </c>
      <c r="BI27" s="141">
        <f t="shared" si="18"/>
        <v>0</v>
      </c>
      <c r="BJ27" s="141">
        <f t="shared" si="19"/>
        <v>0</v>
      </c>
      <c r="BK27" s="141">
        <f t="shared" si="20"/>
        <v>0</v>
      </c>
      <c r="BL27" s="141">
        <f t="shared" si="21"/>
        <v>0</v>
      </c>
      <c r="BM27" s="141">
        <f t="shared" si="22"/>
        <v>0</v>
      </c>
      <c r="BN27" s="141">
        <f t="shared" si="23"/>
        <v>0</v>
      </c>
      <c r="BO27" s="142">
        <f t="shared" si="24"/>
        <v>3193</v>
      </c>
      <c r="BP27" s="141">
        <f t="shared" si="25"/>
        <v>1076478</v>
      </c>
      <c r="BQ27" s="141">
        <f t="shared" si="26"/>
        <v>99064</v>
      </c>
      <c r="BR27" s="141">
        <f t="shared" si="27"/>
        <v>99064</v>
      </c>
      <c r="BS27" s="141">
        <f t="shared" si="28"/>
        <v>0</v>
      </c>
      <c r="BT27" s="141">
        <f t="shared" si="29"/>
        <v>0</v>
      </c>
      <c r="BU27" s="141">
        <f t="shared" si="30"/>
        <v>0</v>
      </c>
      <c r="BV27" s="141">
        <f t="shared" si="31"/>
        <v>0</v>
      </c>
      <c r="BW27" s="141">
        <f t="shared" si="32"/>
        <v>0</v>
      </c>
      <c r="BX27" s="141">
        <f t="shared" si="33"/>
        <v>0</v>
      </c>
      <c r="BY27" s="141">
        <f t="shared" si="34"/>
        <v>0</v>
      </c>
      <c r="BZ27" s="141">
        <f t="shared" si="35"/>
        <v>0</v>
      </c>
      <c r="CA27" s="141">
        <f t="shared" si="36"/>
        <v>977414</v>
      </c>
      <c r="CB27" s="141">
        <f t="shared" si="37"/>
        <v>954459</v>
      </c>
      <c r="CC27" s="141">
        <f t="shared" si="38"/>
        <v>22955</v>
      </c>
      <c r="CD27" s="141">
        <f t="shared" si="39"/>
        <v>0</v>
      </c>
      <c r="CE27" s="141">
        <f t="shared" si="40"/>
        <v>0</v>
      </c>
      <c r="CF27" s="142">
        <f t="shared" si="41"/>
        <v>658722</v>
      </c>
      <c r="CG27" s="141">
        <f t="shared" si="42"/>
        <v>0</v>
      </c>
      <c r="CH27" s="141">
        <f t="shared" si="43"/>
        <v>0</v>
      </c>
      <c r="CI27" s="141">
        <f t="shared" si="44"/>
        <v>1076478</v>
      </c>
    </row>
    <row r="28" spans="1:87" s="123" customFormat="1" ht="12" customHeight="1">
      <c r="A28" s="124" t="s">
        <v>216</v>
      </c>
      <c r="B28" s="125" t="s">
        <v>258</v>
      </c>
      <c r="C28" s="124" t="s">
        <v>259</v>
      </c>
      <c r="D28" s="141">
        <f t="shared" si="3"/>
        <v>3191</v>
      </c>
      <c r="E28" s="141">
        <f t="shared" si="4"/>
        <v>2260</v>
      </c>
      <c r="F28" s="141">
        <v>0</v>
      </c>
      <c r="G28" s="141">
        <v>0</v>
      </c>
      <c r="H28" s="141">
        <v>2260</v>
      </c>
      <c r="I28" s="141">
        <v>0</v>
      </c>
      <c r="J28" s="141">
        <v>931</v>
      </c>
      <c r="K28" s="142">
        <v>0</v>
      </c>
      <c r="L28" s="141">
        <f t="shared" si="5"/>
        <v>1924649</v>
      </c>
      <c r="M28" s="141">
        <f t="shared" si="6"/>
        <v>802277</v>
      </c>
      <c r="N28" s="141">
        <v>153522</v>
      </c>
      <c r="O28" s="141">
        <v>455614</v>
      </c>
      <c r="P28" s="141">
        <v>193141</v>
      </c>
      <c r="Q28" s="141">
        <v>0</v>
      </c>
      <c r="R28" s="141">
        <f t="shared" si="7"/>
        <v>749147</v>
      </c>
      <c r="S28" s="141">
        <v>43052</v>
      </c>
      <c r="T28" s="141">
        <v>704063</v>
      </c>
      <c r="U28" s="141">
        <v>2032</v>
      </c>
      <c r="V28" s="141">
        <v>0</v>
      </c>
      <c r="W28" s="141">
        <f t="shared" si="8"/>
        <v>373225</v>
      </c>
      <c r="X28" s="141">
        <v>186350</v>
      </c>
      <c r="Y28" s="141">
        <v>152087</v>
      </c>
      <c r="Z28" s="141">
        <v>34788</v>
      </c>
      <c r="AA28" s="141"/>
      <c r="AB28" s="142">
        <v>0</v>
      </c>
      <c r="AC28" s="141">
        <v>0</v>
      </c>
      <c r="AD28" s="141">
        <v>151985</v>
      </c>
      <c r="AE28" s="141">
        <f t="shared" si="9"/>
        <v>2079825</v>
      </c>
      <c r="AF28" s="141">
        <f t="shared" si="10"/>
        <v>57540</v>
      </c>
      <c r="AG28" s="141">
        <f t="shared" si="11"/>
        <v>57540</v>
      </c>
      <c r="AH28" s="141">
        <v>0</v>
      </c>
      <c r="AI28" s="141">
        <v>57540</v>
      </c>
      <c r="AJ28" s="141">
        <v>0</v>
      </c>
      <c r="AK28" s="141">
        <v>0</v>
      </c>
      <c r="AL28" s="141">
        <v>0</v>
      </c>
      <c r="AM28" s="142">
        <v>0</v>
      </c>
      <c r="AN28" s="141">
        <f t="shared" si="12"/>
        <v>34295</v>
      </c>
      <c r="AO28" s="141">
        <f t="shared" si="13"/>
        <v>19809</v>
      </c>
      <c r="AP28" s="141"/>
      <c r="AQ28" s="141">
        <v>19809</v>
      </c>
      <c r="AR28" s="141">
        <v>0</v>
      </c>
      <c r="AS28" s="141">
        <v>0</v>
      </c>
      <c r="AT28" s="141">
        <f t="shared" si="14"/>
        <v>14486</v>
      </c>
      <c r="AU28" s="141">
        <v>14070</v>
      </c>
      <c r="AV28" s="141">
        <v>416</v>
      </c>
      <c r="AW28" s="141">
        <v>0</v>
      </c>
      <c r="AX28" s="141">
        <v>0</v>
      </c>
      <c r="AY28" s="141">
        <f t="shared" si="15"/>
        <v>0</v>
      </c>
      <c r="AZ28" s="141">
        <v>0</v>
      </c>
      <c r="BA28" s="141">
        <v>0</v>
      </c>
      <c r="BB28" s="141">
        <v>0</v>
      </c>
      <c r="BC28" s="141">
        <v>0</v>
      </c>
      <c r="BD28" s="142">
        <v>0</v>
      </c>
      <c r="BE28" s="141">
        <v>0</v>
      </c>
      <c r="BF28" s="141">
        <v>0</v>
      </c>
      <c r="BG28" s="141">
        <f t="shared" si="16"/>
        <v>91835</v>
      </c>
      <c r="BH28" s="141">
        <f t="shared" si="17"/>
        <v>60731</v>
      </c>
      <c r="BI28" s="141">
        <f t="shared" si="18"/>
        <v>59800</v>
      </c>
      <c r="BJ28" s="141">
        <f t="shared" si="19"/>
        <v>0</v>
      </c>
      <c r="BK28" s="141">
        <f t="shared" si="20"/>
        <v>57540</v>
      </c>
      <c r="BL28" s="141">
        <f t="shared" si="21"/>
        <v>2260</v>
      </c>
      <c r="BM28" s="141">
        <f t="shared" si="22"/>
        <v>0</v>
      </c>
      <c r="BN28" s="141">
        <f t="shared" si="23"/>
        <v>931</v>
      </c>
      <c r="BO28" s="142">
        <f t="shared" si="24"/>
        <v>0</v>
      </c>
      <c r="BP28" s="141">
        <f t="shared" si="25"/>
        <v>1958944</v>
      </c>
      <c r="BQ28" s="141">
        <f t="shared" si="26"/>
        <v>822086</v>
      </c>
      <c r="BR28" s="141">
        <f t="shared" si="27"/>
        <v>153522</v>
      </c>
      <c r="BS28" s="141">
        <f t="shared" si="28"/>
        <v>475423</v>
      </c>
      <c r="BT28" s="141">
        <f t="shared" si="29"/>
        <v>193141</v>
      </c>
      <c r="BU28" s="141">
        <f t="shared" si="30"/>
        <v>0</v>
      </c>
      <c r="BV28" s="141">
        <f t="shared" si="31"/>
        <v>763633</v>
      </c>
      <c r="BW28" s="141">
        <f t="shared" si="32"/>
        <v>57122</v>
      </c>
      <c r="BX28" s="141">
        <f t="shared" si="33"/>
        <v>704479</v>
      </c>
      <c r="BY28" s="141">
        <f t="shared" si="34"/>
        <v>2032</v>
      </c>
      <c r="BZ28" s="141">
        <f t="shared" si="35"/>
        <v>0</v>
      </c>
      <c r="CA28" s="141">
        <f t="shared" si="36"/>
        <v>373225</v>
      </c>
      <c r="CB28" s="141">
        <f t="shared" si="37"/>
        <v>186350</v>
      </c>
      <c r="CC28" s="141">
        <f t="shared" si="38"/>
        <v>152087</v>
      </c>
      <c r="CD28" s="141">
        <f t="shared" si="39"/>
        <v>34788</v>
      </c>
      <c r="CE28" s="141">
        <f t="shared" si="40"/>
        <v>0</v>
      </c>
      <c r="CF28" s="142">
        <f t="shared" si="41"/>
        <v>0</v>
      </c>
      <c r="CG28" s="141">
        <f t="shared" si="42"/>
        <v>0</v>
      </c>
      <c r="CH28" s="141">
        <f t="shared" si="43"/>
        <v>151985</v>
      </c>
      <c r="CI28" s="141">
        <f t="shared" si="44"/>
        <v>2171660</v>
      </c>
    </row>
    <row r="29" spans="1:87" s="123" customFormat="1" ht="12" customHeight="1">
      <c r="A29" s="124" t="s">
        <v>216</v>
      </c>
      <c r="B29" s="125" t="s">
        <v>260</v>
      </c>
      <c r="C29" s="124" t="s">
        <v>261</v>
      </c>
      <c r="D29" s="141">
        <f t="shared" si="3"/>
        <v>0</v>
      </c>
      <c r="E29" s="141">
        <f t="shared" si="4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2">
        <v>22343</v>
      </c>
      <c r="L29" s="141">
        <f t="shared" si="5"/>
        <v>298212</v>
      </c>
      <c r="M29" s="141">
        <f t="shared" si="6"/>
        <v>42928</v>
      </c>
      <c r="N29" s="141">
        <v>42928</v>
      </c>
      <c r="O29" s="141">
        <v>0</v>
      </c>
      <c r="P29" s="141">
        <v>0</v>
      </c>
      <c r="Q29" s="141">
        <v>0</v>
      </c>
      <c r="R29" s="141">
        <f t="shared" si="7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8"/>
        <v>255284</v>
      </c>
      <c r="X29" s="141">
        <v>255284</v>
      </c>
      <c r="Y29" s="141">
        <v>0</v>
      </c>
      <c r="Z29" s="141">
        <v>0</v>
      </c>
      <c r="AA29" s="141">
        <v>0</v>
      </c>
      <c r="AB29" s="142">
        <v>373616</v>
      </c>
      <c r="AC29" s="141">
        <v>0</v>
      </c>
      <c r="AD29" s="141">
        <v>0</v>
      </c>
      <c r="AE29" s="141">
        <f t="shared" si="9"/>
        <v>298212</v>
      </c>
      <c r="AF29" s="141">
        <f t="shared" si="10"/>
        <v>0</v>
      </c>
      <c r="AG29" s="141">
        <f t="shared" si="11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2">
        <v>3624</v>
      </c>
      <c r="AN29" s="141">
        <f t="shared" si="12"/>
        <v>45951</v>
      </c>
      <c r="AO29" s="141">
        <f t="shared" si="13"/>
        <v>9857</v>
      </c>
      <c r="AP29" s="141">
        <v>9857</v>
      </c>
      <c r="AQ29" s="141">
        <v>0</v>
      </c>
      <c r="AR29" s="141">
        <v>0</v>
      </c>
      <c r="AS29" s="141">
        <v>0</v>
      </c>
      <c r="AT29" s="141">
        <f t="shared" si="14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5"/>
        <v>36094</v>
      </c>
      <c r="AZ29" s="141">
        <v>36094</v>
      </c>
      <c r="BA29" s="141">
        <v>0</v>
      </c>
      <c r="BB29" s="141">
        <v>0</v>
      </c>
      <c r="BC29" s="141">
        <v>0</v>
      </c>
      <c r="BD29" s="142">
        <v>70292</v>
      </c>
      <c r="BE29" s="141">
        <v>0</v>
      </c>
      <c r="BF29" s="141">
        <v>0</v>
      </c>
      <c r="BG29" s="141">
        <f t="shared" si="16"/>
        <v>45951</v>
      </c>
      <c r="BH29" s="141">
        <f t="shared" si="17"/>
        <v>0</v>
      </c>
      <c r="BI29" s="141">
        <f t="shared" si="18"/>
        <v>0</v>
      </c>
      <c r="BJ29" s="141">
        <f t="shared" si="19"/>
        <v>0</v>
      </c>
      <c r="BK29" s="141">
        <f t="shared" si="20"/>
        <v>0</v>
      </c>
      <c r="BL29" s="141">
        <f t="shared" si="21"/>
        <v>0</v>
      </c>
      <c r="BM29" s="141">
        <f t="shared" si="22"/>
        <v>0</v>
      </c>
      <c r="BN29" s="141">
        <f t="shared" si="23"/>
        <v>0</v>
      </c>
      <c r="BO29" s="142">
        <f t="shared" si="24"/>
        <v>25967</v>
      </c>
      <c r="BP29" s="141">
        <f t="shared" si="25"/>
        <v>344163</v>
      </c>
      <c r="BQ29" s="141">
        <f t="shared" si="26"/>
        <v>52785</v>
      </c>
      <c r="BR29" s="141">
        <f t="shared" si="27"/>
        <v>52785</v>
      </c>
      <c r="BS29" s="141">
        <f t="shared" si="28"/>
        <v>0</v>
      </c>
      <c r="BT29" s="141">
        <f t="shared" si="29"/>
        <v>0</v>
      </c>
      <c r="BU29" s="141">
        <f t="shared" si="30"/>
        <v>0</v>
      </c>
      <c r="BV29" s="141">
        <f t="shared" si="31"/>
        <v>0</v>
      </c>
      <c r="BW29" s="141">
        <f t="shared" si="32"/>
        <v>0</v>
      </c>
      <c r="BX29" s="141">
        <f>SUM(T29,AV29)</f>
        <v>0</v>
      </c>
      <c r="BY29" s="141">
        <f>SUM(U29,AW29)</f>
        <v>0</v>
      </c>
      <c r="BZ29" s="141">
        <f>SUM(V29,AX29)</f>
        <v>0</v>
      </c>
      <c r="CA29" s="141">
        <f t="shared" si="36"/>
        <v>291378</v>
      </c>
      <c r="CB29" s="141">
        <f aca="true" t="shared" si="45" ref="CB29:CI29">SUM(X29,AZ29)</f>
        <v>291378</v>
      </c>
      <c r="CC29" s="141">
        <f t="shared" si="45"/>
        <v>0</v>
      </c>
      <c r="CD29" s="141">
        <f t="shared" si="45"/>
        <v>0</v>
      </c>
      <c r="CE29" s="141">
        <f t="shared" si="45"/>
        <v>0</v>
      </c>
      <c r="CF29" s="142">
        <f t="shared" si="45"/>
        <v>443908</v>
      </c>
      <c r="CG29" s="141">
        <f t="shared" si="45"/>
        <v>0</v>
      </c>
      <c r="CH29" s="141">
        <f t="shared" si="45"/>
        <v>0</v>
      </c>
      <c r="CI29" s="141">
        <f t="shared" si="45"/>
        <v>344163</v>
      </c>
    </row>
    <row r="30" spans="1:87" s="123" customFormat="1" ht="12" customHeight="1">
      <c r="A30" s="124" t="s">
        <v>216</v>
      </c>
      <c r="B30" s="125" t="s">
        <v>262</v>
      </c>
      <c r="C30" s="124" t="s">
        <v>263</v>
      </c>
      <c r="D30" s="141">
        <f t="shared" si="3"/>
        <v>0</v>
      </c>
      <c r="E30" s="141">
        <f t="shared" si="4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2">
        <v>31625</v>
      </c>
      <c r="L30" s="141">
        <f t="shared" si="5"/>
        <v>689028</v>
      </c>
      <c r="M30" s="141">
        <f t="shared" si="6"/>
        <v>44653</v>
      </c>
      <c r="N30" s="141">
        <v>44653</v>
      </c>
      <c r="O30" s="141">
        <v>0</v>
      </c>
      <c r="P30" s="141">
        <v>0</v>
      </c>
      <c r="Q30" s="141">
        <v>0</v>
      </c>
      <c r="R30" s="141">
        <f t="shared" si="7"/>
        <v>644375</v>
      </c>
      <c r="S30" s="141">
        <v>644375</v>
      </c>
      <c r="T30" s="141">
        <v>0</v>
      </c>
      <c r="U30" s="141">
        <v>0</v>
      </c>
      <c r="V30" s="141">
        <v>0</v>
      </c>
      <c r="W30" s="141">
        <f t="shared" si="8"/>
        <v>0</v>
      </c>
      <c r="X30" s="141">
        <v>0</v>
      </c>
      <c r="Y30" s="141">
        <v>0</v>
      </c>
      <c r="Z30" s="141">
        <v>0</v>
      </c>
      <c r="AA30" s="141">
        <v>0</v>
      </c>
      <c r="AB30" s="142">
        <v>528822</v>
      </c>
      <c r="AC30" s="141">
        <v>0</v>
      </c>
      <c r="AD30" s="141">
        <v>314867</v>
      </c>
      <c r="AE30" s="141">
        <f t="shared" si="9"/>
        <v>1003895</v>
      </c>
      <c r="AF30" s="141">
        <f t="shared" si="10"/>
        <v>0</v>
      </c>
      <c r="AG30" s="141">
        <f t="shared" si="11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2">
        <v>4702</v>
      </c>
      <c r="AN30" s="141">
        <f t="shared" si="12"/>
        <v>47092</v>
      </c>
      <c r="AO30" s="141">
        <f t="shared" si="13"/>
        <v>14884</v>
      </c>
      <c r="AP30" s="141">
        <v>14884</v>
      </c>
      <c r="AQ30" s="141">
        <v>0</v>
      </c>
      <c r="AR30" s="141">
        <v>0</v>
      </c>
      <c r="AS30" s="141">
        <v>0</v>
      </c>
      <c r="AT30" s="141">
        <f t="shared" si="14"/>
        <v>32208</v>
      </c>
      <c r="AU30" s="141">
        <v>32208</v>
      </c>
      <c r="AV30" s="141">
        <v>0</v>
      </c>
      <c r="AW30" s="141">
        <v>0</v>
      </c>
      <c r="AX30" s="141">
        <v>0</v>
      </c>
      <c r="AY30" s="141">
        <f t="shared" si="15"/>
        <v>0</v>
      </c>
      <c r="AZ30" s="141">
        <v>0</v>
      </c>
      <c r="BA30" s="141">
        <v>0</v>
      </c>
      <c r="BB30" s="141">
        <v>0</v>
      </c>
      <c r="BC30" s="141">
        <v>0</v>
      </c>
      <c r="BD30" s="142">
        <v>91197</v>
      </c>
      <c r="BE30" s="141">
        <v>0</v>
      </c>
      <c r="BF30" s="141">
        <v>209653</v>
      </c>
      <c r="BG30" s="141">
        <f t="shared" si="16"/>
        <v>256745</v>
      </c>
      <c r="BH30" s="141">
        <f t="shared" si="17"/>
        <v>0</v>
      </c>
      <c r="BI30" s="141">
        <f t="shared" si="18"/>
        <v>0</v>
      </c>
      <c r="BJ30" s="141">
        <f t="shared" si="19"/>
        <v>0</v>
      </c>
      <c r="BK30" s="141">
        <f t="shared" si="20"/>
        <v>0</v>
      </c>
      <c r="BL30" s="141">
        <f t="shared" si="21"/>
        <v>0</v>
      </c>
      <c r="BM30" s="141">
        <f t="shared" si="22"/>
        <v>0</v>
      </c>
      <c r="BN30" s="141">
        <f t="shared" si="23"/>
        <v>0</v>
      </c>
      <c r="BO30" s="142">
        <f t="shared" si="24"/>
        <v>36327</v>
      </c>
      <c r="BP30" s="141">
        <f t="shared" si="25"/>
        <v>736120</v>
      </c>
      <c r="BQ30" s="141">
        <f t="shared" si="26"/>
        <v>59537</v>
      </c>
      <c r="BR30" s="141">
        <f t="shared" si="27"/>
        <v>59537</v>
      </c>
      <c r="BS30" s="141">
        <f t="shared" si="28"/>
        <v>0</v>
      </c>
      <c r="BT30" s="141">
        <f t="shared" si="29"/>
        <v>0</v>
      </c>
      <c r="BU30" s="141">
        <f t="shared" si="30"/>
        <v>0</v>
      </c>
      <c r="BV30" s="141">
        <f t="shared" si="31"/>
        <v>676583</v>
      </c>
      <c r="BW30" s="141">
        <f t="shared" si="32"/>
        <v>676583</v>
      </c>
      <c r="BX30" s="141">
        <f aca="true" t="shared" si="46" ref="BX30:BX61">SUM(T30,AV30)</f>
        <v>0</v>
      </c>
      <c r="BY30" s="141">
        <f aca="true" t="shared" si="47" ref="BY30:BY61">SUM(U30,AW30)</f>
        <v>0</v>
      </c>
      <c r="BZ30" s="141">
        <f aca="true" t="shared" si="48" ref="BZ30:CI55">SUM(V30,AX30)</f>
        <v>0</v>
      </c>
      <c r="CA30" s="141">
        <f t="shared" si="48"/>
        <v>0</v>
      </c>
      <c r="CB30" s="141">
        <f t="shared" si="48"/>
        <v>0</v>
      </c>
      <c r="CC30" s="141">
        <f t="shared" si="48"/>
        <v>0</v>
      </c>
      <c r="CD30" s="141">
        <f t="shared" si="48"/>
        <v>0</v>
      </c>
      <c r="CE30" s="141">
        <f t="shared" si="48"/>
        <v>0</v>
      </c>
      <c r="CF30" s="142">
        <f t="shared" si="48"/>
        <v>620019</v>
      </c>
      <c r="CG30" s="141">
        <f t="shared" si="48"/>
        <v>0</v>
      </c>
      <c r="CH30" s="141">
        <f t="shared" si="48"/>
        <v>524520</v>
      </c>
      <c r="CI30" s="141">
        <f t="shared" si="48"/>
        <v>1260640</v>
      </c>
    </row>
    <row r="31" spans="1:87" s="123" customFormat="1" ht="12" customHeight="1">
      <c r="A31" s="124" t="s">
        <v>216</v>
      </c>
      <c r="B31" s="125" t="s">
        <v>264</v>
      </c>
      <c r="C31" s="124" t="s">
        <v>265</v>
      </c>
      <c r="D31" s="141">
        <f t="shared" si="3"/>
        <v>319927</v>
      </c>
      <c r="E31" s="141">
        <f t="shared" si="4"/>
        <v>319927</v>
      </c>
      <c r="F31" s="141">
        <v>0</v>
      </c>
      <c r="G31" s="141">
        <v>317022</v>
      </c>
      <c r="H31" s="141">
        <v>2905</v>
      </c>
      <c r="I31" s="141">
        <v>0</v>
      </c>
      <c r="J31" s="141">
        <v>0</v>
      </c>
      <c r="K31" s="142">
        <v>0</v>
      </c>
      <c r="L31" s="141">
        <f t="shared" si="5"/>
        <v>1765360</v>
      </c>
      <c r="M31" s="141">
        <f t="shared" si="6"/>
        <v>790424</v>
      </c>
      <c r="N31" s="141">
        <v>92991</v>
      </c>
      <c r="O31" s="141">
        <v>464955</v>
      </c>
      <c r="P31" s="141">
        <v>232478</v>
      </c>
      <c r="Q31" s="141">
        <v>0</v>
      </c>
      <c r="R31" s="141">
        <f t="shared" si="7"/>
        <v>253092</v>
      </c>
      <c r="S31" s="141">
        <v>27534</v>
      </c>
      <c r="T31" s="141">
        <v>225558</v>
      </c>
      <c r="U31" s="141">
        <v>0</v>
      </c>
      <c r="V31" s="141">
        <v>0</v>
      </c>
      <c r="W31" s="141">
        <f t="shared" si="8"/>
        <v>721844</v>
      </c>
      <c r="X31" s="141">
        <v>135770</v>
      </c>
      <c r="Y31" s="141">
        <v>529736</v>
      </c>
      <c r="Z31" s="141">
        <v>56338</v>
      </c>
      <c r="AA31" s="141">
        <v>0</v>
      </c>
      <c r="AB31" s="142">
        <v>0</v>
      </c>
      <c r="AC31" s="141">
        <v>0</v>
      </c>
      <c r="AD31" s="141">
        <v>0</v>
      </c>
      <c r="AE31" s="141">
        <f t="shared" si="9"/>
        <v>2085287</v>
      </c>
      <c r="AF31" s="141">
        <f t="shared" si="10"/>
        <v>0</v>
      </c>
      <c r="AG31" s="141">
        <f t="shared" si="11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2">
        <v>0</v>
      </c>
      <c r="AN31" s="141">
        <f t="shared" si="12"/>
        <v>184208</v>
      </c>
      <c r="AO31" s="141">
        <f t="shared" si="13"/>
        <v>44635</v>
      </c>
      <c r="AP31" s="141">
        <v>35780</v>
      </c>
      <c r="AQ31" s="141">
        <v>8855</v>
      </c>
      <c r="AR31" s="141">
        <v>0</v>
      </c>
      <c r="AS31" s="141">
        <v>0</v>
      </c>
      <c r="AT31" s="141">
        <f t="shared" si="14"/>
        <v>47272</v>
      </c>
      <c r="AU31" s="141">
        <v>372</v>
      </c>
      <c r="AV31" s="141">
        <v>46900</v>
      </c>
      <c r="AW31" s="141">
        <v>0</v>
      </c>
      <c r="AX31" s="141">
        <v>0</v>
      </c>
      <c r="AY31" s="141">
        <f t="shared" si="15"/>
        <v>92301</v>
      </c>
      <c r="AZ31" s="141">
        <v>32439</v>
      </c>
      <c r="BA31" s="141">
        <v>59862</v>
      </c>
      <c r="BB31" s="141">
        <v>0</v>
      </c>
      <c r="BC31" s="141">
        <v>0</v>
      </c>
      <c r="BD31" s="142">
        <v>0</v>
      </c>
      <c r="BE31" s="141">
        <v>0</v>
      </c>
      <c r="BF31" s="141">
        <v>0</v>
      </c>
      <c r="BG31" s="141">
        <f t="shared" si="16"/>
        <v>184208</v>
      </c>
      <c r="BH31" s="141">
        <f t="shared" si="17"/>
        <v>319927</v>
      </c>
      <c r="BI31" s="141">
        <f t="shared" si="18"/>
        <v>319927</v>
      </c>
      <c r="BJ31" s="141">
        <f t="shared" si="19"/>
        <v>0</v>
      </c>
      <c r="BK31" s="141">
        <f t="shared" si="20"/>
        <v>317022</v>
      </c>
      <c r="BL31" s="141">
        <f t="shared" si="21"/>
        <v>2905</v>
      </c>
      <c r="BM31" s="141">
        <f t="shared" si="22"/>
        <v>0</v>
      </c>
      <c r="BN31" s="141">
        <f t="shared" si="23"/>
        <v>0</v>
      </c>
      <c r="BO31" s="142">
        <f t="shared" si="24"/>
        <v>0</v>
      </c>
      <c r="BP31" s="141">
        <f t="shared" si="25"/>
        <v>1949568</v>
      </c>
      <c r="BQ31" s="141">
        <f t="shared" si="26"/>
        <v>835059</v>
      </c>
      <c r="BR31" s="141">
        <f t="shared" si="27"/>
        <v>128771</v>
      </c>
      <c r="BS31" s="141">
        <f t="shared" si="28"/>
        <v>473810</v>
      </c>
      <c r="BT31" s="141">
        <f t="shared" si="29"/>
        <v>232478</v>
      </c>
      <c r="BU31" s="141">
        <f t="shared" si="30"/>
        <v>0</v>
      </c>
      <c r="BV31" s="141">
        <f t="shared" si="31"/>
        <v>300364</v>
      </c>
      <c r="BW31" s="141">
        <f t="shared" si="32"/>
        <v>27906</v>
      </c>
      <c r="BX31" s="141">
        <f t="shared" si="46"/>
        <v>272458</v>
      </c>
      <c r="BY31" s="141">
        <f t="shared" si="47"/>
        <v>0</v>
      </c>
      <c r="BZ31" s="141">
        <f t="shared" si="48"/>
        <v>0</v>
      </c>
      <c r="CA31" s="141">
        <f t="shared" si="48"/>
        <v>814145</v>
      </c>
      <c r="CB31" s="141">
        <f t="shared" si="48"/>
        <v>168209</v>
      </c>
      <c r="CC31" s="141">
        <f t="shared" si="48"/>
        <v>589598</v>
      </c>
      <c r="CD31" s="141">
        <f t="shared" si="48"/>
        <v>56338</v>
      </c>
      <c r="CE31" s="141">
        <f t="shared" si="48"/>
        <v>0</v>
      </c>
      <c r="CF31" s="142">
        <f t="shared" si="48"/>
        <v>0</v>
      </c>
      <c r="CG31" s="141">
        <f t="shared" si="48"/>
        <v>0</v>
      </c>
      <c r="CH31" s="141">
        <f t="shared" si="48"/>
        <v>0</v>
      </c>
      <c r="CI31" s="141">
        <f t="shared" si="48"/>
        <v>2269495</v>
      </c>
    </row>
    <row r="32" spans="1:87" s="123" customFormat="1" ht="12" customHeight="1">
      <c r="A32" s="124" t="s">
        <v>216</v>
      </c>
      <c r="B32" s="125" t="s">
        <v>266</v>
      </c>
      <c r="C32" s="124" t="s">
        <v>267</v>
      </c>
      <c r="D32" s="141">
        <f t="shared" si="3"/>
        <v>0</v>
      </c>
      <c r="E32" s="141">
        <f t="shared" si="4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2">
        <v>0</v>
      </c>
      <c r="L32" s="141">
        <f t="shared" si="5"/>
        <v>1154371</v>
      </c>
      <c r="M32" s="141">
        <f t="shared" si="6"/>
        <v>568642</v>
      </c>
      <c r="N32" s="141">
        <v>39658</v>
      </c>
      <c r="O32" s="141">
        <v>288380</v>
      </c>
      <c r="P32" s="141">
        <v>240604</v>
      </c>
      <c r="Q32" s="141">
        <v>0</v>
      </c>
      <c r="R32" s="141">
        <f t="shared" si="7"/>
        <v>293031</v>
      </c>
      <c r="S32" s="141">
        <v>40516</v>
      </c>
      <c r="T32" s="141">
        <v>252515</v>
      </c>
      <c r="U32" s="141">
        <v>0</v>
      </c>
      <c r="V32" s="141">
        <v>4106</v>
      </c>
      <c r="W32" s="141">
        <f t="shared" si="8"/>
        <v>288592</v>
      </c>
      <c r="X32" s="141">
        <v>136427</v>
      </c>
      <c r="Y32" s="141">
        <v>122404</v>
      </c>
      <c r="Z32" s="141">
        <v>29761</v>
      </c>
      <c r="AA32" s="141">
        <v>0</v>
      </c>
      <c r="AB32" s="142">
        <v>0</v>
      </c>
      <c r="AC32" s="141">
        <v>0</v>
      </c>
      <c r="AD32" s="141">
        <v>0</v>
      </c>
      <c r="AE32" s="141">
        <f t="shared" si="9"/>
        <v>1154371</v>
      </c>
      <c r="AF32" s="141">
        <f t="shared" si="10"/>
        <v>0</v>
      </c>
      <c r="AG32" s="141">
        <f t="shared" si="11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2">
        <v>0</v>
      </c>
      <c r="AN32" s="141">
        <f t="shared" si="12"/>
        <v>94064</v>
      </c>
      <c r="AO32" s="141">
        <f t="shared" si="13"/>
        <v>33657</v>
      </c>
      <c r="AP32" s="141">
        <v>17391</v>
      </c>
      <c r="AQ32" s="141">
        <v>0</v>
      </c>
      <c r="AR32" s="141">
        <v>16266</v>
      </c>
      <c r="AS32" s="141">
        <v>0</v>
      </c>
      <c r="AT32" s="141">
        <f t="shared" si="14"/>
        <v>20924</v>
      </c>
      <c r="AU32" s="141">
        <v>0</v>
      </c>
      <c r="AV32" s="141">
        <v>20924</v>
      </c>
      <c r="AW32" s="141">
        <v>0</v>
      </c>
      <c r="AX32" s="141">
        <v>0</v>
      </c>
      <c r="AY32" s="141">
        <f t="shared" si="15"/>
        <v>39483</v>
      </c>
      <c r="AZ32" s="141">
        <v>39483</v>
      </c>
      <c r="BA32" s="141">
        <v>0</v>
      </c>
      <c r="BB32" s="141">
        <v>0</v>
      </c>
      <c r="BC32" s="141">
        <v>0</v>
      </c>
      <c r="BD32" s="142">
        <v>0</v>
      </c>
      <c r="BE32" s="141">
        <v>0</v>
      </c>
      <c r="BF32" s="141">
        <v>31472</v>
      </c>
      <c r="BG32" s="141">
        <f t="shared" si="16"/>
        <v>125536</v>
      </c>
      <c r="BH32" s="141">
        <f t="shared" si="17"/>
        <v>0</v>
      </c>
      <c r="BI32" s="141">
        <f t="shared" si="18"/>
        <v>0</v>
      </c>
      <c r="BJ32" s="141">
        <f t="shared" si="19"/>
        <v>0</v>
      </c>
      <c r="BK32" s="141">
        <f t="shared" si="20"/>
        <v>0</v>
      </c>
      <c r="BL32" s="141">
        <f t="shared" si="21"/>
        <v>0</v>
      </c>
      <c r="BM32" s="141">
        <f t="shared" si="22"/>
        <v>0</v>
      </c>
      <c r="BN32" s="141">
        <f t="shared" si="23"/>
        <v>0</v>
      </c>
      <c r="BO32" s="142">
        <f t="shared" si="24"/>
        <v>0</v>
      </c>
      <c r="BP32" s="141">
        <f t="shared" si="25"/>
        <v>1248435</v>
      </c>
      <c r="BQ32" s="141">
        <f t="shared" si="26"/>
        <v>602299</v>
      </c>
      <c r="BR32" s="141">
        <f t="shared" si="27"/>
        <v>57049</v>
      </c>
      <c r="BS32" s="141">
        <f t="shared" si="28"/>
        <v>288380</v>
      </c>
      <c r="BT32" s="141">
        <f t="shared" si="29"/>
        <v>256870</v>
      </c>
      <c r="BU32" s="141">
        <f t="shared" si="30"/>
        <v>0</v>
      </c>
      <c r="BV32" s="141">
        <f t="shared" si="31"/>
        <v>313955</v>
      </c>
      <c r="BW32" s="141">
        <f t="shared" si="32"/>
        <v>40516</v>
      </c>
      <c r="BX32" s="141">
        <f t="shared" si="46"/>
        <v>273439</v>
      </c>
      <c r="BY32" s="141">
        <f t="shared" si="47"/>
        <v>0</v>
      </c>
      <c r="BZ32" s="141">
        <f t="shared" si="48"/>
        <v>4106</v>
      </c>
      <c r="CA32" s="141">
        <f t="shared" si="48"/>
        <v>328075</v>
      </c>
      <c r="CB32" s="141">
        <f t="shared" si="48"/>
        <v>175910</v>
      </c>
      <c r="CC32" s="141">
        <f t="shared" si="48"/>
        <v>122404</v>
      </c>
      <c r="CD32" s="141">
        <f t="shared" si="48"/>
        <v>29761</v>
      </c>
      <c r="CE32" s="141">
        <f t="shared" si="48"/>
        <v>0</v>
      </c>
      <c r="CF32" s="142">
        <f t="shared" si="48"/>
        <v>0</v>
      </c>
      <c r="CG32" s="141">
        <f t="shared" si="48"/>
        <v>0</v>
      </c>
      <c r="CH32" s="141">
        <f t="shared" si="48"/>
        <v>31472</v>
      </c>
      <c r="CI32" s="141">
        <f t="shared" si="48"/>
        <v>1279907</v>
      </c>
    </row>
    <row r="33" spans="1:87" s="123" customFormat="1" ht="12" customHeight="1">
      <c r="A33" s="124" t="s">
        <v>216</v>
      </c>
      <c r="B33" s="125" t="s">
        <v>268</v>
      </c>
      <c r="C33" s="124" t="s">
        <v>269</v>
      </c>
      <c r="D33" s="141">
        <f t="shared" si="3"/>
        <v>0</v>
      </c>
      <c r="E33" s="141">
        <f t="shared" si="4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2">
        <v>113</v>
      </c>
      <c r="L33" s="141">
        <f t="shared" si="5"/>
        <v>331662</v>
      </c>
      <c r="M33" s="141">
        <f t="shared" si="6"/>
        <v>10421</v>
      </c>
      <c r="N33" s="141">
        <v>10421</v>
      </c>
      <c r="O33" s="141">
        <v>0</v>
      </c>
      <c r="P33" s="141">
        <v>0</v>
      </c>
      <c r="Q33" s="141">
        <v>0</v>
      </c>
      <c r="R33" s="141">
        <f t="shared" si="7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8"/>
        <v>321241</v>
      </c>
      <c r="X33" s="141">
        <v>314730</v>
      </c>
      <c r="Y33" s="141">
        <v>0</v>
      </c>
      <c r="Z33" s="141">
        <v>0</v>
      </c>
      <c r="AA33" s="141">
        <v>6511</v>
      </c>
      <c r="AB33" s="142">
        <v>164641</v>
      </c>
      <c r="AC33" s="141">
        <v>0</v>
      </c>
      <c r="AD33" s="141">
        <v>0</v>
      </c>
      <c r="AE33" s="141">
        <f t="shared" si="9"/>
        <v>331662</v>
      </c>
      <c r="AF33" s="141">
        <f t="shared" si="10"/>
        <v>0</v>
      </c>
      <c r="AG33" s="141">
        <f t="shared" si="11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2">
        <v>1377</v>
      </c>
      <c r="AN33" s="141">
        <f t="shared" si="12"/>
        <v>46495</v>
      </c>
      <c r="AO33" s="141">
        <f t="shared" si="13"/>
        <v>4466</v>
      </c>
      <c r="AP33" s="141">
        <v>4466</v>
      </c>
      <c r="AQ33" s="141">
        <v>0</v>
      </c>
      <c r="AR33" s="141">
        <v>0</v>
      </c>
      <c r="AS33" s="141">
        <v>0</v>
      </c>
      <c r="AT33" s="141">
        <f t="shared" si="14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5"/>
        <v>42029</v>
      </c>
      <c r="AZ33" s="141">
        <v>38429</v>
      </c>
      <c r="BA33" s="141">
        <v>0</v>
      </c>
      <c r="BB33" s="141">
        <v>0</v>
      </c>
      <c r="BC33" s="141">
        <v>3600</v>
      </c>
      <c r="BD33" s="142">
        <v>54362</v>
      </c>
      <c r="BE33" s="141">
        <v>0</v>
      </c>
      <c r="BF33" s="141">
        <v>0</v>
      </c>
      <c r="BG33" s="141">
        <f t="shared" si="16"/>
        <v>46495</v>
      </c>
      <c r="BH33" s="141">
        <f t="shared" si="17"/>
        <v>0</v>
      </c>
      <c r="BI33" s="141">
        <f t="shared" si="18"/>
        <v>0</v>
      </c>
      <c r="BJ33" s="141">
        <f t="shared" si="19"/>
        <v>0</v>
      </c>
      <c r="BK33" s="141">
        <f t="shared" si="20"/>
        <v>0</v>
      </c>
      <c r="BL33" s="141">
        <f t="shared" si="21"/>
        <v>0</v>
      </c>
      <c r="BM33" s="141">
        <f t="shared" si="22"/>
        <v>0</v>
      </c>
      <c r="BN33" s="141">
        <f t="shared" si="23"/>
        <v>0</v>
      </c>
      <c r="BO33" s="142">
        <f t="shared" si="24"/>
        <v>1490</v>
      </c>
      <c r="BP33" s="141">
        <f t="shared" si="25"/>
        <v>378157</v>
      </c>
      <c r="BQ33" s="141">
        <f t="shared" si="26"/>
        <v>14887</v>
      </c>
      <c r="BR33" s="141">
        <f t="shared" si="27"/>
        <v>14887</v>
      </c>
      <c r="BS33" s="141">
        <f t="shared" si="28"/>
        <v>0</v>
      </c>
      <c r="BT33" s="141">
        <f t="shared" si="29"/>
        <v>0</v>
      </c>
      <c r="BU33" s="141">
        <f t="shared" si="30"/>
        <v>0</v>
      </c>
      <c r="BV33" s="141">
        <f t="shared" si="31"/>
        <v>0</v>
      </c>
      <c r="BW33" s="141">
        <f t="shared" si="32"/>
        <v>0</v>
      </c>
      <c r="BX33" s="141">
        <f t="shared" si="46"/>
        <v>0</v>
      </c>
      <c r="BY33" s="141">
        <f t="shared" si="47"/>
        <v>0</v>
      </c>
      <c r="BZ33" s="141">
        <f t="shared" si="48"/>
        <v>0</v>
      </c>
      <c r="CA33" s="141">
        <f t="shared" si="48"/>
        <v>363270</v>
      </c>
      <c r="CB33" s="141">
        <f t="shared" si="48"/>
        <v>353159</v>
      </c>
      <c r="CC33" s="141">
        <f t="shared" si="48"/>
        <v>0</v>
      </c>
      <c r="CD33" s="141">
        <f t="shared" si="48"/>
        <v>0</v>
      </c>
      <c r="CE33" s="141">
        <f t="shared" si="48"/>
        <v>10111</v>
      </c>
      <c r="CF33" s="142">
        <f t="shared" si="48"/>
        <v>219003</v>
      </c>
      <c r="CG33" s="141">
        <f t="shared" si="48"/>
        <v>0</v>
      </c>
      <c r="CH33" s="141">
        <f t="shared" si="48"/>
        <v>0</v>
      </c>
      <c r="CI33" s="141">
        <f t="shared" si="48"/>
        <v>378157</v>
      </c>
    </row>
    <row r="34" spans="1:87" s="123" customFormat="1" ht="12" customHeight="1">
      <c r="A34" s="124" t="s">
        <v>216</v>
      </c>
      <c r="B34" s="125" t="s">
        <v>270</v>
      </c>
      <c r="C34" s="124" t="s">
        <v>271</v>
      </c>
      <c r="D34" s="141">
        <f t="shared" si="3"/>
        <v>0</v>
      </c>
      <c r="E34" s="141">
        <f t="shared" si="4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2">
        <v>22944</v>
      </c>
      <c r="L34" s="141">
        <f t="shared" si="5"/>
        <v>490873</v>
      </c>
      <c r="M34" s="141">
        <f t="shared" si="6"/>
        <v>207410</v>
      </c>
      <c r="N34" s="141">
        <v>19859</v>
      </c>
      <c r="O34" s="141">
        <v>160934</v>
      </c>
      <c r="P34" s="141">
        <v>26617</v>
      </c>
      <c r="Q34" s="141">
        <v>0</v>
      </c>
      <c r="R34" s="141">
        <f t="shared" si="7"/>
        <v>5490</v>
      </c>
      <c r="S34" s="141">
        <v>4291</v>
      </c>
      <c r="T34" s="141">
        <v>1199</v>
      </c>
      <c r="U34" s="141">
        <v>0</v>
      </c>
      <c r="V34" s="141">
        <v>0</v>
      </c>
      <c r="W34" s="141">
        <f t="shared" si="8"/>
        <v>277973</v>
      </c>
      <c r="X34" s="141">
        <v>277973</v>
      </c>
      <c r="Y34" s="141">
        <v>0</v>
      </c>
      <c r="Z34" s="141">
        <v>0</v>
      </c>
      <c r="AA34" s="141">
        <v>0</v>
      </c>
      <c r="AB34" s="142">
        <v>383675</v>
      </c>
      <c r="AC34" s="141">
        <v>0</v>
      </c>
      <c r="AD34" s="141">
        <v>16999</v>
      </c>
      <c r="AE34" s="141">
        <f t="shared" si="9"/>
        <v>507872</v>
      </c>
      <c r="AF34" s="141">
        <f t="shared" si="10"/>
        <v>0</v>
      </c>
      <c r="AG34" s="141">
        <f t="shared" si="11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2">
        <v>3024</v>
      </c>
      <c r="AN34" s="141">
        <f t="shared" si="12"/>
        <v>9180</v>
      </c>
      <c r="AO34" s="141">
        <f t="shared" si="13"/>
        <v>9180</v>
      </c>
      <c r="AP34" s="141">
        <v>9180</v>
      </c>
      <c r="AQ34" s="141">
        <v>0</v>
      </c>
      <c r="AR34" s="141">
        <v>0</v>
      </c>
      <c r="AS34" s="141">
        <v>0</v>
      </c>
      <c r="AT34" s="141">
        <f t="shared" si="14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5"/>
        <v>0</v>
      </c>
      <c r="AZ34" s="141">
        <v>0</v>
      </c>
      <c r="BA34" s="141">
        <v>0</v>
      </c>
      <c r="BB34" s="141">
        <v>0</v>
      </c>
      <c r="BC34" s="141">
        <v>0</v>
      </c>
      <c r="BD34" s="142">
        <v>58648</v>
      </c>
      <c r="BE34" s="141">
        <v>0</v>
      </c>
      <c r="BF34" s="141">
        <v>13264</v>
      </c>
      <c r="BG34" s="141">
        <f t="shared" si="16"/>
        <v>22444</v>
      </c>
      <c r="BH34" s="141">
        <f t="shared" si="17"/>
        <v>0</v>
      </c>
      <c r="BI34" s="141">
        <f t="shared" si="18"/>
        <v>0</v>
      </c>
      <c r="BJ34" s="141">
        <f t="shared" si="19"/>
        <v>0</v>
      </c>
      <c r="BK34" s="141">
        <f t="shared" si="20"/>
        <v>0</v>
      </c>
      <c r="BL34" s="141">
        <f t="shared" si="21"/>
        <v>0</v>
      </c>
      <c r="BM34" s="141">
        <f t="shared" si="22"/>
        <v>0</v>
      </c>
      <c r="BN34" s="141">
        <f t="shared" si="23"/>
        <v>0</v>
      </c>
      <c r="BO34" s="142">
        <f t="shared" si="24"/>
        <v>25968</v>
      </c>
      <c r="BP34" s="141">
        <f t="shared" si="25"/>
        <v>500053</v>
      </c>
      <c r="BQ34" s="141">
        <f t="shared" si="26"/>
        <v>216590</v>
      </c>
      <c r="BR34" s="141">
        <f t="shared" si="27"/>
        <v>29039</v>
      </c>
      <c r="BS34" s="141">
        <f t="shared" si="28"/>
        <v>160934</v>
      </c>
      <c r="BT34" s="141">
        <f t="shared" si="29"/>
        <v>26617</v>
      </c>
      <c r="BU34" s="141">
        <f t="shared" si="30"/>
        <v>0</v>
      </c>
      <c r="BV34" s="141">
        <f t="shared" si="31"/>
        <v>5490</v>
      </c>
      <c r="BW34" s="141">
        <f t="shared" si="32"/>
        <v>4291</v>
      </c>
      <c r="BX34" s="141">
        <f t="shared" si="46"/>
        <v>1199</v>
      </c>
      <c r="BY34" s="141">
        <f t="shared" si="47"/>
        <v>0</v>
      </c>
      <c r="BZ34" s="141">
        <f t="shared" si="48"/>
        <v>0</v>
      </c>
      <c r="CA34" s="141">
        <f t="shared" si="48"/>
        <v>277973</v>
      </c>
      <c r="CB34" s="141">
        <f t="shared" si="48"/>
        <v>277973</v>
      </c>
      <c r="CC34" s="141">
        <f t="shared" si="48"/>
        <v>0</v>
      </c>
      <c r="CD34" s="141">
        <f t="shared" si="48"/>
        <v>0</v>
      </c>
      <c r="CE34" s="141">
        <f t="shared" si="48"/>
        <v>0</v>
      </c>
      <c r="CF34" s="142">
        <f t="shared" si="48"/>
        <v>442323</v>
      </c>
      <c r="CG34" s="141">
        <f t="shared" si="48"/>
        <v>0</v>
      </c>
      <c r="CH34" s="141">
        <f t="shared" si="48"/>
        <v>30263</v>
      </c>
      <c r="CI34" s="141">
        <f t="shared" si="48"/>
        <v>530316</v>
      </c>
    </row>
    <row r="35" spans="1:87" s="123" customFormat="1" ht="12" customHeight="1">
      <c r="A35" s="124" t="s">
        <v>216</v>
      </c>
      <c r="B35" s="125" t="s">
        <v>272</v>
      </c>
      <c r="C35" s="124" t="s">
        <v>273</v>
      </c>
      <c r="D35" s="141">
        <f t="shared" si="3"/>
        <v>0</v>
      </c>
      <c r="E35" s="141">
        <f t="shared" si="4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2">
        <v>315271</v>
      </c>
      <c r="L35" s="141">
        <f t="shared" si="5"/>
        <v>3319232</v>
      </c>
      <c r="M35" s="141">
        <f t="shared" si="6"/>
        <v>1755491</v>
      </c>
      <c r="N35" s="141">
        <v>246210</v>
      </c>
      <c r="O35" s="141">
        <v>1509281</v>
      </c>
      <c r="P35" s="141">
        <v>0</v>
      </c>
      <c r="Q35" s="141">
        <v>0</v>
      </c>
      <c r="R35" s="141">
        <f t="shared" si="7"/>
        <v>885217</v>
      </c>
      <c r="S35" s="141">
        <v>882334</v>
      </c>
      <c r="T35" s="141">
        <v>2883</v>
      </c>
      <c r="U35" s="141">
        <v>0</v>
      </c>
      <c r="V35" s="141">
        <v>29358</v>
      </c>
      <c r="W35" s="141">
        <f t="shared" si="8"/>
        <v>649166</v>
      </c>
      <c r="X35" s="141">
        <v>649166</v>
      </c>
      <c r="Y35" s="141">
        <v>0</v>
      </c>
      <c r="Z35" s="141">
        <v>0</v>
      </c>
      <c r="AA35" s="141">
        <v>0</v>
      </c>
      <c r="AB35" s="142">
        <v>1985475</v>
      </c>
      <c r="AC35" s="141">
        <v>0</v>
      </c>
      <c r="AD35" s="141">
        <v>0</v>
      </c>
      <c r="AE35" s="141">
        <f t="shared" si="9"/>
        <v>3319232</v>
      </c>
      <c r="AF35" s="141">
        <f t="shared" si="10"/>
        <v>0</v>
      </c>
      <c r="AG35" s="141">
        <f t="shared" si="11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2">
        <v>0</v>
      </c>
      <c r="AN35" s="141">
        <f t="shared" si="12"/>
        <v>428858</v>
      </c>
      <c r="AO35" s="141">
        <f t="shared" si="13"/>
        <v>84555</v>
      </c>
      <c r="AP35" s="141">
        <v>84555</v>
      </c>
      <c r="AQ35" s="141">
        <v>0</v>
      </c>
      <c r="AR35" s="141">
        <v>0</v>
      </c>
      <c r="AS35" s="141">
        <v>0</v>
      </c>
      <c r="AT35" s="141">
        <f t="shared" si="14"/>
        <v>178461</v>
      </c>
      <c r="AU35" s="141">
        <v>0</v>
      </c>
      <c r="AV35" s="141">
        <v>178461</v>
      </c>
      <c r="AW35" s="141">
        <v>0</v>
      </c>
      <c r="AX35" s="141">
        <v>0</v>
      </c>
      <c r="AY35" s="141">
        <f t="shared" si="15"/>
        <v>165842</v>
      </c>
      <c r="AZ35" s="141">
        <v>165842</v>
      </c>
      <c r="BA35" s="141">
        <v>0</v>
      </c>
      <c r="BB35" s="141">
        <v>0</v>
      </c>
      <c r="BC35" s="141">
        <v>0</v>
      </c>
      <c r="BD35" s="142">
        <v>0</v>
      </c>
      <c r="BE35" s="141">
        <v>0</v>
      </c>
      <c r="BF35" s="141">
        <v>0</v>
      </c>
      <c r="BG35" s="141">
        <f t="shared" si="16"/>
        <v>428858</v>
      </c>
      <c r="BH35" s="141">
        <f t="shared" si="17"/>
        <v>0</v>
      </c>
      <c r="BI35" s="141">
        <f t="shared" si="18"/>
        <v>0</v>
      </c>
      <c r="BJ35" s="141">
        <f t="shared" si="19"/>
        <v>0</v>
      </c>
      <c r="BK35" s="141">
        <f t="shared" si="20"/>
        <v>0</v>
      </c>
      <c r="BL35" s="141">
        <f t="shared" si="21"/>
        <v>0</v>
      </c>
      <c r="BM35" s="141">
        <f t="shared" si="22"/>
        <v>0</v>
      </c>
      <c r="BN35" s="141">
        <f t="shared" si="23"/>
        <v>0</v>
      </c>
      <c r="BO35" s="142">
        <f t="shared" si="24"/>
        <v>315271</v>
      </c>
      <c r="BP35" s="141">
        <f t="shared" si="25"/>
        <v>3748090</v>
      </c>
      <c r="BQ35" s="141">
        <f t="shared" si="26"/>
        <v>1840046</v>
      </c>
      <c r="BR35" s="141">
        <f t="shared" si="27"/>
        <v>330765</v>
      </c>
      <c r="BS35" s="141">
        <f t="shared" si="28"/>
        <v>1509281</v>
      </c>
      <c r="BT35" s="141">
        <f t="shared" si="29"/>
        <v>0</v>
      </c>
      <c r="BU35" s="141">
        <f t="shared" si="30"/>
        <v>0</v>
      </c>
      <c r="BV35" s="141">
        <f t="shared" si="31"/>
        <v>1063678</v>
      </c>
      <c r="BW35" s="141">
        <f t="shared" si="32"/>
        <v>882334</v>
      </c>
      <c r="BX35" s="141">
        <f t="shared" si="46"/>
        <v>181344</v>
      </c>
      <c r="BY35" s="141">
        <f t="shared" si="47"/>
        <v>0</v>
      </c>
      <c r="BZ35" s="141">
        <f t="shared" si="48"/>
        <v>29358</v>
      </c>
      <c r="CA35" s="141">
        <f t="shared" si="48"/>
        <v>815008</v>
      </c>
      <c r="CB35" s="141">
        <f t="shared" si="48"/>
        <v>815008</v>
      </c>
      <c r="CC35" s="141">
        <f t="shared" si="48"/>
        <v>0</v>
      </c>
      <c r="CD35" s="141">
        <f t="shared" si="48"/>
        <v>0</v>
      </c>
      <c r="CE35" s="141">
        <f t="shared" si="48"/>
        <v>0</v>
      </c>
      <c r="CF35" s="142">
        <f t="shared" si="48"/>
        <v>1985475</v>
      </c>
      <c r="CG35" s="141">
        <f t="shared" si="48"/>
        <v>0</v>
      </c>
      <c r="CH35" s="141">
        <f t="shared" si="48"/>
        <v>0</v>
      </c>
      <c r="CI35" s="141">
        <f t="shared" si="48"/>
        <v>3748090</v>
      </c>
    </row>
    <row r="36" spans="1:87" s="123" customFormat="1" ht="12" customHeight="1">
      <c r="A36" s="124" t="s">
        <v>216</v>
      </c>
      <c r="B36" s="125" t="s">
        <v>274</v>
      </c>
      <c r="C36" s="124" t="s">
        <v>275</v>
      </c>
      <c r="D36" s="141">
        <f t="shared" si="3"/>
        <v>0</v>
      </c>
      <c r="E36" s="141">
        <f t="shared" si="4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2">
        <v>0</v>
      </c>
      <c r="L36" s="141">
        <f t="shared" si="5"/>
        <v>451518</v>
      </c>
      <c r="M36" s="141">
        <f t="shared" si="6"/>
        <v>296584</v>
      </c>
      <c r="N36" s="141">
        <v>24047</v>
      </c>
      <c r="O36" s="141">
        <v>272537</v>
      </c>
      <c r="P36" s="141">
        <v>0</v>
      </c>
      <c r="Q36" s="141">
        <v>0</v>
      </c>
      <c r="R36" s="141">
        <f t="shared" si="7"/>
        <v>17437</v>
      </c>
      <c r="S36" s="141">
        <v>17437</v>
      </c>
      <c r="T36" s="141">
        <v>0</v>
      </c>
      <c r="U36" s="141">
        <v>0</v>
      </c>
      <c r="V36" s="141">
        <v>13598</v>
      </c>
      <c r="W36" s="141">
        <f t="shared" si="8"/>
        <v>123899</v>
      </c>
      <c r="X36" s="141">
        <v>86038</v>
      </c>
      <c r="Y36" s="141">
        <v>0</v>
      </c>
      <c r="Z36" s="141">
        <v>0</v>
      </c>
      <c r="AA36" s="141">
        <v>37861</v>
      </c>
      <c r="AB36" s="142">
        <v>275380</v>
      </c>
      <c r="AC36" s="141">
        <v>0</v>
      </c>
      <c r="AD36" s="141">
        <v>0</v>
      </c>
      <c r="AE36" s="141">
        <f t="shared" si="9"/>
        <v>451518</v>
      </c>
      <c r="AF36" s="141">
        <f t="shared" si="10"/>
        <v>0</v>
      </c>
      <c r="AG36" s="141">
        <f t="shared" si="11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2">
        <v>0</v>
      </c>
      <c r="AN36" s="141">
        <f t="shared" si="12"/>
        <v>167584</v>
      </c>
      <c r="AO36" s="141">
        <f t="shared" si="13"/>
        <v>44353</v>
      </c>
      <c r="AP36" s="141">
        <v>6783</v>
      </c>
      <c r="AQ36" s="141">
        <v>0</v>
      </c>
      <c r="AR36" s="141">
        <v>37570</v>
      </c>
      <c r="AS36" s="141">
        <v>0</v>
      </c>
      <c r="AT36" s="141">
        <f t="shared" si="14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5"/>
        <v>123231</v>
      </c>
      <c r="AZ36" s="141">
        <v>43220</v>
      </c>
      <c r="BA36" s="141">
        <v>62912</v>
      </c>
      <c r="BB36" s="141">
        <v>10767</v>
      </c>
      <c r="BC36" s="141">
        <v>6332</v>
      </c>
      <c r="BD36" s="142">
        <v>0</v>
      </c>
      <c r="BE36" s="141">
        <v>0</v>
      </c>
      <c r="BF36" s="141">
        <v>3035</v>
      </c>
      <c r="BG36" s="141">
        <f t="shared" si="16"/>
        <v>170619</v>
      </c>
      <c r="BH36" s="141">
        <f t="shared" si="17"/>
        <v>0</v>
      </c>
      <c r="BI36" s="141">
        <f t="shared" si="18"/>
        <v>0</v>
      </c>
      <c r="BJ36" s="141">
        <f t="shared" si="19"/>
        <v>0</v>
      </c>
      <c r="BK36" s="141">
        <f t="shared" si="20"/>
        <v>0</v>
      </c>
      <c r="BL36" s="141">
        <f t="shared" si="21"/>
        <v>0</v>
      </c>
      <c r="BM36" s="141">
        <f t="shared" si="22"/>
        <v>0</v>
      </c>
      <c r="BN36" s="141">
        <f t="shared" si="23"/>
        <v>0</v>
      </c>
      <c r="BO36" s="142">
        <f t="shared" si="24"/>
        <v>0</v>
      </c>
      <c r="BP36" s="141">
        <f t="shared" si="25"/>
        <v>619102</v>
      </c>
      <c r="BQ36" s="141">
        <f t="shared" si="26"/>
        <v>340937</v>
      </c>
      <c r="BR36" s="141">
        <f t="shared" si="27"/>
        <v>30830</v>
      </c>
      <c r="BS36" s="141">
        <f t="shared" si="28"/>
        <v>272537</v>
      </c>
      <c r="BT36" s="141">
        <f t="shared" si="29"/>
        <v>37570</v>
      </c>
      <c r="BU36" s="141">
        <f t="shared" si="30"/>
        <v>0</v>
      </c>
      <c r="BV36" s="141">
        <f t="shared" si="31"/>
        <v>17437</v>
      </c>
      <c r="BW36" s="141">
        <f t="shared" si="32"/>
        <v>17437</v>
      </c>
      <c r="BX36" s="141">
        <f t="shared" si="46"/>
        <v>0</v>
      </c>
      <c r="BY36" s="141">
        <f t="shared" si="47"/>
        <v>0</v>
      </c>
      <c r="BZ36" s="141">
        <f t="shared" si="48"/>
        <v>13598</v>
      </c>
      <c r="CA36" s="141">
        <f t="shared" si="48"/>
        <v>247130</v>
      </c>
      <c r="CB36" s="141">
        <f t="shared" si="48"/>
        <v>129258</v>
      </c>
      <c r="CC36" s="141">
        <f t="shared" si="48"/>
        <v>62912</v>
      </c>
      <c r="CD36" s="141">
        <f t="shared" si="48"/>
        <v>10767</v>
      </c>
      <c r="CE36" s="141">
        <f t="shared" si="48"/>
        <v>44193</v>
      </c>
      <c r="CF36" s="142">
        <f t="shared" si="48"/>
        <v>275380</v>
      </c>
      <c r="CG36" s="141">
        <f t="shared" si="48"/>
        <v>0</v>
      </c>
      <c r="CH36" s="141">
        <f t="shared" si="48"/>
        <v>3035</v>
      </c>
      <c r="CI36" s="141">
        <f t="shared" si="48"/>
        <v>622137</v>
      </c>
    </row>
    <row r="37" spans="1:87" s="123" customFormat="1" ht="12" customHeight="1">
      <c r="A37" s="124" t="s">
        <v>216</v>
      </c>
      <c r="B37" s="125" t="s">
        <v>276</v>
      </c>
      <c r="C37" s="124" t="s">
        <v>277</v>
      </c>
      <c r="D37" s="141">
        <f t="shared" si="3"/>
        <v>0</v>
      </c>
      <c r="E37" s="141">
        <f t="shared" si="4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2">
        <v>4584</v>
      </c>
      <c r="L37" s="141">
        <f t="shared" si="5"/>
        <v>562784</v>
      </c>
      <c r="M37" s="141">
        <f t="shared" si="6"/>
        <v>38488</v>
      </c>
      <c r="N37" s="141">
        <v>38488</v>
      </c>
      <c r="O37" s="141">
        <v>0</v>
      </c>
      <c r="P37" s="141">
        <v>0</v>
      </c>
      <c r="Q37" s="141">
        <v>0</v>
      </c>
      <c r="R37" s="141">
        <f t="shared" si="7"/>
        <v>473</v>
      </c>
      <c r="S37" s="141">
        <v>473</v>
      </c>
      <c r="T37" s="141">
        <v>0</v>
      </c>
      <c r="U37" s="141">
        <v>0</v>
      </c>
      <c r="V37" s="141">
        <v>0</v>
      </c>
      <c r="W37" s="141">
        <f t="shared" si="8"/>
        <v>523823</v>
      </c>
      <c r="X37" s="141">
        <v>432019</v>
      </c>
      <c r="Y37" s="141">
        <v>91804</v>
      </c>
      <c r="Z37" s="141">
        <v>0</v>
      </c>
      <c r="AA37" s="141">
        <v>0</v>
      </c>
      <c r="AB37" s="142">
        <v>332029</v>
      </c>
      <c r="AC37" s="141">
        <v>0</v>
      </c>
      <c r="AD37" s="141">
        <v>53861</v>
      </c>
      <c r="AE37" s="141">
        <f t="shared" si="9"/>
        <v>616645</v>
      </c>
      <c r="AF37" s="141">
        <f t="shared" si="10"/>
        <v>0</v>
      </c>
      <c r="AG37" s="141">
        <f t="shared" si="11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2">
        <v>0</v>
      </c>
      <c r="AN37" s="141">
        <f t="shared" si="12"/>
        <v>53912</v>
      </c>
      <c r="AO37" s="141">
        <f t="shared" si="13"/>
        <v>5652</v>
      </c>
      <c r="AP37" s="141">
        <v>5652</v>
      </c>
      <c r="AQ37" s="141">
        <v>0</v>
      </c>
      <c r="AR37" s="141">
        <v>0</v>
      </c>
      <c r="AS37" s="141">
        <v>0</v>
      </c>
      <c r="AT37" s="141">
        <f t="shared" si="14"/>
        <v>13786</v>
      </c>
      <c r="AU37" s="141">
        <v>0</v>
      </c>
      <c r="AV37" s="141">
        <v>0</v>
      </c>
      <c r="AW37" s="141">
        <v>13786</v>
      </c>
      <c r="AX37" s="141">
        <v>0</v>
      </c>
      <c r="AY37" s="141">
        <f t="shared" si="15"/>
        <v>34474</v>
      </c>
      <c r="AZ37" s="141">
        <v>22351</v>
      </c>
      <c r="BA37" s="141">
        <v>0</v>
      </c>
      <c r="BB37" s="141">
        <v>0</v>
      </c>
      <c r="BC37" s="141">
        <v>12123</v>
      </c>
      <c r="BD37" s="142">
        <v>0</v>
      </c>
      <c r="BE37" s="141">
        <v>0</v>
      </c>
      <c r="BF37" s="141">
        <v>8352</v>
      </c>
      <c r="BG37" s="141">
        <f t="shared" si="16"/>
        <v>62264</v>
      </c>
      <c r="BH37" s="141">
        <f t="shared" si="17"/>
        <v>0</v>
      </c>
      <c r="BI37" s="141">
        <f t="shared" si="18"/>
        <v>0</v>
      </c>
      <c r="BJ37" s="141">
        <f t="shared" si="19"/>
        <v>0</v>
      </c>
      <c r="BK37" s="141">
        <f t="shared" si="20"/>
        <v>0</v>
      </c>
      <c r="BL37" s="141">
        <f t="shared" si="21"/>
        <v>0</v>
      </c>
      <c r="BM37" s="141">
        <f t="shared" si="22"/>
        <v>0</v>
      </c>
      <c r="BN37" s="141">
        <f t="shared" si="23"/>
        <v>0</v>
      </c>
      <c r="BO37" s="142">
        <f t="shared" si="24"/>
        <v>4584</v>
      </c>
      <c r="BP37" s="141">
        <f t="shared" si="25"/>
        <v>616696</v>
      </c>
      <c r="BQ37" s="141">
        <f t="shared" si="26"/>
        <v>44140</v>
      </c>
      <c r="BR37" s="141">
        <f t="shared" si="27"/>
        <v>44140</v>
      </c>
      <c r="BS37" s="141">
        <f t="shared" si="28"/>
        <v>0</v>
      </c>
      <c r="BT37" s="141">
        <f t="shared" si="29"/>
        <v>0</v>
      </c>
      <c r="BU37" s="141">
        <f t="shared" si="30"/>
        <v>0</v>
      </c>
      <c r="BV37" s="141">
        <f t="shared" si="31"/>
        <v>14259</v>
      </c>
      <c r="BW37" s="141">
        <f t="shared" si="32"/>
        <v>473</v>
      </c>
      <c r="BX37" s="141">
        <f t="shared" si="46"/>
        <v>0</v>
      </c>
      <c r="BY37" s="141">
        <f t="shared" si="47"/>
        <v>13786</v>
      </c>
      <c r="BZ37" s="141">
        <f t="shared" si="48"/>
        <v>0</v>
      </c>
      <c r="CA37" s="141">
        <f t="shared" si="48"/>
        <v>558297</v>
      </c>
      <c r="CB37" s="141">
        <f t="shared" si="48"/>
        <v>454370</v>
      </c>
      <c r="CC37" s="141">
        <f t="shared" si="48"/>
        <v>91804</v>
      </c>
      <c r="CD37" s="141">
        <f t="shared" si="48"/>
        <v>0</v>
      </c>
      <c r="CE37" s="141">
        <f t="shared" si="48"/>
        <v>12123</v>
      </c>
      <c r="CF37" s="142">
        <f t="shared" si="48"/>
        <v>332029</v>
      </c>
      <c r="CG37" s="141">
        <f t="shared" si="48"/>
        <v>0</v>
      </c>
      <c r="CH37" s="141">
        <f t="shared" si="48"/>
        <v>62213</v>
      </c>
      <c r="CI37" s="141">
        <f t="shared" si="48"/>
        <v>678909</v>
      </c>
    </row>
    <row r="38" spans="1:87" s="123" customFormat="1" ht="12" customHeight="1">
      <c r="A38" s="124" t="s">
        <v>216</v>
      </c>
      <c r="B38" s="125" t="s">
        <v>278</v>
      </c>
      <c r="C38" s="124" t="s">
        <v>279</v>
      </c>
      <c r="D38" s="141">
        <f t="shared" si="3"/>
        <v>63</v>
      </c>
      <c r="E38" s="141">
        <f t="shared" si="4"/>
        <v>63</v>
      </c>
      <c r="F38" s="141">
        <v>0</v>
      </c>
      <c r="G38" s="141">
        <v>0</v>
      </c>
      <c r="H38" s="141">
        <v>63</v>
      </c>
      <c r="I38" s="141">
        <v>0</v>
      </c>
      <c r="J38" s="141">
        <v>0</v>
      </c>
      <c r="K38" s="142">
        <v>5908</v>
      </c>
      <c r="L38" s="141">
        <f t="shared" si="5"/>
        <v>611766</v>
      </c>
      <c r="M38" s="141">
        <f t="shared" si="6"/>
        <v>391829</v>
      </c>
      <c r="N38" s="141">
        <v>109599</v>
      </c>
      <c r="O38" s="141">
        <v>277281</v>
      </c>
      <c r="P38" s="141">
        <v>4949</v>
      </c>
      <c r="Q38" s="141">
        <v>0</v>
      </c>
      <c r="R38" s="141">
        <f t="shared" si="7"/>
        <v>36802</v>
      </c>
      <c r="S38" s="141">
        <v>28206</v>
      </c>
      <c r="T38" s="141">
        <v>8596</v>
      </c>
      <c r="U38" s="141">
        <v>0</v>
      </c>
      <c r="V38" s="141">
        <v>13403</v>
      </c>
      <c r="W38" s="141">
        <f t="shared" si="8"/>
        <v>169732</v>
      </c>
      <c r="X38" s="141">
        <v>33793</v>
      </c>
      <c r="Y38" s="141">
        <v>116581</v>
      </c>
      <c r="Z38" s="141">
        <v>1554</v>
      </c>
      <c r="AA38" s="141">
        <v>17804</v>
      </c>
      <c r="AB38" s="142">
        <v>387140</v>
      </c>
      <c r="AC38" s="141">
        <v>0</v>
      </c>
      <c r="AD38" s="141">
        <v>1782</v>
      </c>
      <c r="AE38" s="141">
        <f t="shared" si="9"/>
        <v>613611</v>
      </c>
      <c r="AF38" s="141">
        <f t="shared" si="10"/>
        <v>0</v>
      </c>
      <c r="AG38" s="141">
        <f t="shared" si="11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2">
        <v>0</v>
      </c>
      <c r="AN38" s="141">
        <f t="shared" si="12"/>
        <v>196228</v>
      </c>
      <c r="AO38" s="141">
        <f t="shared" si="13"/>
        <v>24550</v>
      </c>
      <c r="AP38" s="141">
        <v>13707</v>
      </c>
      <c r="AQ38" s="141">
        <v>0</v>
      </c>
      <c r="AR38" s="141">
        <v>10843</v>
      </c>
      <c r="AS38" s="141">
        <v>0</v>
      </c>
      <c r="AT38" s="141">
        <f t="shared" si="14"/>
        <v>9630</v>
      </c>
      <c r="AU38" s="141">
        <v>0</v>
      </c>
      <c r="AV38" s="141">
        <v>9630</v>
      </c>
      <c r="AW38" s="141">
        <v>0</v>
      </c>
      <c r="AX38" s="141">
        <v>0</v>
      </c>
      <c r="AY38" s="141">
        <f t="shared" si="15"/>
        <v>162048</v>
      </c>
      <c r="AZ38" s="141">
        <v>23300</v>
      </c>
      <c r="BA38" s="141">
        <v>136600</v>
      </c>
      <c r="BB38" s="141">
        <v>827</v>
      </c>
      <c r="BC38" s="141">
        <v>1321</v>
      </c>
      <c r="BD38" s="142">
        <v>0</v>
      </c>
      <c r="BE38" s="141">
        <v>0</v>
      </c>
      <c r="BF38" s="141">
        <v>0</v>
      </c>
      <c r="BG38" s="141">
        <f t="shared" si="16"/>
        <v>196228</v>
      </c>
      <c r="BH38" s="141">
        <f t="shared" si="17"/>
        <v>63</v>
      </c>
      <c r="BI38" s="141">
        <f t="shared" si="18"/>
        <v>63</v>
      </c>
      <c r="BJ38" s="141">
        <f t="shared" si="19"/>
        <v>0</v>
      </c>
      <c r="BK38" s="141">
        <f t="shared" si="20"/>
        <v>0</v>
      </c>
      <c r="BL38" s="141">
        <f t="shared" si="21"/>
        <v>63</v>
      </c>
      <c r="BM38" s="141">
        <f t="shared" si="22"/>
        <v>0</v>
      </c>
      <c r="BN38" s="141">
        <f t="shared" si="23"/>
        <v>0</v>
      </c>
      <c r="BO38" s="142">
        <f t="shared" si="24"/>
        <v>5908</v>
      </c>
      <c r="BP38" s="141">
        <f t="shared" si="25"/>
        <v>807994</v>
      </c>
      <c r="BQ38" s="141">
        <f t="shared" si="26"/>
        <v>416379</v>
      </c>
      <c r="BR38" s="141">
        <f t="shared" si="27"/>
        <v>123306</v>
      </c>
      <c r="BS38" s="141">
        <f t="shared" si="28"/>
        <v>277281</v>
      </c>
      <c r="BT38" s="141">
        <f t="shared" si="29"/>
        <v>15792</v>
      </c>
      <c r="BU38" s="141">
        <f t="shared" si="30"/>
        <v>0</v>
      </c>
      <c r="BV38" s="141">
        <f t="shared" si="31"/>
        <v>46432</v>
      </c>
      <c r="BW38" s="141">
        <f t="shared" si="32"/>
        <v>28206</v>
      </c>
      <c r="BX38" s="141">
        <f t="shared" si="46"/>
        <v>18226</v>
      </c>
      <c r="BY38" s="141">
        <f t="shared" si="47"/>
        <v>0</v>
      </c>
      <c r="BZ38" s="141">
        <f t="shared" si="48"/>
        <v>13403</v>
      </c>
      <c r="CA38" s="141">
        <f t="shared" si="48"/>
        <v>331780</v>
      </c>
      <c r="CB38" s="141">
        <f t="shared" si="48"/>
        <v>57093</v>
      </c>
      <c r="CC38" s="141">
        <f t="shared" si="48"/>
        <v>253181</v>
      </c>
      <c r="CD38" s="141">
        <f t="shared" si="48"/>
        <v>2381</v>
      </c>
      <c r="CE38" s="141">
        <f t="shared" si="48"/>
        <v>19125</v>
      </c>
      <c r="CF38" s="142">
        <f t="shared" si="48"/>
        <v>387140</v>
      </c>
      <c r="CG38" s="141">
        <f t="shared" si="48"/>
        <v>0</v>
      </c>
      <c r="CH38" s="141">
        <f t="shared" si="48"/>
        <v>1782</v>
      </c>
      <c r="CI38" s="141">
        <f t="shared" si="48"/>
        <v>809839</v>
      </c>
    </row>
    <row r="39" spans="1:87" s="123" customFormat="1" ht="12" customHeight="1">
      <c r="A39" s="124" t="s">
        <v>216</v>
      </c>
      <c r="B39" s="125" t="s">
        <v>280</v>
      </c>
      <c r="C39" s="124" t="s">
        <v>281</v>
      </c>
      <c r="D39" s="141">
        <f t="shared" si="3"/>
        <v>0</v>
      </c>
      <c r="E39" s="141">
        <f t="shared" si="4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2">
        <v>51793</v>
      </c>
      <c r="L39" s="141">
        <f t="shared" si="5"/>
        <v>415872</v>
      </c>
      <c r="M39" s="141">
        <f t="shared" si="6"/>
        <v>84094</v>
      </c>
      <c r="N39" s="141">
        <v>21076</v>
      </c>
      <c r="O39" s="141">
        <v>63018</v>
      </c>
      <c r="P39" s="141">
        <v>0</v>
      </c>
      <c r="Q39" s="141">
        <v>0</v>
      </c>
      <c r="R39" s="141">
        <f t="shared" si="7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8"/>
        <v>331778</v>
      </c>
      <c r="X39" s="141">
        <v>302303</v>
      </c>
      <c r="Y39" s="141">
        <v>29475</v>
      </c>
      <c r="Z39" s="141">
        <v>0</v>
      </c>
      <c r="AA39" s="141">
        <v>0</v>
      </c>
      <c r="AB39" s="142">
        <v>211918</v>
      </c>
      <c r="AC39" s="141">
        <v>0</v>
      </c>
      <c r="AD39" s="141">
        <v>0</v>
      </c>
      <c r="AE39" s="141">
        <f t="shared" si="9"/>
        <v>415872</v>
      </c>
      <c r="AF39" s="141">
        <f t="shared" si="10"/>
        <v>0</v>
      </c>
      <c r="AG39" s="141">
        <f t="shared" si="11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2">
        <v>1163</v>
      </c>
      <c r="AN39" s="141">
        <f t="shared" si="12"/>
        <v>24893</v>
      </c>
      <c r="AO39" s="141">
        <f t="shared" si="13"/>
        <v>15291</v>
      </c>
      <c r="AP39" s="141">
        <v>15291</v>
      </c>
      <c r="AQ39" s="141">
        <v>0</v>
      </c>
      <c r="AR39" s="141">
        <v>0</v>
      </c>
      <c r="AS39" s="141">
        <v>0</v>
      </c>
      <c r="AT39" s="141">
        <f t="shared" si="14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5"/>
        <v>9602</v>
      </c>
      <c r="AZ39" s="141">
        <v>9602</v>
      </c>
      <c r="BA39" s="141">
        <v>0</v>
      </c>
      <c r="BB39" s="141">
        <v>0</v>
      </c>
      <c r="BC39" s="141">
        <v>0</v>
      </c>
      <c r="BD39" s="142">
        <v>10452</v>
      </c>
      <c r="BE39" s="141">
        <v>0</v>
      </c>
      <c r="BF39" s="141">
        <v>0</v>
      </c>
      <c r="BG39" s="141">
        <f t="shared" si="16"/>
        <v>24893</v>
      </c>
      <c r="BH39" s="141">
        <f t="shared" si="17"/>
        <v>0</v>
      </c>
      <c r="BI39" s="141">
        <f t="shared" si="18"/>
        <v>0</v>
      </c>
      <c r="BJ39" s="141">
        <f t="shared" si="19"/>
        <v>0</v>
      </c>
      <c r="BK39" s="141">
        <f t="shared" si="20"/>
        <v>0</v>
      </c>
      <c r="BL39" s="141">
        <f t="shared" si="21"/>
        <v>0</v>
      </c>
      <c r="BM39" s="141">
        <f t="shared" si="22"/>
        <v>0</v>
      </c>
      <c r="BN39" s="141">
        <f t="shared" si="23"/>
        <v>0</v>
      </c>
      <c r="BO39" s="142">
        <f t="shared" si="24"/>
        <v>52956</v>
      </c>
      <c r="BP39" s="141">
        <f t="shared" si="25"/>
        <v>440765</v>
      </c>
      <c r="BQ39" s="141">
        <f t="shared" si="26"/>
        <v>99385</v>
      </c>
      <c r="BR39" s="141">
        <f t="shared" si="27"/>
        <v>36367</v>
      </c>
      <c r="BS39" s="141">
        <f t="shared" si="28"/>
        <v>63018</v>
      </c>
      <c r="BT39" s="141">
        <f t="shared" si="29"/>
        <v>0</v>
      </c>
      <c r="BU39" s="141">
        <f t="shared" si="30"/>
        <v>0</v>
      </c>
      <c r="BV39" s="141">
        <f t="shared" si="31"/>
        <v>0</v>
      </c>
      <c r="BW39" s="141">
        <f t="shared" si="32"/>
        <v>0</v>
      </c>
      <c r="BX39" s="141">
        <f t="shared" si="46"/>
        <v>0</v>
      </c>
      <c r="BY39" s="141">
        <f t="shared" si="47"/>
        <v>0</v>
      </c>
      <c r="BZ39" s="141">
        <f t="shared" si="48"/>
        <v>0</v>
      </c>
      <c r="CA39" s="141">
        <f t="shared" si="48"/>
        <v>341380</v>
      </c>
      <c r="CB39" s="141">
        <f t="shared" si="48"/>
        <v>311905</v>
      </c>
      <c r="CC39" s="141">
        <f t="shared" si="48"/>
        <v>29475</v>
      </c>
      <c r="CD39" s="141">
        <f t="shared" si="48"/>
        <v>0</v>
      </c>
      <c r="CE39" s="141">
        <f t="shared" si="48"/>
        <v>0</v>
      </c>
      <c r="CF39" s="142">
        <f t="shared" si="48"/>
        <v>222370</v>
      </c>
      <c r="CG39" s="141">
        <f t="shared" si="48"/>
        <v>0</v>
      </c>
      <c r="CH39" s="141">
        <f t="shared" si="48"/>
        <v>0</v>
      </c>
      <c r="CI39" s="141">
        <f t="shared" si="48"/>
        <v>440765</v>
      </c>
    </row>
    <row r="40" spans="1:87" s="123" customFormat="1" ht="12" customHeight="1">
      <c r="A40" s="124" t="s">
        <v>216</v>
      </c>
      <c r="B40" s="125" t="s">
        <v>282</v>
      </c>
      <c r="C40" s="124" t="s">
        <v>283</v>
      </c>
      <c r="D40" s="141">
        <f t="shared" si="3"/>
        <v>0</v>
      </c>
      <c r="E40" s="141">
        <f t="shared" si="4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2">
        <v>0</v>
      </c>
      <c r="L40" s="141">
        <f t="shared" si="5"/>
        <v>339823</v>
      </c>
      <c r="M40" s="141">
        <f t="shared" si="6"/>
        <v>264129</v>
      </c>
      <c r="N40" s="141">
        <v>23561</v>
      </c>
      <c r="O40" s="141">
        <v>240568</v>
      </c>
      <c r="P40" s="141">
        <v>0</v>
      </c>
      <c r="Q40" s="141">
        <v>0</v>
      </c>
      <c r="R40" s="141">
        <f t="shared" si="7"/>
        <v>29436</v>
      </c>
      <c r="S40" s="141">
        <v>29436</v>
      </c>
      <c r="T40" s="141">
        <v>0</v>
      </c>
      <c r="U40" s="141">
        <v>0</v>
      </c>
      <c r="V40" s="141">
        <v>1481</v>
      </c>
      <c r="W40" s="141">
        <f t="shared" si="8"/>
        <v>44777</v>
      </c>
      <c r="X40" s="141">
        <v>44777</v>
      </c>
      <c r="Y40" s="141">
        <v>0</v>
      </c>
      <c r="Z40" s="141">
        <v>0</v>
      </c>
      <c r="AA40" s="141">
        <v>0</v>
      </c>
      <c r="AB40" s="142">
        <v>225896</v>
      </c>
      <c r="AC40" s="141">
        <v>0</v>
      </c>
      <c r="AD40" s="141">
        <v>0</v>
      </c>
      <c r="AE40" s="141">
        <f t="shared" si="9"/>
        <v>339823</v>
      </c>
      <c r="AF40" s="141">
        <f t="shared" si="10"/>
        <v>0</v>
      </c>
      <c r="AG40" s="141">
        <f t="shared" si="11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2">
        <v>0</v>
      </c>
      <c r="AN40" s="141">
        <f t="shared" si="12"/>
        <v>178592</v>
      </c>
      <c r="AO40" s="141">
        <f t="shared" si="13"/>
        <v>17548</v>
      </c>
      <c r="AP40" s="141">
        <v>17548</v>
      </c>
      <c r="AQ40" s="141">
        <v>0</v>
      </c>
      <c r="AR40" s="141">
        <v>0</v>
      </c>
      <c r="AS40" s="141">
        <v>0</v>
      </c>
      <c r="AT40" s="141">
        <f t="shared" si="14"/>
        <v>19876</v>
      </c>
      <c r="AU40" s="141">
        <v>0</v>
      </c>
      <c r="AV40" s="141">
        <v>19024</v>
      </c>
      <c r="AW40" s="141">
        <v>852</v>
      </c>
      <c r="AX40" s="141">
        <v>0</v>
      </c>
      <c r="AY40" s="141">
        <f t="shared" si="15"/>
        <v>130565</v>
      </c>
      <c r="AZ40" s="141">
        <v>0</v>
      </c>
      <c r="BA40" s="141">
        <v>69930</v>
      </c>
      <c r="BB40" s="141">
        <v>27242</v>
      </c>
      <c r="BC40" s="141">
        <v>33393</v>
      </c>
      <c r="BD40" s="142">
        <v>0</v>
      </c>
      <c r="BE40" s="141">
        <v>10603</v>
      </c>
      <c r="BF40" s="141">
        <v>18600</v>
      </c>
      <c r="BG40" s="141">
        <f t="shared" si="16"/>
        <v>197192</v>
      </c>
      <c r="BH40" s="141">
        <f t="shared" si="17"/>
        <v>0</v>
      </c>
      <c r="BI40" s="141">
        <f t="shared" si="18"/>
        <v>0</v>
      </c>
      <c r="BJ40" s="141">
        <f t="shared" si="19"/>
        <v>0</v>
      </c>
      <c r="BK40" s="141">
        <f t="shared" si="20"/>
        <v>0</v>
      </c>
      <c r="BL40" s="141">
        <f t="shared" si="21"/>
        <v>0</v>
      </c>
      <c r="BM40" s="141">
        <f t="shared" si="22"/>
        <v>0</v>
      </c>
      <c r="BN40" s="141">
        <f t="shared" si="23"/>
        <v>0</v>
      </c>
      <c r="BO40" s="142">
        <f t="shared" si="24"/>
        <v>0</v>
      </c>
      <c r="BP40" s="141">
        <f t="shared" si="25"/>
        <v>518415</v>
      </c>
      <c r="BQ40" s="141">
        <f t="shared" si="26"/>
        <v>281677</v>
      </c>
      <c r="BR40" s="141">
        <f t="shared" si="27"/>
        <v>41109</v>
      </c>
      <c r="BS40" s="141">
        <f t="shared" si="28"/>
        <v>240568</v>
      </c>
      <c r="BT40" s="141">
        <f t="shared" si="29"/>
        <v>0</v>
      </c>
      <c r="BU40" s="141">
        <f t="shared" si="30"/>
        <v>0</v>
      </c>
      <c r="BV40" s="141">
        <f t="shared" si="31"/>
        <v>49312</v>
      </c>
      <c r="BW40" s="141">
        <f t="shared" si="32"/>
        <v>29436</v>
      </c>
      <c r="BX40" s="141">
        <f t="shared" si="46"/>
        <v>19024</v>
      </c>
      <c r="BY40" s="141">
        <f t="shared" si="47"/>
        <v>852</v>
      </c>
      <c r="BZ40" s="141">
        <f t="shared" si="48"/>
        <v>1481</v>
      </c>
      <c r="CA40" s="141">
        <f t="shared" si="48"/>
        <v>175342</v>
      </c>
      <c r="CB40" s="141">
        <f t="shared" si="48"/>
        <v>44777</v>
      </c>
      <c r="CC40" s="141">
        <f t="shared" si="48"/>
        <v>69930</v>
      </c>
      <c r="CD40" s="141">
        <f t="shared" si="48"/>
        <v>27242</v>
      </c>
      <c r="CE40" s="141">
        <f t="shared" si="48"/>
        <v>33393</v>
      </c>
      <c r="CF40" s="142">
        <f t="shared" si="48"/>
        <v>225896</v>
      </c>
      <c r="CG40" s="141">
        <f t="shared" si="48"/>
        <v>10603</v>
      </c>
      <c r="CH40" s="141">
        <f t="shared" si="48"/>
        <v>18600</v>
      </c>
      <c r="CI40" s="141">
        <f t="shared" si="48"/>
        <v>537015</v>
      </c>
    </row>
    <row r="41" spans="1:87" s="123" customFormat="1" ht="12" customHeight="1">
      <c r="A41" s="124" t="s">
        <v>216</v>
      </c>
      <c r="B41" s="125" t="s">
        <v>284</v>
      </c>
      <c r="C41" s="124" t="s">
        <v>285</v>
      </c>
      <c r="D41" s="141">
        <f t="shared" si="3"/>
        <v>0</v>
      </c>
      <c r="E41" s="141">
        <f t="shared" si="4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2">
        <v>0</v>
      </c>
      <c r="L41" s="141">
        <f t="shared" si="5"/>
        <v>438951</v>
      </c>
      <c r="M41" s="141">
        <f t="shared" si="6"/>
        <v>42175</v>
      </c>
      <c r="N41" s="141">
        <v>42175</v>
      </c>
      <c r="O41" s="141">
        <v>0</v>
      </c>
      <c r="P41" s="141">
        <v>0</v>
      </c>
      <c r="Q41" s="141">
        <v>0</v>
      </c>
      <c r="R41" s="141">
        <f t="shared" si="7"/>
        <v>164720</v>
      </c>
      <c r="S41" s="141">
        <v>454</v>
      </c>
      <c r="T41" s="141">
        <v>163713</v>
      </c>
      <c r="U41" s="141">
        <v>553</v>
      </c>
      <c r="V41" s="141">
        <v>463</v>
      </c>
      <c r="W41" s="141">
        <f t="shared" si="8"/>
        <v>231593</v>
      </c>
      <c r="X41" s="141">
        <v>86356</v>
      </c>
      <c r="Y41" s="141">
        <v>121465</v>
      </c>
      <c r="Z41" s="141">
        <v>18502</v>
      </c>
      <c r="AA41" s="141">
        <v>5270</v>
      </c>
      <c r="AB41" s="142">
        <v>0</v>
      </c>
      <c r="AC41" s="141">
        <v>0</v>
      </c>
      <c r="AD41" s="141">
        <v>0</v>
      </c>
      <c r="AE41" s="141">
        <f t="shared" si="9"/>
        <v>438951</v>
      </c>
      <c r="AF41" s="141">
        <f t="shared" si="10"/>
        <v>0</v>
      </c>
      <c r="AG41" s="141">
        <f t="shared" si="11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2">
        <v>0</v>
      </c>
      <c r="AN41" s="141">
        <f t="shared" si="12"/>
        <v>102595</v>
      </c>
      <c r="AO41" s="141">
        <f t="shared" si="13"/>
        <v>11779</v>
      </c>
      <c r="AP41" s="141">
        <v>11779</v>
      </c>
      <c r="AQ41" s="141">
        <v>0</v>
      </c>
      <c r="AR41" s="141">
        <v>0</v>
      </c>
      <c r="AS41" s="141">
        <v>0</v>
      </c>
      <c r="AT41" s="141">
        <f t="shared" si="14"/>
        <v>58015</v>
      </c>
      <c r="AU41" s="141">
        <v>0</v>
      </c>
      <c r="AV41" s="141">
        <v>58015</v>
      </c>
      <c r="AW41" s="141">
        <v>0</v>
      </c>
      <c r="AX41" s="141">
        <v>0</v>
      </c>
      <c r="AY41" s="141">
        <f t="shared" si="15"/>
        <v>32801</v>
      </c>
      <c r="AZ41" s="141">
        <v>13408</v>
      </c>
      <c r="BA41" s="141">
        <v>14854</v>
      </c>
      <c r="BB41" s="141">
        <v>696</v>
      </c>
      <c r="BC41" s="141">
        <v>3843</v>
      </c>
      <c r="BD41" s="142">
        <v>0</v>
      </c>
      <c r="BE41" s="141">
        <v>0</v>
      </c>
      <c r="BF41" s="141">
        <v>0</v>
      </c>
      <c r="BG41" s="141">
        <f t="shared" si="16"/>
        <v>102595</v>
      </c>
      <c r="BH41" s="141">
        <f t="shared" si="17"/>
        <v>0</v>
      </c>
      <c r="BI41" s="141">
        <f aca="true" t="shared" si="49" ref="BI41:BV41">SUM(E41,AG41)</f>
        <v>0</v>
      </c>
      <c r="BJ41" s="141">
        <f t="shared" si="49"/>
        <v>0</v>
      </c>
      <c r="BK41" s="141">
        <f t="shared" si="49"/>
        <v>0</v>
      </c>
      <c r="BL41" s="141">
        <f t="shared" si="49"/>
        <v>0</v>
      </c>
      <c r="BM41" s="141">
        <f t="shared" si="49"/>
        <v>0</v>
      </c>
      <c r="BN41" s="141">
        <f t="shared" si="49"/>
        <v>0</v>
      </c>
      <c r="BO41" s="142">
        <f t="shared" si="49"/>
        <v>0</v>
      </c>
      <c r="BP41" s="141">
        <f t="shared" si="49"/>
        <v>541546</v>
      </c>
      <c r="BQ41" s="141">
        <f t="shared" si="49"/>
        <v>53954</v>
      </c>
      <c r="BR41" s="141">
        <f t="shared" si="49"/>
        <v>53954</v>
      </c>
      <c r="BS41" s="141">
        <f t="shared" si="49"/>
        <v>0</v>
      </c>
      <c r="BT41" s="141">
        <f t="shared" si="49"/>
        <v>0</v>
      </c>
      <c r="BU41" s="141">
        <f t="shared" si="49"/>
        <v>0</v>
      </c>
      <c r="BV41" s="141">
        <f t="shared" si="49"/>
        <v>222735</v>
      </c>
      <c r="BW41" s="141">
        <f t="shared" si="32"/>
        <v>454</v>
      </c>
      <c r="BX41" s="141">
        <f t="shared" si="46"/>
        <v>221728</v>
      </c>
      <c r="BY41" s="141">
        <f t="shared" si="47"/>
        <v>553</v>
      </c>
      <c r="BZ41" s="141">
        <f t="shared" si="48"/>
        <v>463</v>
      </c>
      <c r="CA41" s="141">
        <f t="shared" si="48"/>
        <v>264394</v>
      </c>
      <c r="CB41" s="141">
        <f t="shared" si="48"/>
        <v>99764</v>
      </c>
      <c r="CC41" s="141">
        <f t="shared" si="48"/>
        <v>136319</v>
      </c>
      <c r="CD41" s="141">
        <f t="shared" si="48"/>
        <v>19198</v>
      </c>
      <c r="CE41" s="141">
        <f t="shared" si="48"/>
        <v>9113</v>
      </c>
      <c r="CF41" s="142">
        <f t="shared" si="48"/>
        <v>0</v>
      </c>
      <c r="CG41" s="141">
        <f t="shared" si="48"/>
        <v>0</v>
      </c>
      <c r="CH41" s="141">
        <f t="shared" si="48"/>
        <v>0</v>
      </c>
      <c r="CI41" s="141">
        <f t="shared" si="48"/>
        <v>541546</v>
      </c>
    </row>
    <row r="42" spans="1:87" s="123" customFormat="1" ht="12" customHeight="1">
      <c r="A42" s="124" t="s">
        <v>216</v>
      </c>
      <c r="B42" s="125" t="s">
        <v>286</v>
      </c>
      <c r="C42" s="124" t="s">
        <v>287</v>
      </c>
      <c r="D42" s="141">
        <f t="shared" si="3"/>
        <v>0</v>
      </c>
      <c r="E42" s="141">
        <f t="shared" si="4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2">
        <v>66156</v>
      </c>
      <c r="L42" s="141">
        <f t="shared" si="5"/>
        <v>180327</v>
      </c>
      <c r="M42" s="141">
        <f t="shared" si="6"/>
        <v>92539</v>
      </c>
      <c r="N42" s="141">
        <v>21828</v>
      </c>
      <c r="O42" s="141">
        <v>70711</v>
      </c>
      <c r="P42" s="141">
        <v>0</v>
      </c>
      <c r="Q42" s="141">
        <v>0</v>
      </c>
      <c r="R42" s="141">
        <f t="shared" si="7"/>
        <v>10649</v>
      </c>
      <c r="S42" s="141">
        <v>10326</v>
      </c>
      <c r="T42" s="141">
        <v>0</v>
      </c>
      <c r="U42" s="141">
        <v>323</v>
      </c>
      <c r="V42" s="141">
        <v>0</v>
      </c>
      <c r="W42" s="141">
        <f t="shared" si="8"/>
        <v>77139</v>
      </c>
      <c r="X42" s="141">
        <v>77139</v>
      </c>
      <c r="Y42" s="141">
        <v>0</v>
      </c>
      <c r="Z42" s="141">
        <v>0</v>
      </c>
      <c r="AA42" s="141">
        <v>0</v>
      </c>
      <c r="AB42" s="142">
        <v>109755</v>
      </c>
      <c r="AC42" s="141">
        <v>0</v>
      </c>
      <c r="AD42" s="141">
        <v>3490</v>
      </c>
      <c r="AE42" s="141">
        <f t="shared" si="9"/>
        <v>183817</v>
      </c>
      <c r="AF42" s="141">
        <f t="shared" si="10"/>
        <v>0</v>
      </c>
      <c r="AG42" s="141">
        <f t="shared" si="11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2">
        <v>0</v>
      </c>
      <c r="AN42" s="141">
        <f t="shared" si="12"/>
        <v>46430</v>
      </c>
      <c r="AO42" s="141">
        <f t="shared" si="13"/>
        <v>12005</v>
      </c>
      <c r="AP42" s="141">
        <v>5457</v>
      </c>
      <c r="AQ42" s="141">
        <v>6548</v>
      </c>
      <c r="AR42" s="141">
        <v>0</v>
      </c>
      <c r="AS42" s="141">
        <v>0</v>
      </c>
      <c r="AT42" s="141">
        <f t="shared" si="14"/>
        <v>13613</v>
      </c>
      <c r="AU42" s="141">
        <v>688</v>
      </c>
      <c r="AV42" s="141">
        <v>12925</v>
      </c>
      <c r="AW42" s="141">
        <v>0</v>
      </c>
      <c r="AX42" s="141">
        <v>0</v>
      </c>
      <c r="AY42" s="141">
        <f t="shared" si="15"/>
        <v>20812</v>
      </c>
      <c r="AZ42" s="141">
        <v>0</v>
      </c>
      <c r="BA42" s="141">
        <v>20812</v>
      </c>
      <c r="BB42" s="141">
        <v>0</v>
      </c>
      <c r="BC42" s="141">
        <v>0</v>
      </c>
      <c r="BD42" s="142">
        <v>0</v>
      </c>
      <c r="BE42" s="141">
        <v>0</v>
      </c>
      <c r="BF42" s="141">
        <v>0</v>
      </c>
      <c r="BG42" s="141">
        <f t="shared" si="16"/>
        <v>46430</v>
      </c>
      <c r="BH42" s="141">
        <f aca="true" t="shared" si="50" ref="BH42:BV59">SUM(D42,AF42)</f>
        <v>0</v>
      </c>
      <c r="BI42" s="141">
        <f t="shared" si="50"/>
        <v>0</v>
      </c>
      <c r="BJ42" s="141">
        <f t="shared" si="50"/>
        <v>0</v>
      </c>
      <c r="BK42" s="141">
        <f t="shared" si="50"/>
        <v>0</v>
      </c>
      <c r="BL42" s="141">
        <f t="shared" si="50"/>
        <v>0</v>
      </c>
      <c r="BM42" s="141">
        <f t="shared" si="50"/>
        <v>0</v>
      </c>
      <c r="BN42" s="141">
        <f t="shared" si="50"/>
        <v>0</v>
      </c>
      <c r="BO42" s="142">
        <f t="shared" si="50"/>
        <v>66156</v>
      </c>
      <c r="BP42" s="141">
        <f t="shared" si="50"/>
        <v>226757</v>
      </c>
      <c r="BQ42" s="141">
        <f t="shared" si="50"/>
        <v>104544</v>
      </c>
      <c r="BR42" s="141">
        <f t="shared" si="50"/>
        <v>27285</v>
      </c>
      <c r="BS42" s="141">
        <f t="shared" si="50"/>
        <v>77259</v>
      </c>
      <c r="BT42" s="141">
        <f t="shared" si="50"/>
        <v>0</v>
      </c>
      <c r="BU42" s="141">
        <f t="shared" si="50"/>
        <v>0</v>
      </c>
      <c r="BV42" s="141">
        <f t="shared" si="50"/>
        <v>24262</v>
      </c>
      <c r="BW42" s="141">
        <f t="shared" si="32"/>
        <v>11014</v>
      </c>
      <c r="BX42" s="141">
        <f t="shared" si="46"/>
        <v>12925</v>
      </c>
      <c r="BY42" s="141">
        <f t="shared" si="47"/>
        <v>323</v>
      </c>
      <c r="BZ42" s="141">
        <f t="shared" si="48"/>
        <v>0</v>
      </c>
      <c r="CA42" s="141">
        <f t="shared" si="48"/>
        <v>97951</v>
      </c>
      <c r="CB42" s="141">
        <f t="shared" si="48"/>
        <v>77139</v>
      </c>
      <c r="CC42" s="141">
        <f t="shared" si="48"/>
        <v>20812</v>
      </c>
      <c r="CD42" s="141">
        <f t="shared" si="48"/>
        <v>0</v>
      </c>
      <c r="CE42" s="141">
        <f t="shared" si="48"/>
        <v>0</v>
      </c>
      <c r="CF42" s="142">
        <f t="shared" si="48"/>
        <v>109755</v>
      </c>
      <c r="CG42" s="141">
        <f t="shared" si="48"/>
        <v>0</v>
      </c>
      <c r="CH42" s="141">
        <f t="shared" si="48"/>
        <v>3490</v>
      </c>
      <c r="CI42" s="141">
        <f t="shared" si="48"/>
        <v>230247</v>
      </c>
    </row>
    <row r="43" spans="1:87" s="123" customFormat="1" ht="12" customHeight="1">
      <c r="A43" s="124" t="s">
        <v>216</v>
      </c>
      <c r="B43" s="125" t="s">
        <v>288</v>
      </c>
      <c r="C43" s="124" t="s">
        <v>289</v>
      </c>
      <c r="D43" s="141">
        <f t="shared" si="3"/>
        <v>0</v>
      </c>
      <c r="E43" s="141">
        <f t="shared" si="4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2">
        <v>25149</v>
      </c>
      <c r="L43" s="141">
        <f t="shared" si="5"/>
        <v>104156</v>
      </c>
      <c r="M43" s="141">
        <f t="shared" si="6"/>
        <v>29267</v>
      </c>
      <c r="N43" s="141">
        <v>22416</v>
      </c>
      <c r="O43" s="141">
        <v>6851</v>
      </c>
      <c r="P43" s="141">
        <v>0</v>
      </c>
      <c r="Q43" s="141">
        <v>0</v>
      </c>
      <c r="R43" s="141">
        <f t="shared" si="7"/>
        <v>30</v>
      </c>
      <c r="S43" s="141">
        <v>30</v>
      </c>
      <c r="T43" s="141">
        <v>0</v>
      </c>
      <c r="U43" s="141">
        <v>0</v>
      </c>
      <c r="V43" s="141">
        <v>0</v>
      </c>
      <c r="W43" s="141">
        <f t="shared" si="8"/>
        <v>74859</v>
      </c>
      <c r="X43" s="141">
        <v>74859</v>
      </c>
      <c r="Y43" s="141">
        <v>0</v>
      </c>
      <c r="Z43" s="141">
        <v>0</v>
      </c>
      <c r="AA43" s="141">
        <v>0</v>
      </c>
      <c r="AB43" s="142">
        <v>64598</v>
      </c>
      <c r="AC43" s="141">
        <v>0</v>
      </c>
      <c r="AD43" s="141">
        <v>6330</v>
      </c>
      <c r="AE43" s="141">
        <f t="shared" si="9"/>
        <v>110486</v>
      </c>
      <c r="AF43" s="141">
        <f t="shared" si="10"/>
        <v>82459</v>
      </c>
      <c r="AG43" s="141">
        <f t="shared" si="11"/>
        <v>80905</v>
      </c>
      <c r="AH43" s="141">
        <v>0</v>
      </c>
      <c r="AI43" s="141">
        <v>80905</v>
      </c>
      <c r="AJ43" s="141">
        <v>0</v>
      </c>
      <c r="AK43" s="141">
        <v>0</v>
      </c>
      <c r="AL43" s="141">
        <v>1554</v>
      </c>
      <c r="AM43" s="142">
        <v>0</v>
      </c>
      <c r="AN43" s="141">
        <f t="shared" si="12"/>
        <v>90908</v>
      </c>
      <c r="AO43" s="141">
        <f t="shared" si="13"/>
        <v>16580</v>
      </c>
      <c r="AP43" s="141">
        <v>16580</v>
      </c>
      <c r="AQ43" s="141">
        <v>0</v>
      </c>
      <c r="AR43" s="141">
        <v>0</v>
      </c>
      <c r="AS43" s="141">
        <v>0</v>
      </c>
      <c r="AT43" s="141">
        <f t="shared" si="14"/>
        <v>15316</v>
      </c>
      <c r="AU43" s="141">
        <v>84</v>
      </c>
      <c r="AV43" s="141">
        <v>15232</v>
      </c>
      <c r="AW43" s="141">
        <v>0</v>
      </c>
      <c r="AX43" s="141">
        <v>0</v>
      </c>
      <c r="AY43" s="141">
        <f t="shared" si="15"/>
        <v>59012</v>
      </c>
      <c r="AZ43" s="141">
        <v>27722</v>
      </c>
      <c r="BA43" s="141">
        <v>28832</v>
      </c>
      <c r="BB43" s="141">
        <v>2458</v>
      </c>
      <c r="BC43" s="141">
        <v>0</v>
      </c>
      <c r="BD43" s="142">
        <v>0</v>
      </c>
      <c r="BE43" s="141">
        <v>0</v>
      </c>
      <c r="BF43" s="141">
        <v>96</v>
      </c>
      <c r="BG43" s="141">
        <f t="shared" si="16"/>
        <v>173463</v>
      </c>
      <c r="BH43" s="141">
        <f t="shared" si="50"/>
        <v>82459</v>
      </c>
      <c r="BI43" s="141">
        <f t="shared" si="50"/>
        <v>80905</v>
      </c>
      <c r="BJ43" s="141">
        <f t="shared" si="50"/>
        <v>0</v>
      </c>
      <c r="BK43" s="141">
        <f t="shared" si="50"/>
        <v>80905</v>
      </c>
      <c r="BL43" s="141">
        <f t="shared" si="50"/>
        <v>0</v>
      </c>
      <c r="BM43" s="141">
        <f t="shared" si="50"/>
        <v>0</v>
      </c>
      <c r="BN43" s="141">
        <f t="shared" si="50"/>
        <v>1554</v>
      </c>
      <c r="BO43" s="142">
        <f t="shared" si="50"/>
        <v>25149</v>
      </c>
      <c r="BP43" s="141">
        <f t="shared" si="50"/>
        <v>195064</v>
      </c>
      <c r="BQ43" s="141">
        <f t="shared" si="50"/>
        <v>45847</v>
      </c>
      <c r="BR43" s="141">
        <f t="shared" si="50"/>
        <v>38996</v>
      </c>
      <c r="BS43" s="141">
        <f t="shared" si="50"/>
        <v>6851</v>
      </c>
      <c r="BT43" s="141">
        <f t="shared" si="50"/>
        <v>0</v>
      </c>
      <c r="BU43" s="141">
        <f t="shared" si="50"/>
        <v>0</v>
      </c>
      <c r="BV43" s="141">
        <f t="shared" si="50"/>
        <v>15346</v>
      </c>
      <c r="BW43" s="141">
        <f t="shared" si="32"/>
        <v>114</v>
      </c>
      <c r="BX43" s="141">
        <f t="shared" si="46"/>
        <v>15232</v>
      </c>
      <c r="BY43" s="141">
        <f t="shared" si="47"/>
        <v>0</v>
      </c>
      <c r="BZ43" s="141">
        <f t="shared" si="48"/>
        <v>0</v>
      </c>
      <c r="CA43" s="141">
        <f t="shared" si="48"/>
        <v>133871</v>
      </c>
      <c r="CB43" s="141">
        <f t="shared" si="48"/>
        <v>102581</v>
      </c>
      <c r="CC43" s="141">
        <f t="shared" si="48"/>
        <v>28832</v>
      </c>
      <c r="CD43" s="141">
        <f t="shared" si="48"/>
        <v>2458</v>
      </c>
      <c r="CE43" s="141">
        <f t="shared" si="48"/>
        <v>0</v>
      </c>
      <c r="CF43" s="142">
        <f t="shared" si="48"/>
        <v>64598</v>
      </c>
      <c r="CG43" s="141">
        <f t="shared" si="48"/>
        <v>0</v>
      </c>
      <c r="CH43" s="141">
        <f t="shared" si="48"/>
        <v>6426</v>
      </c>
      <c r="CI43" s="141">
        <f t="shared" si="48"/>
        <v>283949</v>
      </c>
    </row>
    <row r="44" spans="1:87" s="123" customFormat="1" ht="12" customHeight="1">
      <c r="A44" s="124" t="s">
        <v>216</v>
      </c>
      <c r="B44" s="125" t="s">
        <v>290</v>
      </c>
      <c r="C44" s="124" t="s">
        <v>291</v>
      </c>
      <c r="D44" s="141">
        <f t="shared" si="3"/>
        <v>0</v>
      </c>
      <c r="E44" s="141">
        <f t="shared" si="4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2">
        <v>0</v>
      </c>
      <c r="L44" s="141">
        <f t="shared" si="5"/>
        <v>351250</v>
      </c>
      <c r="M44" s="141">
        <f t="shared" si="6"/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f t="shared" si="7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8"/>
        <v>351250</v>
      </c>
      <c r="X44" s="141">
        <v>0</v>
      </c>
      <c r="Y44" s="141">
        <v>351250</v>
      </c>
      <c r="Z44" s="141">
        <v>0</v>
      </c>
      <c r="AA44" s="141">
        <v>0</v>
      </c>
      <c r="AB44" s="142">
        <v>0</v>
      </c>
      <c r="AC44" s="141">
        <v>0</v>
      </c>
      <c r="AD44" s="141">
        <v>0</v>
      </c>
      <c r="AE44" s="141">
        <f t="shared" si="9"/>
        <v>351250</v>
      </c>
      <c r="AF44" s="141">
        <f t="shared" si="10"/>
        <v>0</v>
      </c>
      <c r="AG44" s="141">
        <f t="shared" si="11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2">
        <v>0</v>
      </c>
      <c r="AN44" s="141">
        <f t="shared" si="12"/>
        <v>19535</v>
      </c>
      <c r="AO44" s="141">
        <f t="shared" si="13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4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5"/>
        <v>19535</v>
      </c>
      <c r="AZ44" s="141">
        <v>0</v>
      </c>
      <c r="BA44" s="141">
        <v>19535</v>
      </c>
      <c r="BB44" s="141">
        <v>0</v>
      </c>
      <c r="BC44" s="141">
        <v>0</v>
      </c>
      <c r="BD44" s="142">
        <v>0</v>
      </c>
      <c r="BE44" s="141">
        <v>0</v>
      </c>
      <c r="BF44" s="141">
        <v>0</v>
      </c>
      <c r="BG44" s="141">
        <f t="shared" si="16"/>
        <v>19535</v>
      </c>
      <c r="BH44" s="141">
        <f t="shared" si="50"/>
        <v>0</v>
      </c>
      <c r="BI44" s="141">
        <f t="shared" si="50"/>
        <v>0</v>
      </c>
      <c r="BJ44" s="141">
        <f t="shared" si="50"/>
        <v>0</v>
      </c>
      <c r="BK44" s="141">
        <f t="shared" si="50"/>
        <v>0</v>
      </c>
      <c r="BL44" s="141">
        <f t="shared" si="50"/>
        <v>0</v>
      </c>
      <c r="BM44" s="141">
        <f t="shared" si="50"/>
        <v>0</v>
      </c>
      <c r="BN44" s="141">
        <f t="shared" si="50"/>
        <v>0</v>
      </c>
      <c r="BO44" s="142">
        <f t="shared" si="50"/>
        <v>0</v>
      </c>
      <c r="BP44" s="141">
        <f t="shared" si="50"/>
        <v>370785</v>
      </c>
      <c r="BQ44" s="141">
        <f t="shared" si="50"/>
        <v>0</v>
      </c>
      <c r="BR44" s="141">
        <f t="shared" si="50"/>
        <v>0</v>
      </c>
      <c r="BS44" s="141">
        <f t="shared" si="50"/>
        <v>0</v>
      </c>
      <c r="BT44" s="141">
        <f t="shared" si="50"/>
        <v>0</v>
      </c>
      <c r="BU44" s="141">
        <f t="shared" si="50"/>
        <v>0</v>
      </c>
      <c r="BV44" s="141">
        <f t="shared" si="50"/>
        <v>0</v>
      </c>
      <c r="BW44" s="141">
        <f t="shared" si="32"/>
        <v>0</v>
      </c>
      <c r="BX44" s="141">
        <f t="shared" si="46"/>
        <v>0</v>
      </c>
      <c r="BY44" s="141">
        <f t="shared" si="47"/>
        <v>0</v>
      </c>
      <c r="BZ44" s="141">
        <f t="shared" si="48"/>
        <v>0</v>
      </c>
      <c r="CA44" s="141">
        <f t="shared" si="48"/>
        <v>370785</v>
      </c>
      <c r="CB44" s="141">
        <f t="shared" si="48"/>
        <v>0</v>
      </c>
      <c r="CC44" s="141">
        <f t="shared" si="48"/>
        <v>370785</v>
      </c>
      <c r="CD44" s="141">
        <f t="shared" si="48"/>
        <v>0</v>
      </c>
      <c r="CE44" s="141">
        <f t="shared" si="48"/>
        <v>0</v>
      </c>
      <c r="CF44" s="142">
        <f t="shared" si="48"/>
        <v>0</v>
      </c>
      <c r="CG44" s="141">
        <f t="shared" si="48"/>
        <v>0</v>
      </c>
      <c r="CH44" s="141">
        <f t="shared" si="48"/>
        <v>0</v>
      </c>
      <c r="CI44" s="141">
        <f t="shared" si="48"/>
        <v>370785</v>
      </c>
    </row>
    <row r="45" spans="1:87" s="123" customFormat="1" ht="12" customHeight="1">
      <c r="A45" s="124" t="s">
        <v>216</v>
      </c>
      <c r="B45" s="125" t="s">
        <v>292</v>
      </c>
      <c r="C45" s="124" t="s">
        <v>293</v>
      </c>
      <c r="D45" s="141">
        <f t="shared" si="3"/>
        <v>0</v>
      </c>
      <c r="E45" s="141">
        <f t="shared" si="4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2">
        <v>0</v>
      </c>
      <c r="L45" s="141">
        <f t="shared" si="5"/>
        <v>575812</v>
      </c>
      <c r="M45" s="141">
        <f t="shared" si="6"/>
        <v>144308</v>
      </c>
      <c r="N45" s="141">
        <v>109961</v>
      </c>
      <c r="O45" s="141">
        <v>9052</v>
      </c>
      <c r="P45" s="141">
        <v>25295</v>
      </c>
      <c r="Q45" s="141">
        <v>0</v>
      </c>
      <c r="R45" s="141">
        <f t="shared" si="7"/>
        <v>199378</v>
      </c>
      <c r="S45" s="141">
        <v>13175</v>
      </c>
      <c r="T45" s="141">
        <v>185695</v>
      </c>
      <c r="U45" s="141">
        <v>508</v>
      </c>
      <c r="V45" s="141">
        <v>0</v>
      </c>
      <c r="W45" s="141">
        <f t="shared" si="8"/>
        <v>232126</v>
      </c>
      <c r="X45" s="141">
        <v>175635</v>
      </c>
      <c r="Y45" s="141">
        <v>45599</v>
      </c>
      <c r="Z45" s="141">
        <v>10792</v>
      </c>
      <c r="AA45" s="141">
        <v>100</v>
      </c>
      <c r="AB45" s="142">
        <v>0</v>
      </c>
      <c r="AC45" s="141">
        <v>0</v>
      </c>
      <c r="AD45" s="141">
        <v>2818</v>
      </c>
      <c r="AE45" s="141">
        <f t="shared" si="9"/>
        <v>578630</v>
      </c>
      <c r="AF45" s="141">
        <f t="shared" si="10"/>
        <v>0</v>
      </c>
      <c r="AG45" s="141">
        <f t="shared" si="11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2">
        <v>0</v>
      </c>
      <c r="AN45" s="141">
        <f t="shared" si="12"/>
        <v>189009</v>
      </c>
      <c r="AO45" s="141">
        <f t="shared" si="13"/>
        <v>16744</v>
      </c>
      <c r="AP45" s="141">
        <v>16744</v>
      </c>
      <c r="AQ45" s="141">
        <v>0</v>
      </c>
      <c r="AR45" s="141"/>
      <c r="AS45" s="141">
        <v>0</v>
      </c>
      <c r="AT45" s="141">
        <f t="shared" si="14"/>
        <v>108533</v>
      </c>
      <c r="AU45" s="141">
        <v>0</v>
      </c>
      <c r="AV45" s="141">
        <v>108533</v>
      </c>
      <c r="AW45" s="141">
        <v>0</v>
      </c>
      <c r="AX45" s="141">
        <v>0</v>
      </c>
      <c r="AY45" s="141">
        <f t="shared" si="15"/>
        <v>63732</v>
      </c>
      <c r="AZ45" s="141">
        <v>28322</v>
      </c>
      <c r="BA45" s="141">
        <v>33004</v>
      </c>
      <c r="BB45" s="141">
        <v>2406</v>
      </c>
      <c r="BC45" s="141">
        <v>0</v>
      </c>
      <c r="BD45" s="142">
        <v>0</v>
      </c>
      <c r="BE45" s="141">
        <v>0</v>
      </c>
      <c r="BF45" s="141">
        <v>2095</v>
      </c>
      <c r="BG45" s="141">
        <f t="shared" si="16"/>
        <v>191104</v>
      </c>
      <c r="BH45" s="141">
        <f t="shared" si="50"/>
        <v>0</v>
      </c>
      <c r="BI45" s="141">
        <f t="shared" si="50"/>
        <v>0</v>
      </c>
      <c r="BJ45" s="141">
        <f t="shared" si="50"/>
        <v>0</v>
      </c>
      <c r="BK45" s="141">
        <f t="shared" si="50"/>
        <v>0</v>
      </c>
      <c r="BL45" s="141">
        <f t="shared" si="50"/>
        <v>0</v>
      </c>
      <c r="BM45" s="141">
        <f t="shared" si="50"/>
        <v>0</v>
      </c>
      <c r="BN45" s="141">
        <f t="shared" si="50"/>
        <v>0</v>
      </c>
      <c r="BO45" s="142">
        <f t="shared" si="50"/>
        <v>0</v>
      </c>
      <c r="BP45" s="141">
        <f t="shared" si="50"/>
        <v>764821</v>
      </c>
      <c r="BQ45" s="141">
        <f t="shared" si="50"/>
        <v>161052</v>
      </c>
      <c r="BR45" s="141">
        <f t="shared" si="50"/>
        <v>126705</v>
      </c>
      <c r="BS45" s="141">
        <f t="shared" si="50"/>
        <v>9052</v>
      </c>
      <c r="BT45" s="141">
        <f t="shared" si="50"/>
        <v>25295</v>
      </c>
      <c r="BU45" s="141">
        <f t="shared" si="50"/>
        <v>0</v>
      </c>
      <c r="BV45" s="141">
        <f t="shared" si="50"/>
        <v>307911</v>
      </c>
      <c r="BW45" s="141">
        <f t="shared" si="32"/>
        <v>13175</v>
      </c>
      <c r="BX45" s="141">
        <f t="shared" si="46"/>
        <v>294228</v>
      </c>
      <c r="BY45" s="141">
        <f t="shared" si="47"/>
        <v>508</v>
      </c>
      <c r="BZ45" s="141">
        <f t="shared" si="48"/>
        <v>0</v>
      </c>
      <c r="CA45" s="141">
        <f t="shared" si="48"/>
        <v>295858</v>
      </c>
      <c r="CB45" s="141">
        <f t="shared" si="48"/>
        <v>203957</v>
      </c>
      <c r="CC45" s="141">
        <f t="shared" si="48"/>
        <v>78603</v>
      </c>
      <c r="CD45" s="141">
        <f t="shared" si="48"/>
        <v>13198</v>
      </c>
      <c r="CE45" s="141">
        <f t="shared" si="48"/>
        <v>100</v>
      </c>
      <c r="CF45" s="142">
        <f t="shared" si="48"/>
        <v>0</v>
      </c>
      <c r="CG45" s="141">
        <f t="shared" si="48"/>
        <v>0</v>
      </c>
      <c r="CH45" s="141">
        <f t="shared" si="48"/>
        <v>4913</v>
      </c>
      <c r="CI45" s="141">
        <f t="shared" si="48"/>
        <v>769734</v>
      </c>
    </row>
    <row r="46" spans="1:87" s="123" customFormat="1" ht="12" customHeight="1">
      <c r="A46" s="124" t="s">
        <v>216</v>
      </c>
      <c r="B46" s="125" t="s">
        <v>294</v>
      </c>
      <c r="C46" s="124" t="s">
        <v>295</v>
      </c>
      <c r="D46" s="141">
        <f t="shared" si="3"/>
        <v>0</v>
      </c>
      <c r="E46" s="141">
        <f t="shared" si="4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2">
        <v>0</v>
      </c>
      <c r="L46" s="141">
        <f t="shared" si="5"/>
        <v>77083</v>
      </c>
      <c r="M46" s="141">
        <f t="shared" si="6"/>
        <v>57186</v>
      </c>
      <c r="N46" s="141">
        <v>15604</v>
      </c>
      <c r="O46" s="141">
        <v>41582</v>
      </c>
      <c r="P46" s="141">
        <v>0</v>
      </c>
      <c r="Q46" s="141">
        <v>0</v>
      </c>
      <c r="R46" s="141">
        <f t="shared" si="7"/>
        <v>3156</v>
      </c>
      <c r="S46" s="141">
        <v>2970</v>
      </c>
      <c r="T46" s="141">
        <v>172</v>
      </c>
      <c r="U46" s="141">
        <v>14</v>
      </c>
      <c r="V46" s="141">
        <v>0</v>
      </c>
      <c r="W46" s="141">
        <f t="shared" si="8"/>
        <v>16741</v>
      </c>
      <c r="X46" s="141">
        <v>12405</v>
      </c>
      <c r="Y46" s="141">
        <v>2232</v>
      </c>
      <c r="Z46" s="141">
        <v>0</v>
      </c>
      <c r="AA46" s="141">
        <v>2104</v>
      </c>
      <c r="AB46" s="142">
        <v>82731</v>
      </c>
      <c r="AC46" s="141">
        <v>0</v>
      </c>
      <c r="AD46" s="141">
        <v>1993</v>
      </c>
      <c r="AE46" s="141">
        <f t="shared" si="9"/>
        <v>79076</v>
      </c>
      <c r="AF46" s="141">
        <f t="shared" si="10"/>
        <v>0</v>
      </c>
      <c r="AG46" s="141">
        <f t="shared" si="11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2">
        <v>0</v>
      </c>
      <c r="AN46" s="141">
        <f t="shared" si="12"/>
        <v>0</v>
      </c>
      <c r="AO46" s="141">
        <f t="shared" si="13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4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5"/>
        <v>0</v>
      </c>
      <c r="AZ46" s="141">
        <v>0</v>
      </c>
      <c r="BA46" s="141">
        <v>0</v>
      </c>
      <c r="BB46" s="141">
        <v>0</v>
      </c>
      <c r="BC46" s="141">
        <v>0</v>
      </c>
      <c r="BD46" s="142">
        <v>19919</v>
      </c>
      <c r="BE46" s="141">
        <v>0</v>
      </c>
      <c r="BF46" s="141">
        <v>4899</v>
      </c>
      <c r="BG46" s="141">
        <f t="shared" si="16"/>
        <v>4899</v>
      </c>
      <c r="BH46" s="141">
        <f t="shared" si="50"/>
        <v>0</v>
      </c>
      <c r="BI46" s="141">
        <f t="shared" si="50"/>
        <v>0</v>
      </c>
      <c r="BJ46" s="141">
        <f t="shared" si="50"/>
        <v>0</v>
      </c>
      <c r="BK46" s="141">
        <f t="shared" si="50"/>
        <v>0</v>
      </c>
      <c r="BL46" s="141">
        <f t="shared" si="50"/>
        <v>0</v>
      </c>
      <c r="BM46" s="141">
        <f t="shared" si="50"/>
        <v>0</v>
      </c>
      <c r="BN46" s="141">
        <f t="shared" si="50"/>
        <v>0</v>
      </c>
      <c r="BO46" s="142">
        <f t="shared" si="50"/>
        <v>0</v>
      </c>
      <c r="BP46" s="141">
        <f t="shared" si="50"/>
        <v>77083</v>
      </c>
      <c r="BQ46" s="141">
        <f t="shared" si="50"/>
        <v>57186</v>
      </c>
      <c r="BR46" s="141">
        <f t="shared" si="50"/>
        <v>15604</v>
      </c>
      <c r="BS46" s="141">
        <f t="shared" si="50"/>
        <v>41582</v>
      </c>
      <c r="BT46" s="141">
        <f t="shared" si="50"/>
        <v>0</v>
      </c>
      <c r="BU46" s="141">
        <f t="shared" si="50"/>
        <v>0</v>
      </c>
      <c r="BV46" s="141">
        <f t="shared" si="50"/>
        <v>3156</v>
      </c>
      <c r="BW46" s="141">
        <f t="shared" si="32"/>
        <v>2970</v>
      </c>
      <c r="BX46" s="141">
        <f t="shared" si="46"/>
        <v>172</v>
      </c>
      <c r="BY46" s="141">
        <f t="shared" si="47"/>
        <v>14</v>
      </c>
      <c r="BZ46" s="141">
        <f t="shared" si="48"/>
        <v>0</v>
      </c>
      <c r="CA46" s="141">
        <f t="shared" si="48"/>
        <v>16741</v>
      </c>
      <c r="CB46" s="141">
        <f t="shared" si="48"/>
        <v>12405</v>
      </c>
      <c r="CC46" s="141">
        <f t="shared" si="48"/>
        <v>2232</v>
      </c>
      <c r="CD46" s="141">
        <f t="shared" si="48"/>
        <v>0</v>
      </c>
      <c r="CE46" s="141">
        <f t="shared" si="48"/>
        <v>2104</v>
      </c>
      <c r="CF46" s="142">
        <f t="shared" si="48"/>
        <v>102650</v>
      </c>
      <c r="CG46" s="141">
        <f t="shared" si="48"/>
        <v>0</v>
      </c>
      <c r="CH46" s="141">
        <f t="shared" si="48"/>
        <v>6892</v>
      </c>
      <c r="CI46" s="141">
        <f t="shared" si="48"/>
        <v>83975</v>
      </c>
    </row>
    <row r="47" spans="1:87" s="123" customFormat="1" ht="12" customHeight="1">
      <c r="A47" s="124" t="s">
        <v>216</v>
      </c>
      <c r="B47" s="125" t="s">
        <v>296</v>
      </c>
      <c r="C47" s="124" t="s">
        <v>297</v>
      </c>
      <c r="D47" s="141">
        <f t="shared" si="3"/>
        <v>0</v>
      </c>
      <c r="E47" s="141">
        <f t="shared" si="4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2">
        <v>0</v>
      </c>
      <c r="L47" s="141">
        <f t="shared" si="5"/>
        <v>328549</v>
      </c>
      <c r="M47" s="141">
        <f t="shared" si="6"/>
        <v>49870</v>
      </c>
      <c r="N47" s="141">
        <v>7509</v>
      </c>
      <c r="O47" s="141">
        <v>0</v>
      </c>
      <c r="P47" s="141">
        <v>42361</v>
      </c>
      <c r="Q47" s="141">
        <v>0</v>
      </c>
      <c r="R47" s="141">
        <f t="shared" si="7"/>
        <v>123254</v>
      </c>
      <c r="S47" s="141">
        <v>196</v>
      </c>
      <c r="T47" s="141">
        <v>115349</v>
      </c>
      <c r="U47" s="141">
        <v>7709</v>
      </c>
      <c r="V47" s="141">
        <v>0</v>
      </c>
      <c r="W47" s="141">
        <f t="shared" si="8"/>
        <v>155425</v>
      </c>
      <c r="X47" s="141">
        <v>125891</v>
      </c>
      <c r="Y47" s="141">
        <v>25541</v>
      </c>
      <c r="Z47" s="141">
        <v>3993</v>
      </c>
      <c r="AA47" s="141">
        <v>0</v>
      </c>
      <c r="AB47" s="142">
        <v>0</v>
      </c>
      <c r="AC47" s="141">
        <v>0</v>
      </c>
      <c r="AD47" s="141">
        <v>0</v>
      </c>
      <c r="AE47" s="141">
        <f t="shared" si="9"/>
        <v>328549</v>
      </c>
      <c r="AF47" s="141">
        <f t="shared" si="10"/>
        <v>0</v>
      </c>
      <c r="AG47" s="141">
        <f t="shared" si="11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2">
        <v>0</v>
      </c>
      <c r="AN47" s="141">
        <f t="shared" si="12"/>
        <v>92464</v>
      </c>
      <c r="AO47" s="141">
        <f t="shared" si="13"/>
        <v>26862</v>
      </c>
      <c r="AP47" s="141">
        <v>0</v>
      </c>
      <c r="AQ47" s="141">
        <v>0</v>
      </c>
      <c r="AR47" s="141">
        <v>26862</v>
      </c>
      <c r="AS47" s="141">
        <v>0</v>
      </c>
      <c r="AT47" s="141">
        <f t="shared" si="14"/>
        <v>59640</v>
      </c>
      <c r="AU47" s="141">
        <v>0</v>
      </c>
      <c r="AV47" s="141">
        <v>59640</v>
      </c>
      <c r="AW47" s="141">
        <v>0</v>
      </c>
      <c r="AX47" s="141">
        <v>0</v>
      </c>
      <c r="AY47" s="141">
        <f t="shared" si="15"/>
        <v>5962</v>
      </c>
      <c r="AZ47" s="141">
        <v>0</v>
      </c>
      <c r="BA47" s="141">
        <v>1735</v>
      </c>
      <c r="BB47" s="141">
        <v>0</v>
      </c>
      <c r="BC47" s="141">
        <v>4227</v>
      </c>
      <c r="BD47" s="142">
        <v>0</v>
      </c>
      <c r="BE47" s="141">
        <v>0</v>
      </c>
      <c r="BF47" s="141">
        <v>0</v>
      </c>
      <c r="BG47" s="141">
        <f t="shared" si="16"/>
        <v>92464</v>
      </c>
      <c r="BH47" s="141">
        <f t="shared" si="50"/>
        <v>0</v>
      </c>
      <c r="BI47" s="141">
        <f t="shared" si="50"/>
        <v>0</v>
      </c>
      <c r="BJ47" s="141">
        <f t="shared" si="50"/>
        <v>0</v>
      </c>
      <c r="BK47" s="141">
        <f t="shared" si="50"/>
        <v>0</v>
      </c>
      <c r="BL47" s="141">
        <f t="shared" si="50"/>
        <v>0</v>
      </c>
      <c r="BM47" s="141">
        <f t="shared" si="50"/>
        <v>0</v>
      </c>
      <c r="BN47" s="141">
        <f t="shared" si="50"/>
        <v>0</v>
      </c>
      <c r="BO47" s="142">
        <f t="shared" si="50"/>
        <v>0</v>
      </c>
      <c r="BP47" s="141">
        <f t="shared" si="50"/>
        <v>421013</v>
      </c>
      <c r="BQ47" s="141">
        <f t="shared" si="50"/>
        <v>76732</v>
      </c>
      <c r="BR47" s="141">
        <f t="shared" si="50"/>
        <v>7509</v>
      </c>
      <c r="BS47" s="141">
        <f t="shared" si="50"/>
        <v>0</v>
      </c>
      <c r="BT47" s="141">
        <f t="shared" si="50"/>
        <v>69223</v>
      </c>
      <c r="BU47" s="141">
        <f t="shared" si="50"/>
        <v>0</v>
      </c>
      <c r="BV47" s="141">
        <f t="shared" si="50"/>
        <v>182894</v>
      </c>
      <c r="BW47" s="141">
        <f t="shared" si="32"/>
        <v>196</v>
      </c>
      <c r="BX47" s="141">
        <f t="shared" si="46"/>
        <v>174989</v>
      </c>
      <c r="BY47" s="141">
        <f t="shared" si="47"/>
        <v>7709</v>
      </c>
      <c r="BZ47" s="141">
        <f t="shared" si="48"/>
        <v>0</v>
      </c>
      <c r="CA47" s="141">
        <f t="shared" si="48"/>
        <v>161387</v>
      </c>
      <c r="CB47" s="141">
        <f t="shared" si="48"/>
        <v>125891</v>
      </c>
      <c r="CC47" s="141">
        <f t="shared" si="48"/>
        <v>27276</v>
      </c>
      <c r="CD47" s="141">
        <f t="shared" si="48"/>
        <v>3993</v>
      </c>
      <c r="CE47" s="141">
        <f t="shared" si="48"/>
        <v>4227</v>
      </c>
      <c r="CF47" s="142">
        <f t="shared" si="48"/>
        <v>0</v>
      </c>
      <c r="CG47" s="141">
        <f t="shared" si="48"/>
        <v>0</v>
      </c>
      <c r="CH47" s="141">
        <f t="shared" si="48"/>
        <v>0</v>
      </c>
      <c r="CI47" s="141">
        <f t="shared" si="48"/>
        <v>421013</v>
      </c>
    </row>
    <row r="48" spans="1:87" s="123" customFormat="1" ht="12" customHeight="1">
      <c r="A48" s="124" t="s">
        <v>216</v>
      </c>
      <c r="B48" s="125" t="s">
        <v>298</v>
      </c>
      <c r="C48" s="124" t="s">
        <v>213</v>
      </c>
      <c r="D48" s="141">
        <f t="shared" si="3"/>
        <v>0</v>
      </c>
      <c r="E48" s="141">
        <f t="shared" si="4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2">
        <v>8888</v>
      </c>
      <c r="L48" s="141">
        <f t="shared" si="5"/>
        <v>106380</v>
      </c>
      <c r="M48" s="141">
        <f t="shared" si="6"/>
        <v>8469</v>
      </c>
      <c r="N48" s="141">
        <v>8469</v>
      </c>
      <c r="O48" s="141">
        <v>0</v>
      </c>
      <c r="P48" s="141">
        <v>0</v>
      </c>
      <c r="Q48" s="141">
        <v>0</v>
      </c>
      <c r="R48" s="141">
        <f t="shared" si="7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8"/>
        <v>97911</v>
      </c>
      <c r="X48" s="141">
        <v>97853</v>
      </c>
      <c r="Y48" s="141">
        <v>58</v>
      </c>
      <c r="Z48" s="141">
        <v>0</v>
      </c>
      <c r="AA48" s="141">
        <v>0</v>
      </c>
      <c r="AB48" s="142">
        <v>36367</v>
      </c>
      <c r="AC48" s="141">
        <v>0</v>
      </c>
      <c r="AD48" s="141">
        <v>0</v>
      </c>
      <c r="AE48" s="141">
        <f t="shared" si="9"/>
        <v>106380</v>
      </c>
      <c r="AF48" s="141">
        <f t="shared" si="10"/>
        <v>0</v>
      </c>
      <c r="AG48" s="141">
        <f t="shared" si="11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2">
        <v>1530</v>
      </c>
      <c r="AN48" s="141">
        <f t="shared" si="12"/>
        <v>11439</v>
      </c>
      <c r="AO48" s="141">
        <f t="shared" si="13"/>
        <v>8426</v>
      </c>
      <c r="AP48" s="141">
        <v>8426</v>
      </c>
      <c r="AQ48" s="141">
        <v>0</v>
      </c>
      <c r="AR48" s="141">
        <v>0</v>
      </c>
      <c r="AS48" s="141">
        <v>0</v>
      </c>
      <c r="AT48" s="141">
        <f t="shared" si="14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5"/>
        <v>3013</v>
      </c>
      <c r="AZ48" s="141">
        <v>3013</v>
      </c>
      <c r="BA48" s="141">
        <v>0</v>
      </c>
      <c r="BB48" s="141">
        <v>0</v>
      </c>
      <c r="BC48" s="141">
        <v>0</v>
      </c>
      <c r="BD48" s="142">
        <v>13759</v>
      </c>
      <c r="BE48" s="141">
        <v>0</v>
      </c>
      <c r="BF48" s="141">
        <v>0</v>
      </c>
      <c r="BG48" s="141">
        <f t="shared" si="16"/>
        <v>11439</v>
      </c>
      <c r="BH48" s="141">
        <f t="shared" si="50"/>
        <v>0</v>
      </c>
      <c r="BI48" s="141">
        <f t="shared" si="50"/>
        <v>0</v>
      </c>
      <c r="BJ48" s="141">
        <f t="shared" si="50"/>
        <v>0</v>
      </c>
      <c r="BK48" s="141">
        <f t="shared" si="50"/>
        <v>0</v>
      </c>
      <c r="BL48" s="141">
        <f t="shared" si="50"/>
        <v>0</v>
      </c>
      <c r="BM48" s="141">
        <f t="shared" si="50"/>
        <v>0</v>
      </c>
      <c r="BN48" s="141">
        <f t="shared" si="50"/>
        <v>0</v>
      </c>
      <c r="BO48" s="142">
        <f t="shared" si="50"/>
        <v>10418</v>
      </c>
      <c r="BP48" s="141">
        <f t="shared" si="50"/>
        <v>117819</v>
      </c>
      <c r="BQ48" s="141">
        <f t="shared" si="50"/>
        <v>16895</v>
      </c>
      <c r="BR48" s="141">
        <f t="shared" si="50"/>
        <v>16895</v>
      </c>
      <c r="BS48" s="141">
        <f t="shared" si="50"/>
        <v>0</v>
      </c>
      <c r="BT48" s="141">
        <f t="shared" si="50"/>
        <v>0</v>
      </c>
      <c r="BU48" s="141">
        <f t="shared" si="50"/>
        <v>0</v>
      </c>
      <c r="BV48" s="141">
        <f t="shared" si="50"/>
        <v>0</v>
      </c>
      <c r="BW48" s="141">
        <f t="shared" si="32"/>
        <v>0</v>
      </c>
      <c r="BX48" s="141">
        <f t="shared" si="46"/>
        <v>0</v>
      </c>
      <c r="BY48" s="141">
        <f t="shared" si="47"/>
        <v>0</v>
      </c>
      <c r="BZ48" s="141">
        <f t="shared" si="48"/>
        <v>0</v>
      </c>
      <c r="CA48" s="141">
        <f t="shared" si="48"/>
        <v>100924</v>
      </c>
      <c r="CB48" s="141">
        <f t="shared" si="48"/>
        <v>100866</v>
      </c>
      <c r="CC48" s="141">
        <f t="shared" si="48"/>
        <v>58</v>
      </c>
      <c r="CD48" s="141">
        <f t="shared" si="48"/>
        <v>0</v>
      </c>
      <c r="CE48" s="141">
        <f t="shared" si="48"/>
        <v>0</v>
      </c>
      <c r="CF48" s="142">
        <f t="shared" si="48"/>
        <v>50126</v>
      </c>
      <c r="CG48" s="141">
        <f t="shared" si="48"/>
        <v>0</v>
      </c>
      <c r="CH48" s="141">
        <f t="shared" si="48"/>
        <v>0</v>
      </c>
      <c r="CI48" s="141">
        <f t="shared" si="48"/>
        <v>117819</v>
      </c>
    </row>
    <row r="49" spans="1:87" s="123" customFormat="1" ht="12" customHeight="1">
      <c r="A49" s="124" t="s">
        <v>216</v>
      </c>
      <c r="B49" s="125" t="s">
        <v>299</v>
      </c>
      <c r="C49" s="124" t="s">
        <v>300</v>
      </c>
      <c r="D49" s="141">
        <f t="shared" si="3"/>
        <v>0</v>
      </c>
      <c r="E49" s="141">
        <f t="shared" si="4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2">
        <v>12646</v>
      </c>
      <c r="L49" s="141">
        <f t="shared" si="5"/>
        <v>119832</v>
      </c>
      <c r="M49" s="141">
        <f t="shared" si="6"/>
        <v>4258</v>
      </c>
      <c r="N49" s="141">
        <v>4258</v>
      </c>
      <c r="O49" s="141">
        <v>0</v>
      </c>
      <c r="P49" s="141">
        <v>0</v>
      </c>
      <c r="Q49" s="141">
        <v>0</v>
      </c>
      <c r="R49" s="141">
        <f t="shared" si="7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8"/>
        <v>115574</v>
      </c>
      <c r="X49" s="141">
        <v>96986</v>
      </c>
      <c r="Y49" s="141">
        <v>18122</v>
      </c>
      <c r="Z49" s="141">
        <v>15</v>
      </c>
      <c r="AA49" s="141">
        <v>451</v>
      </c>
      <c r="AB49" s="142">
        <v>51839</v>
      </c>
      <c r="AC49" s="141">
        <v>0</v>
      </c>
      <c r="AD49" s="141">
        <v>0</v>
      </c>
      <c r="AE49" s="141">
        <f t="shared" si="9"/>
        <v>119832</v>
      </c>
      <c r="AF49" s="141">
        <f t="shared" si="10"/>
        <v>0</v>
      </c>
      <c r="AG49" s="141">
        <f t="shared" si="11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2">
        <v>1802</v>
      </c>
      <c r="AN49" s="141">
        <f t="shared" si="12"/>
        <v>15465</v>
      </c>
      <c r="AO49" s="141">
        <f t="shared" si="13"/>
        <v>2838</v>
      </c>
      <c r="AP49" s="141">
        <v>2838</v>
      </c>
      <c r="AQ49" s="141">
        <v>0</v>
      </c>
      <c r="AR49" s="141">
        <v>0</v>
      </c>
      <c r="AS49" s="141">
        <v>0</v>
      </c>
      <c r="AT49" s="141">
        <f t="shared" si="14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5"/>
        <v>12627</v>
      </c>
      <c r="AZ49" s="141">
        <v>12627</v>
      </c>
      <c r="BA49" s="141">
        <v>0</v>
      </c>
      <c r="BB49" s="141">
        <v>0</v>
      </c>
      <c r="BC49" s="141">
        <v>0</v>
      </c>
      <c r="BD49" s="142">
        <v>16202</v>
      </c>
      <c r="BE49" s="141">
        <v>0</v>
      </c>
      <c r="BF49" s="141">
        <v>2358</v>
      </c>
      <c r="BG49" s="141">
        <f t="shared" si="16"/>
        <v>17823</v>
      </c>
      <c r="BH49" s="141">
        <f t="shared" si="50"/>
        <v>0</v>
      </c>
      <c r="BI49" s="141">
        <f t="shared" si="50"/>
        <v>0</v>
      </c>
      <c r="BJ49" s="141">
        <f t="shared" si="50"/>
        <v>0</v>
      </c>
      <c r="BK49" s="141">
        <f t="shared" si="50"/>
        <v>0</v>
      </c>
      <c r="BL49" s="141">
        <f t="shared" si="50"/>
        <v>0</v>
      </c>
      <c r="BM49" s="141">
        <f t="shared" si="50"/>
        <v>0</v>
      </c>
      <c r="BN49" s="141">
        <f t="shared" si="50"/>
        <v>0</v>
      </c>
      <c r="BO49" s="142">
        <f t="shared" si="50"/>
        <v>14448</v>
      </c>
      <c r="BP49" s="141">
        <f t="shared" si="50"/>
        <v>135297</v>
      </c>
      <c r="BQ49" s="141">
        <f t="shared" si="50"/>
        <v>7096</v>
      </c>
      <c r="BR49" s="141">
        <f t="shared" si="50"/>
        <v>7096</v>
      </c>
      <c r="BS49" s="141">
        <f t="shared" si="50"/>
        <v>0</v>
      </c>
      <c r="BT49" s="141">
        <f t="shared" si="50"/>
        <v>0</v>
      </c>
      <c r="BU49" s="141">
        <f t="shared" si="50"/>
        <v>0</v>
      </c>
      <c r="BV49" s="141">
        <f t="shared" si="50"/>
        <v>0</v>
      </c>
      <c r="BW49" s="141">
        <f t="shared" si="32"/>
        <v>0</v>
      </c>
      <c r="BX49" s="141">
        <f t="shared" si="46"/>
        <v>0</v>
      </c>
      <c r="BY49" s="141">
        <f t="shared" si="47"/>
        <v>0</v>
      </c>
      <c r="BZ49" s="141">
        <f t="shared" si="48"/>
        <v>0</v>
      </c>
      <c r="CA49" s="141">
        <f t="shared" si="48"/>
        <v>128201</v>
      </c>
      <c r="CB49" s="141">
        <f t="shared" si="48"/>
        <v>109613</v>
      </c>
      <c r="CC49" s="141">
        <f t="shared" si="48"/>
        <v>18122</v>
      </c>
      <c r="CD49" s="141">
        <f t="shared" si="48"/>
        <v>15</v>
      </c>
      <c r="CE49" s="141">
        <f t="shared" si="48"/>
        <v>451</v>
      </c>
      <c r="CF49" s="142">
        <f t="shared" si="48"/>
        <v>68041</v>
      </c>
      <c r="CG49" s="141">
        <f t="shared" si="48"/>
        <v>0</v>
      </c>
      <c r="CH49" s="141">
        <f t="shared" si="48"/>
        <v>2358</v>
      </c>
      <c r="CI49" s="141">
        <f t="shared" si="48"/>
        <v>137655</v>
      </c>
    </row>
    <row r="50" spans="1:87" s="123" customFormat="1" ht="12" customHeight="1">
      <c r="A50" s="124" t="s">
        <v>216</v>
      </c>
      <c r="B50" s="125" t="s">
        <v>301</v>
      </c>
      <c r="C50" s="124" t="s">
        <v>302</v>
      </c>
      <c r="D50" s="141">
        <f t="shared" si="3"/>
        <v>0</v>
      </c>
      <c r="E50" s="141">
        <f t="shared" si="4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2">
        <v>4784</v>
      </c>
      <c r="L50" s="141">
        <f t="shared" si="5"/>
        <v>43338</v>
      </c>
      <c r="M50" s="141">
        <f t="shared" si="6"/>
        <v>27</v>
      </c>
      <c r="N50" s="141">
        <v>27</v>
      </c>
      <c r="O50" s="141">
        <v>0</v>
      </c>
      <c r="P50" s="141">
        <v>0</v>
      </c>
      <c r="Q50" s="141">
        <v>0</v>
      </c>
      <c r="R50" s="141">
        <f t="shared" si="7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8"/>
        <v>43311</v>
      </c>
      <c r="X50" s="141">
        <v>35705</v>
      </c>
      <c r="Y50" s="141">
        <v>7511</v>
      </c>
      <c r="Z50" s="141">
        <v>0</v>
      </c>
      <c r="AA50" s="141">
        <v>95</v>
      </c>
      <c r="AB50" s="142">
        <v>19574</v>
      </c>
      <c r="AC50" s="141">
        <v>0</v>
      </c>
      <c r="AD50" s="141">
        <v>0</v>
      </c>
      <c r="AE50" s="141">
        <f t="shared" si="9"/>
        <v>43338</v>
      </c>
      <c r="AF50" s="141">
        <f t="shared" si="10"/>
        <v>0</v>
      </c>
      <c r="AG50" s="141">
        <f t="shared" si="11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2">
        <v>1175</v>
      </c>
      <c r="AN50" s="141">
        <f t="shared" si="12"/>
        <v>975</v>
      </c>
      <c r="AO50" s="141">
        <f t="shared" si="13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4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5"/>
        <v>975</v>
      </c>
      <c r="AZ50" s="141">
        <v>0</v>
      </c>
      <c r="BA50" s="141">
        <v>0</v>
      </c>
      <c r="BB50" s="141">
        <v>0</v>
      </c>
      <c r="BC50" s="141">
        <v>975</v>
      </c>
      <c r="BD50" s="142">
        <v>10563</v>
      </c>
      <c r="BE50" s="141">
        <v>0</v>
      </c>
      <c r="BF50" s="141">
        <v>0</v>
      </c>
      <c r="BG50" s="141">
        <f t="shared" si="16"/>
        <v>975</v>
      </c>
      <c r="BH50" s="141">
        <f t="shared" si="50"/>
        <v>0</v>
      </c>
      <c r="BI50" s="141">
        <f t="shared" si="50"/>
        <v>0</v>
      </c>
      <c r="BJ50" s="141">
        <f t="shared" si="50"/>
        <v>0</v>
      </c>
      <c r="BK50" s="141">
        <f t="shared" si="50"/>
        <v>0</v>
      </c>
      <c r="BL50" s="141">
        <f t="shared" si="50"/>
        <v>0</v>
      </c>
      <c r="BM50" s="141">
        <f t="shared" si="50"/>
        <v>0</v>
      </c>
      <c r="BN50" s="141">
        <f t="shared" si="50"/>
        <v>0</v>
      </c>
      <c r="BO50" s="142">
        <f t="shared" si="50"/>
        <v>5959</v>
      </c>
      <c r="BP50" s="141">
        <f t="shared" si="50"/>
        <v>44313</v>
      </c>
      <c r="BQ50" s="141">
        <f t="shared" si="50"/>
        <v>27</v>
      </c>
      <c r="BR50" s="141">
        <f t="shared" si="50"/>
        <v>27</v>
      </c>
      <c r="BS50" s="141">
        <f t="shared" si="50"/>
        <v>0</v>
      </c>
      <c r="BT50" s="141">
        <f t="shared" si="50"/>
        <v>0</v>
      </c>
      <c r="BU50" s="141">
        <f t="shared" si="50"/>
        <v>0</v>
      </c>
      <c r="BV50" s="141">
        <f t="shared" si="50"/>
        <v>0</v>
      </c>
      <c r="BW50" s="141">
        <f t="shared" si="32"/>
        <v>0</v>
      </c>
      <c r="BX50" s="141">
        <f t="shared" si="46"/>
        <v>0</v>
      </c>
      <c r="BY50" s="141">
        <f t="shared" si="47"/>
        <v>0</v>
      </c>
      <c r="BZ50" s="141">
        <f t="shared" si="48"/>
        <v>0</v>
      </c>
      <c r="CA50" s="141">
        <f t="shared" si="48"/>
        <v>44286</v>
      </c>
      <c r="CB50" s="141">
        <f t="shared" si="48"/>
        <v>35705</v>
      </c>
      <c r="CC50" s="141">
        <f t="shared" si="48"/>
        <v>7511</v>
      </c>
      <c r="CD50" s="141">
        <f t="shared" si="48"/>
        <v>0</v>
      </c>
      <c r="CE50" s="141">
        <f t="shared" si="48"/>
        <v>1070</v>
      </c>
      <c r="CF50" s="142">
        <f t="shared" si="48"/>
        <v>30137</v>
      </c>
      <c r="CG50" s="141">
        <f t="shared" si="48"/>
        <v>0</v>
      </c>
      <c r="CH50" s="141">
        <f t="shared" si="48"/>
        <v>0</v>
      </c>
      <c r="CI50" s="141">
        <f t="shared" si="48"/>
        <v>44313</v>
      </c>
    </row>
    <row r="51" spans="1:87" s="123" customFormat="1" ht="12" customHeight="1">
      <c r="A51" s="124" t="s">
        <v>216</v>
      </c>
      <c r="B51" s="125" t="s">
        <v>303</v>
      </c>
      <c r="C51" s="124" t="s">
        <v>304</v>
      </c>
      <c r="D51" s="141">
        <f t="shared" si="3"/>
        <v>1026350</v>
      </c>
      <c r="E51" s="141">
        <f t="shared" si="4"/>
        <v>1026350</v>
      </c>
      <c r="F51" s="141">
        <v>0</v>
      </c>
      <c r="G51" s="141">
        <v>1008581</v>
      </c>
      <c r="H51" s="141">
        <v>17769</v>
      </c>
      <c r="I51" s="141">
        <v>0</v>
      </c>
      <c r="J51" s="141">
        <v>0</v>
      </c>
      <c r="K51" s="142">
        <v>0</v>
      </c>
      <c r="L51" s="141">
        <f t="shared" si="5"/>
        <v>2826308</v>
      </c>
      <c r="M51" s="141">
        <f t="shared" si="6"/>
        <v>853373</v>
      </c>
      <c r="N51" s="141">
        <v>508107</v>
      </c>
      <c r="O51" s="141">
        <v>0</v>
      </c>
      <c r="P51" s="141">
        <v>345266</v>
      </c>
      <c r="Q51" s="141">
        <v>0</v>
      </c>
      <c r="R51" s="141">
        <f t="shared" si="7"/>
        <v>983747</v>
      </c>
      <c r="S51" s="141">
        <v>0</v>
      </c>
      <c r="T51" s="141">
        <v>983747</v>
      </c>
      <c r="U51" s="141">
        <v>0</v>
      </c>
      <c r="V51" s="141">
        <v>0</v>
      </c>
      <c r="W51" s="141">
        <f t="shared" si="8"/>
        <v>989188</v>
      </c>
      <c r="X51" s="141">
        <v>60185</v>
      </c>
      <c r="Y51" s="141">
        <v>741183</v>
      </c>
      <c r="Z51" s="141">
        <v>187820</v>
      </c>
      <c r="AA51" s="141">
        <v>0</v>
      </c>
      <c r="AB51" s="142">
        <v>0</v>
      </c>
      <c r="AC51" s="141">
        <v>0</v>
      </c>
      <c r="AD51" s="141">
        <v>320680</v>
      </c>
      <c r="AE51" s="141">
        <f t="shared" si="9"/>
        <v>4173338</v>
      </c>
      <c r="AF51" s="141">
        <f t="shared" si="10"/>
        <v>0</v>
      </c>
      <c r="AG51" s="141">
        <f t="shared" si="11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2">
        <v>0</v>
      </c>
      <c r="AN51" s="141">
        <f t="shared" si="12"/>
        <v>0</v>
      </c>
      <c r="AO51" s="141">
        <f t="shared" si="13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4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5"/>
        <v>0</v>
      </c>
      <c r="AZ51" s="141">
        <v>0</v>
      </c>
      <c r="BA51" s="141">
        <v>0</v>
      </c>
      <c r="BB51" s="141">
        <v>0</v>
      </c>
      <c r="BC51" s="141">
        <v>0</v>
      </c>
      <c r="BD51" s="142">
        <v>0</v>
      </c>
      <c r="BE51" s="141">
        <v>0</v>
      </c>
      <c r="BF51" s="141">
        <v>0</v>
      </c>
      <c r="BG51" s="141">
        <f t="shared" si="16"/>
        <v>0</v>
      </c>
      <c r="BH51" s="141">
        <f t="shared" si="50"/>
        <v>1026350</v>
      </c>
      <c r="BI51" s="141">
        <f t="shared" si="50"/>
        <v>1026350</v>
      </c>
      <c r="BJ51" s="141">
        <f t="shared" si="50"/>
        <v>0</v>
      </c>
      <c r="BK51" s="141">
        <f t="shared" si="50"/>
        <v>1008581</v>
      </c>
      <c r="BL51" s="141">
        <f t="shared" si="50"/>
        <v>17769</v>
      </c>
      <c r="BM51" s="141">
        <f t="shared" si="50"/>
        <v>0</v>
      </c>
      <c r="BN51" s="141">
        <f t="shared" si="50"/>
        <v>0</v>
      </c>
      <c r="BO51" s="142">
        <v>0</v>
      </c>
      <c r="BP51" s="141">
        <f t="shared" si="50"/>
        <v>2826308</v>
      </c>
      <c r="BQ51" s="141">
        <f t="shared" si="50"/>
        <v>853373</v>
      </c>
      <c r="BR51" s="141">
        <f t="shared" si="50"/>
        <v>508107</v>
      </c>
      <c r="BS51" s="141">
        <f t="shared" si="50"/>
        <v>0</v>
      </c>
      <c r="BT51" s="141">
        <f t="shared" si="50"/>
        <v>345266</v>
      </c>
      <c r="BU51" s="141">
        <f t="shared" si="50"/>
        <v>0</v>
      </c>
      <c r="BV51" s="141">
        <f t="shared" si="50"/>
        <v>983747</v>
      </c>
      <c r="BW51" s="141">
        <f t="shared" si="32"/>
        <v>0</v>
      </c>
      <c r="BX51" s="141">
        <f t="shared" si="46"/>
        <v>983747</v>
      </c>
      <c r="BY51" s="141">
        <f t="shared" si="47"/>
        <v>0</v>
      </c>
      <c r="BZ51" s="141">
        <f t="shared" si="48"/>
        <v>0</v>
      </c>
      <c r="CA51" s="141">
        <f t="shared" si="48"/>
        <v>989188</v>
      </c>
      <c r="CB51" s="141">
        <f t="shared" si="48"/>
        <v>60185</v>
      </c>
      <c r="CC51" s="141">
        <f t="shared" si="48"/>
        <v>741183</v>
      </c>
      <c r="CD51" s="141">
        <f t="shared" si="48"/>
        <v>187820</v>
      </c>
      <c r="CE51" s="141">
        <f t="shared" si="48"/>
        <v>0</v>
      </c>
      <c r="CF51" s="142">
        <v>0</v>
      </c>
      <c r="CG51" s="141">
        <f t="shared" si="48"/>
        <v>0</v>
      </c>
      <c r="CH51" s="141">
        <f t="shared" si="48"/>
        <v>320680</v>
      </c>
      <c r="CI51" s="141">
        <f t="shared" si="48"/>
        <v>4173338</v>
      </c>
    </row>
    <row r="52" spans="1:87" s="123" customFormat="1" ht="12" customHeight="1">
      <c r="A52" s="124" t="s">
        <v>216</v>
      </c>
      <c r="B52" s="125" t="s">
        <v>305</v>
      </c>
      <c r="C52" s="124" t="s">
        <v>306</v>
      </c>
      <c r="D52" s="141">
        <f t="shared" si="3"/>
        <v>461394</v>
      </c>
      <c r="E52" s="141">
        <f t="shared" si="4"/>
        <v>461394</v>
      </c>
      <c r="F52" s="141">
        <v>0</v>
      </c>
      <c r="G52" s="141">
        <v>417018</v>
      </c>
      <c r="H52" s="141">
        <v>40047</v>
      </c>
      <c r="I52" s="141">
        <v>4329</v>
      </c>
      <c r="J52" s="141">
        <v>0</v>
      </c>
      <c r="K52" s="142">
        <v>0</v>
      </c>
      <c r="L52" s="141">
        <f t="shared" si="5"/>
        <v>1085304</v>
      </c>
      <c r="M52" s="141">
        <f t="shared" si="6"/>
        <v>328176</v>
      </c>
      <c r="N52" s="141">
        <v>71343</v>
      </c>
      <c r="O52" s="141">
        <v>0</v>
      </c>
      <c r="P52" s="141">
        <v>256833</v>
      </c>
      <c r="Q52" s="141">
        <v>0</v>
      </c>
      <c r="R52" s="141">
        <f t="shared" si="7"/>
        <v>316386</v>
      </c>
      <c r="S52" s="141">
        <v>0</v>
      </c>
      <c r="T52" s="141">
        <v>314550</v>
      </c>
      <c r="U52" s="141">
        <v>1836</v>
      </c>
      <c r="V52" s="141">
        <v>0</v>
      </c>
      <c r="W52" s="141">
        <f t="shared" si="8"/>
        <v>440742</v>
      </c>
      <c r="X52" s="141">
        <v>0</v>
      </c>
      <c r="Y52" s="141">
        <v>297403</v>
      </c>
      <c r="Z52" s="141">
        <v>135450</v>
      </c>
      <c r="AA52" s="141">
        <v>7889</v>
      </c>
      <c r="AB52" s="142">
        <v>0</v>
      </c>
      <c r="AC52" s="141">
        <v>0</v>
      </c>
      <c r="AD52" s="141">
        <v>58779</v>
      </c>
      <c r="AE52" s="141">
        <f t="shared" si="9"/>
        <v>1605477</v>
      </c>
      <c r="AF52" s="141">
        <f t="shared" si="10"/>
        <v>115045</v>
      </c>
      <c r="AG52" s="141">
        <f t="shared" si="11"/>
        <v>115045</v>
      </c>
      <c r="AH52" s="141">
        <v>0</v>
      </c>
      <c r="AI52" s="141">
        <v>115045</v>
      </c>
      <c r="AJ52" s="141">
        <v>0</v>
      </c>
      <c r="AK52" s="141">
        <v>0</v>
      </c>
      <c r="AL52" s="141">
        <v>0</v>
      </c>
      <c r="AM52" s="142">
        <v>0</v>
      </c>
      <c r="AN52" s="141">
        <f t="shared" si="12"/>
        <v>224084</v>
      </c>
      <c r="AO52" s="141">
        <f t="shared" si="13"/>
        <v>57036</v>
      </c>
      <c r="AP52" s="141">
        <v>57036</v>
      </c>
      <c r="AQ52" s="141">
        <v>0</v>
      </c>
      <c r="AR52" s="141">
        <v>0</v>
      </c>
      <c r="AS52" s="141">
        <v>0</v>
      </c>
      <c r="AT52" s="141">
        <f t="shared" si="14"/>
        <v>71155</v>
      </c>
      <c r="AU52" s="141">
        <v>0</v>
      </c>
      <c r="AV52" s="141">
        <v>71155</v>
      </c>
      <c r="AW52" s="141">
        <v>0</v>
      </c>
      <c r="AX52" s="141">
        <v>0</v>
      </c>
      <c r="AY52" s="141">
        <f t="shared" si="15"/>
        <v>95893</v>
      </c>
      <c r="AZ52" s="141">
        <v>0</v>
      </c>
      <c r="BA52" s="141">
        <v>75266</v>
      </c>
      <c r="BB52" s="141">
        <v>20454</v>
      </c>
      <c r="BC52" s="141">
        <v>173</v>
      </c>
      <c r="BD52" s="142">
        <v>0</v>
      </c>
      <c r="BE52" s="141">
        <v>0</v>
      </c>
      <c r="BF52" s="141">
        <v>3663</v>
      </c>
      <c r="BG52" s="141">
        <f t="shared" si="16"/>
        <v>342792</v>
      </c>
      <c r="BH52" s="141">
        <f t="shared" si="50"/>
        <v>576439</v>
      </c>
      <c r="BI52" s="141">
        <f t="shared" si="50"/>
        <v>576439</v>
      </c>
      <c r="BJ52" s="141">
        <f t="shared" si="50"/>
        <v>0</v>
      </c>
      <c r="BK52" s="141">
        <f t="shared" si="50"/>
        <v>532063</v>
      </c>
      <c r="BL52" s="141">
        <f t="shared" si="50"/>
        <v>40047</v>
      </c>
      <c r="BM52" s="141">
        <f t="shared" si="50"/>
        <v>4329</v>
      </c>
      <c r="BN52" s="141">
        <f t="shared" si="50"/>
        <v>0</v>
      </c>
      <c r="BO52" s="142">
        <v>0</v>
      </c>
      <c r="BP52" s="141">
        <f t="shared" si="50"/>
        <v>1309388</v>
      </c>
      <c r="BQ52" s="141">
        <f t="shared" si="50"/>
        <v>385212</v>
      </c>
      <c r="BR52" s="141">
        <f t="shared" si="50"/>
        <v>128379</v>
      </c>
      <c r="BS52" s="141">
        <f t="shared" si="50"/>
        <v>0</v>
      </c>
      <c r="BT52" s="141">
        <f t="shared" si="50"/>
        <v>256833</v>
      </c>
      <c r="BU52" s="141">
        <f t="shared" si="50"/>
        <v>0</v>
      </c>
      <c r="BV52" s="141">
        <f t="shared" si="50"/>
        <v>387541</v>
      </c>
      <c r="BW52" s="141">
        <f t="shared" si="32"/>
        <v>0</v>
      </c>
      <c r="BX52" s="141">
        <f t="shared" si="46"/>
        <v>385705</v>
      </c>
      <c r="BY52" s="141">
        <f t="shared" si="47"/>
        <v>1836</v>
      </c>
      <c r="BZ52" s="141">
        <f t="shared" si="48"/>
        <v>0</v>
      </c>
      <c r="CA52" s="141">
        <f t="shared" si="48"/>
        <v>536635</v>
      </c>
      <c r="CB52" s="141">
        <f t="shared" si="48"/>
        <v>0</v>
      </c>
      <c r="CC52" s="141">
        <f t="shared" si="48"/>
        <v>372669</v>
      </c>
      <c r="CD52" s="141">
        <f t="shared" si="48"/>
        <v>155904</v>
      </c>
      <c r="CE52" s="141">
        <f t="shared" si="48"/>
        <v>8062</v>
      </c>
      <c r="CF52" s="142">
        <v>0</v>
      </c>
      <c r="CG52" s="141">
        <f t="shared" si="48"/>
        <v>0</v>
      </c>
      <c r="CH52" s="141">
        <f t="shared" si="48"/>
        <v>62442</v>
      </c>
      <c r="CI52" s="141">
        <f t="shared" si="48"/>
        <v>1948269</v>
      </c>
    </row>
    <row r="53" spans="1:87" s="123" customFormat="1" ht="12" customHeight="1">
      <c r="A53" s="124" t="s">
        <v>216</v>
      </c>
      <c r="B53" s="125" t="s">
        <v>307</v>
      </c>
      <c r="C53" s="124" t="s">
        <v>308</v>
      </c>
      <c r="D53" s="141">
        <f t="shared" si="3"/>
        <v>211312</v>
      </c>
      <c r="E53" s="141">
        <f t="shared" si="4"/>
        <v>211312</v>
      </c>
      <c r="F53" s="141">
        <v>0</v>
      </c>
      <c r="G53" s="141">
        <v>161910</v>
      </c>
      <c r="H53" s="141">
        <v>49402</v>
      </c>
      <c r="I53" s="141">
        <v>0</v>
      </c>
      <c r="J53" s="141">
        <v>0</v>
      </c>
      <c r="K53" s="142">
        <v>0</v>
      </c>
      <c r="L53" s="141">
        <f t="shared" si="5"/>
        <v>1505071</v>
      </c>
      <c r="M53" s="141">
        <f t="shared" si="6"/>
        <v>639288</v>
      </c>
      <c r="N53" s="141">
        <v>206881</v>
      </c>
      <c r="O53" s="141">
        <v>8604</v>
      </c>
      <c r="P53" s="141">
        <v>401690</v>
      </c>
      <c r="Q53" s="141">
        <v>22113</v>
      </c>
      <c r="R53" s="141">
        <f t="shared" si="7"/>
        <v>770470</v>
      </c>
      <c r="S53" s="141">
        <v>2719</v>
      </c>
      <c r="T53" s="141">
        <v>718003</v>
      </c>
      <c r="U53" s="141">
        <v>49748</v>
      </c>
      <c r="V53" s="141">
        <v>0</v>
      </c>
      <c r="W53" s="141">
        <f t="shared" si="8"/>
        <v>95313</v>
      </c>
      <c r="X53" s="141">
        <v>6652</v>
      </c>
      <c r="Y53" s="141">
        <v>75553</v>
      </c>
      <c r="Z53" s="141">
        <v>13108</v>
      </c>
      <c r="AA53" s="141">
        <v>0</v>
      </c>
      <c r="AB53" s="142">
        <v>0</v>
      </c>
      <c r="AC53" s="141">
        <v>0</v>
      </c>
      <c r="AD53" s="141">
        <v>0</v>
      </c>
      <c r="AE53" s="141">
        <f t="shared" si="9"/>
        <v>1716383</v>
      </c>
      <c r="AF53" s="141">
        <f t="shared" si="10"/>
        <v>45150</v>
      </c>
      <c r="AG53" s="141">
        <f t="shared" si="11"/>
        <v>45150</v>
      </c>
      <c r="AH53" s="141">
        <v>0</v>
      </c>
      <c r="AI53" s="141">
        <v>45150</v>
      </c>
      <c r="AJ53" s="141">
        <v>0</v>
      </c>
      <c r="AK53" s="141">
        <v>0</v>
      </c>
      <c r="AL53" s="141">
        <v>0</v>
      </c>
      <c r="AM53" s="142">
        <v>0</v>
      </c>
      <c r="AN53" s="141">
        <f t="shared" si="12"/>
        <v>217719</v>
      </c>
      <c r="AO53" s="141">
        <f t="shared" si="13"/>
        <v>62647</v>
      </c>
      <c r="AP53" s="141">
        <v>17899</v>
      </c>
      <c r="AQ53" s="141">
        <v>0</v>
      </c>
      <c r="AR53" s="141">
        <v>44748</v>
      </c>
      <c r="AS53" s="141">
        <v>0</v>
      </c>
      <c r="AT53" s="141">
        <f t="shared" si="14"/>
        <v>114732</v>
      </c>
      <c r="AU53" s="141">
        <v>0</v>
      </c>
      <c r="AV53" s="141">
        <v>114732</v>
      </c>
      <c r="AW53" s="141">
        <v>0</v>
      </c>
      <c r="AX53" s="141">
        <v>0</v>
      </c>
      <c r="AY53" s="141">
        <f t="shared" si="15"/>
        <v>40340</v>
      </c>
      <c r="AZ53" s="141">
        <v>8036</v>
      </c>
      <c r="BA53" s="141">
        <v>32304</v>
      </c>
      <c r="BB53" s="141">
        <v>0</v>
      </c>
      <c r="BC53" s="141">
        <v>0</v>
      </c>
      <c r="BD53" s="142">
        <v>0</v>
      </c>
      <c r="BE53" s="141">
        <v>0</v>
      </c>
      <c r="BF53" s="141">
        <v>2418</v>
      </c>
      <c r="BG53" s="141">
        <f t="shared" si="16"/>
        <v>265287</v>
      </c>
      <c r="BH53" s="141">
        <f t="shared" si="50"/>
        <v>256462</v>
      </c>
      <c r="BI53" s="141">
        <f t="shared" si="50"/>
        <v>256462</v>
      </c>
      <c r="BJ53" s="141">
        <f t="shared" si="50"/>
        <v>0</v>
      </c>
      <c r="BK53" s="141">
        <f t="shared" si="50"/>
        <v>207060</v>
      </c>
      <c r="BL53" s="141">
        <f t="shared" si="50"/>
        <v>49402</v>
      </c>
      <c r="BM53" s="141">
        <f t="shared" si="50"/>
        <v>0</v>
      </c>
      <c r="BN53" s="141">
        <f t="shared" si="50"/>
        <v>0</v>
      </c>
      <c r="BO53" s="142">
        <v>0</v>
      </c>
      <c r="BP53" s="141">
        <f t="shared" si="50"/>
        <v>1722790</v>
      </c>
      <c r="BQ53" s="141">
        <f t="shared" si="50"/>
        <v>701935</v>
      </c>
      <c r="BR53" s="141">
        <f t="shared" si="50"/>
        <v>224780</v>
      </c>
      <c r="BS53" s="141">
        <f t="shared" si="50"/>
        <v>8604</v>
      </c>
      <c r="BT53" s="141">
        <f t="shared" si="50"/>
        <v>446438</v>
      </c>
      <c r="BU53" s="141">
        <f t="shared" si="50"/>
        <v>22113</v>
      </c>
      <c r="BV53" s="141">
        <f t="shared" si="50"/>
        <v>885202</v>
      </c>
      <c r="BW53" s="141">
        <f t="shared" si="32"/>
        <v>2719</v>
      </c>
      <c r="BX53" s="141">
        <f t="shared" si="46"/>
        <v>832735</v>
      </c>
      <c r="BY53" s="141">
        <f t="shared" si="47"/>
        <v>49748</v>
      </c>
      <c r="BZ53" s="141">
        <f t="shared" si="48"/>
        <v>0</v>
      </c>
      <c r="CA53" s="141">
        <f t="shared" si="48"/>
        <v>135653</v>
      </c>
      <c r="CB53" s="141">
        <f t="shared" si="48"/>
        <v>14688</v>
      </c>
      <c r="CC53" s="141">
        <f t="shared" si="48"/>
        <v>107857</v>
      </c>
      <c r="CD53" s="141">
        <f t="shared" si="48"/>
        <v>13108</v>
      </c>
      <c r="CE53" s="141">
        <f t="shared" si="48"/>
        <v>0</v>
      </c>
      <c r="CF53" s="142">
        <v>0</v>
      </c>
      <c r="CG53" s="141">
        <f t="shared" si="48"/>
        <v>0</v>
      </c>
      <c r="CH53" s="141">
        <f t="shared" si="48"/>
        <v>2418</v>
      </c>
      <c r="CI53" s="141">
        <f t="shared" si="48"/>
        <v>1981670</v>
      </c>
    </row>
    <row r="54" spans="1:87" s="123" customFormat="1" ht="12" customHeight="1">
      <c r="A54" s="124" t="s">
        <v>216</v>
      </c>
      <c r="B54" s="125" t="s">
        <v>309</v>
      </c>
      <c r="C54" s="124" t="s">
        <v>310</v>
      </c>
      <c r="D54" s="141">
        <f t="shared" si="3"/>
        <v>0</v>
      </c>
      <c r="E54" s="141">
        <f t="shared" si="4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2">
        <v>0</v>
      </c>
      <c r="L54" s="141">
        <f t="shared" si="5"/>
        <v>856493</v>
      </c>
      <c r="M54" s="141">
        <f t="shared" si="6"/>
        <v>26040</v>
      </c>
      <c r="N54" s="141">
        <v>26040</v>
      </c>
      <c r="O54" s="141">
        <v>0</v>
      </c>
      <c r="P54" s="141">
        <v>0</v>
      </c>
      <c r="Q54" s="141">
        <v>0</v>
      </c>
      <c r="R54" s="141">
        <f t="shared" si="7"/>
        <v>507900</v>
      </c>
      <c r="S54" s="141">
        <v>0</v>
      </c>
      <c r="T54" s="141">
        <v>507900</v>
      </c>
      <c r="U54" s="141">
        <v>0</v>
      </c>
      <c r="V54" s="141">
        <v>0</v>
      </c>
      <c r="W54" s="141">
        <f t="shared" si="8"/>
        <v>322553</v>
      </c>
      <c r="X54" s="141">
        <v>0</v>
      </c>
      <c r="Y54" s="141">
        <v>322553</v>
      </c>
      <c r="Z54" s="141">
        <v>0</v>
      </c>
      <c r="AA54" s="141">
        <v>0</v>
      </c>
      <c r="AB54" s="142">
        <v>0</v>
      </c>
      <c r="AC54" s="141">
        <v>0</v>
      </c>
      <c r="AD54" s="141">
        <v>0</v>
      </c>
      <c r="AE54" s="141">
        <f t="shared" si="9"/>
        <v>856493</v>
      </c>
      <c r="AF54" s="141">
        <f t="shared" si="10"/>
        <v>0</v>
      </c>
      <c r="AG54" s="141">
        <f t="shared" si="11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2">
        <v>0</v>
      </c>
      <c r="AN54" s="141">
        <f t="shared" si="12"/>
        <v>185033</v>
      </c>
      <c r="AO54" s="141">
        <f t="shared" si="13"/>
        <v>14958</v>
      </c>
      <c r="AP54" s="141">
        <v>14958</v>
      </c>
      <c r="AQ54" s="141">
        <v>0</v>
      </c>
      <c r="AR54" s="141">
        <v>0</v>
      </c>
      <c r="AS54" s="141">
        <v>0</v>
      </c>
      <c r="AT54" s="141">
        <f t="shared" si="14"/>
        <v>93282</v>
      </c>
      <c r="AU54" s="141">
        <v>0</v>
      </c>
      <c r="AV54" s="141">
        <v>93282</v>
      </c>
      <c r="AW54" s="141">
        <v>0</v>
      </c>
      <c r="AX54" s="141">
        <v>0</v>
      </c>
      <c r="AY54" s="141">
        <f t="shared" si="15"/>
        <v>76793</v>
      </c>
      <c r="AZ54" s="141">
        <v>0</v>
      </c>
      <c r="BA54" s="141">
        <v>76793</v>
      </c>
      <c r="BB54" s="141">
        <v>0</v>
      </c>
      <c r="BC54" s="141">
        <v>0</v>
      </c>
      <c r="BD54" s="142">
        <v>0</v>
      </c>
      <c r="BE54" s="141">
        <v>0</v>
      </c>
      <c r="BF54" s="141">
        <v>0</v>
      </c>
      <c r="BG54" s="141">
        <f t="shared" si="16"/>
        <v>185033</v>
      </c>
      <c r="BH54" s="141">
        <f t="shared" si="50"/>
        <v>0</v>
      </c>
      <c r="BI54" s="141">
        <f t="shared" si="50"/>
        <v>0</v>
      </c>
      <c r="BJ54" s="141">
        <f t="shared" si="50"/>
        <v>0</v>
      </c>
      <c r="BK54" s="141">
        <f t="shared" si="50"/>
        <v>0</v>
      </c>
      <c r="BL54" s="141">
        <f t="shared" si="50"/>
        <v>0</v>
      </c>
      <c r="BM54" s="141">
        <f t="shared" si="50"/>
        <v>0</v>
      </c>
      <c r="BN54" s="141">
        <f t="shared" si="50"/>
        <v>0</v>
      </c>
      <c r="BO54" s="142">
        <v>0</v>
      </c>
      <c r="BP54" s="141">
        <f t="shared" si="50"/>
        <v>1041526</v>
      </c>
      <c r="BQ54" s="141">
        <f t="shared" si="50"/>
        <v>40998</v>
      </c>
      <c r="BR54" s="141">
        <f t="shared" si="50"/>
        <v>40998</v>
      </c>
      <c r="BS54" s="141">
        <f t="shared" si="50"/>
        <v>0</v>
      </c>
      <c r="BT54" s="141">
        <f t="shared" si="50"/>
        <v>0</v>
      </c>
      <c r="BU54" s="141">
        <f t="shared" si="50"/>
        <v>0</v>
      </c>
      <c r="BV54" s="141">
        <f t="shared" si="50"/>
        <v>601182</v>
      </c>
      <c r="BW54" s="141">
        <f t="shared" si="32"/>
        <v>0</v>
      </c>
      <c r="BX54" s="141">
        <f t="shared" si="46"/>
        <v>601182</v>
      </c>
      <c r="BY54" s="141">
        <f t="shared" si="47"/>
        <v>0</v>
      </c>
      <c r="BZ54" s="141">
        <f t="shared" si="48"/>
        <v>0</v>
      </c>
      <c r="CA54" s="141">
        <f t="shared" si="48"/>
        <v>399346</v>
      </c>
      <c r="CB54" s="141">
        <f t="shared" si="48"/>
        <v>0</v>
      </c>
      <c r="CC54" s="141">
        <f t="shared" si="48"/>
        <v>399346</v>
      </c>
      <c r="CD54" s="141">
        <f t="shared" si="48"/>
        <v>0</v>
      </c>
      <c r="CE54" s="141">
        <f t="shared" si="48"/>
        <v>0</v>
      </c>
      <c r="CF54" s="142">
        <v>0</v>
      </c>
      <c r="CG54" s="141">
        <f t="shared" si="48"/>
        <v>0</v>
      </c>
      <c r="CH54" s="141">
        <f t="shared" si="48"/>
        <v>0</v>
      </c>
      <c r="CI54" s="141">
        <f t="shared" si="48"/>
        <v>1041526</v>
      </c>
    </row>
    <row r="55" spans="1:87" s="123" customFormat="1" ht="12" customHeight="1">
      <c r="A55" s="124" t="s">
        <v>216</v>
      </c>
      <c r="B55" s="125" t="s">
        <v>311</v>
      </c>
      <c r="C55" s="124" t="s">
        <v>312</v>
      </c>
      <c r="D55" s="141">
        <f t="shared" si="3"/>
        <v>428857</v>
      </c>
      <c r="E55" s="141">
        <f t="shared" si="4"/>
        <v>418874</v>
      </c>
      <c r="F55" s="141">
        <v>0</v>
      </c>
      <c r="G55" s="141">
        <v>399566</v>
      </c>
      <c r="H55" s="141">
        <v>19308</v>
      </c>
      <c r="I55" s="141">
        <v>0</v>
      </c>
      <c r="J55" s="141">
        <v>9983</v>
      </c>
      <c r="K55" s="142">
        <v>0</v>
      </c>
      <c r="L55" s="141">
        <f t="shared" si="5"/>
        <v>2907411</v>
      </c>
      <c r="M55" s="141">
        <f t="shared" si="6"/>
        <v>2319996</v>
      </c>
      <c r="N55" s="141">
        <v>1169283</v>
      </c>
      <c r="O55" s="141">
        <v>0</v>
      </c>
      <c r="P55" s="141">
        <v>1150713</v>
      </c>
      <c r="Q55" s="141">
        <v>0</v>
      </c>
      <c r="R55" s="141">
        <f t="shared" si="7"/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f t="shared" si="8"/>
        <v>587415</v>
      </c>
      <c r="X55" s="141">
        <v>146500</v>
      </c>
      <c r="Y55" s="141">
        <v>0</v>
      </c>
      <c r="Z55" s="141">
        <v>294464</v>
      </c>
      <c r="AA55" s="141">
        <v>146451</v>
      </c>
      <c r="AB55" s="142">
        <v>0</v>
      </c>
      <c r="AC55" s="141">
        <v>0</v>
      </c>
      <c r="AD55" s="141">
        <v>224817</v>
      </c>
      <c r="AE55" s="141">
        <f t="shared" si="9"/>
        <v>3561085</v>
      </c>
      <c r="AF55" s="141">
        <f t="shared" si="10"/>
        <v>0</v>
      </c>
      <c r="AG55" s="141">
        <f t="shared" si="11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2">
        <v>0</v>
      </c>
      <c r="AN55" s="141">
        <f t="shared" si="12"/>
        <v>0</v>
      </c>
      <c r="AO55" s="141">
        <f t="shared" si="13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4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5"/>
        <v>0</v>
      </c>
      <c r="AZ55" s="141">
        <v>0</v>
      </c>
      <c r="BA55" s="141">
        <v>0</v>
      </c>
      <c r="BB55" s="141">
        <v>0</v>
      </c>
      <c r="BC55" s="141">
        <v>0</v>
      </c>
      <c r="BD55" s="142">
        <v>0</v>
      </c>
      <c r="BE55" s="141">
        <v>0</v>
      </c>
      <c r="BF55" s="141">
        <v>0</v>
      </c>
      <c r="BG55" s="141">
        <f t="shared" si="16"/>
        <v>0</v>
      </c>
      <c r="BH55" s="141">
        <f t="shared" si="50"/>
        <v>428857</v>
      </c>
      <c r="BI55" s="141">
        <f t="shared" si="50"/>
        <v>418874</v>
      </c>
      <c r="BJ55" s="141">
        <f t="shared" si="50"/>
        <v>0</v>
      </c>
      <c r="BK55" s="141">
        <f t="shared" si="50"/>
        <v>399566</v>
      </c>
      <c r="BL55" s="141">
        <f t="shared" si="50"/>
        <v>19308</v>
      </c>
      <c r="BM55" s="141">
        <f t="shared" si="50"/>
        <v>0</v>
      </c>
      <c r="BN55" s="141">
        <f t="shared" si="50"/>
        <v>9983</v>
      </c>
      <c r="BO55" s="142">
        <v>0</v>
      </c>
      <c r="BP55" s="141">
        <f t="shared" si="50"/>
        <v>2907411</v>
      </c>
      <c r="BQ55" s="141">
        <f t="shared" si="50"/>
        <v>2319996</v>
      </c>
      <c r="BR55" s="141">
        <f t="shared" si="50"/>
        <v>1169283</v>
      </c>
      <c r="BS55" s="141">
        <f t="shared" si="50"/>
        <v>0</v>
      </c>
      <c r="BT55" s="141">
        <f t="shared" si="50"/>
        <v>1150713</v>
      </c>
      <c r="BU55" s="141">
        <f t="shared" si="50"/>
        <v>0</v>
      </c>
      <c r="BV55" s="141">
        <f t="shared" si="50"/>
        <v>0</v>
      </c>
      <c r="BW55" s="141">
        <f t="shared" si="32"/>
        <v>0</v>
      </c>
      <c r="BX55" s="141">
        <f t="shared" si="46"/>
        <v>0</v>
      </c>
      <c r="BY55" s="141">
        <f t="shared" si="47"/>
        <v>0</v>
      </c>
      <c r="BZ55" s="141">
        <f t="shared" si="48"/>
        <v>0</v>
      </c>
      <c r="CA55" s="141">
        <f t="shared" si="48"/>
        <v>587415</v>
      </c>
      <c r="CB55" s="141">
        <f t="shared" si="48"/>
        <v>146500</v>
      </c>
      <c r="CC55" s="141">
        <f t="shared" si="48"/>
        <v>0</v>
      </c>
      <c r="CD55" s="141">
        <f t="shared" si="48"/>
        <v>294464</v>
      </c>
      <c r="CE55" s="141">
        <f t="shared" si="48"/>
        <v>146451</v>
      </c>
      <c r="CF55" s="142">
        <v>0</v>
      </c>
      <c r="CG55" s="141">
        <f t="shared" si="48"/>
        <v>0</v>
      </c>
      <c r="CH55" s="141">
        <f t="shared" si="48"/>
        <v>224817</v>
      </c>
      <c r="CI55" s="141">
        <f t="shared" si="48"/>
        <v>3561085</v>
      </c>
    </row>
    <row r="56" spans="1:87" s="123" customFormat="1" ht="12" customHeight="1">
      <c r="A56" s="124" t="s">
        <v>216</v>
      </c>
      <c r="B56" s="125" t="s">
        <v>313</v>
      </c>
      <c r="C56" s="124" t="s">
        <v>314</v>
      </c>
      <c r="D56" s="141">
        <f t="shared" si="3"/>
        <v>79500</v>
      </c>
      <c r="E56" s="141">
        <f t="shared" si="4"/>
        <v>43500</v>
      </c>
      <c r="F56" s="141">
        <v>0</v>
      </c>
      <c r="G56" s="141">
        <v>43500</v>
      </c>
      <c r="H56" s="141">
        <v>0</v>
      </c>
      <c r="I56" s="141">
        <v>0</v>
      </c>
      <c r="J56" s="141">
        <v>36000</v>
      </c>
      <c r="K56" s="142">
        <v>0</v>
      </c>
      <c r="L56" s="141">
        <f t="shared" si="5"/>
        <v>533650</v>
      </c>
      <c r="M56" s="141">
        <f t="shared" si="6"/>
        <v>207513</v>
      </c>
      <c r="N56" s="141">
        <v>201748</v>
      </c>
      <c r="O56" s="141">
        <v>0</v>
      </c>
      <c r="P56" s="141">
        <v>5765</v>
      </c>
      <c r="Q56" s="141">
        <v>0</v>
      </c>
      <c r="R56" s="141">
        <f t="shared" si="7"/>
        <v>244490</v>
      </c>
      <c r="S56" s="141">
        <v>0</v>
      </c>
      <c r="T56" s="141">
        <v>244490</v>
      </c>
      <c r="U56" s="141">
        <v>0</v>
      </c>
      <c r="V56" s="141">
        <v>0</v>
      </c>
      <c r="W56" s="141">
        <f t="shared" si="8"/>
        <v>81647</v>
      </c>
      <c r="X56" s="141">
        <v>0</v>
      </c>
      <c r="Y56" s="141">
        <v>37157</v>
      </c>
      <c r="Z56" s="141">
        <v>44490</v>
      </c>
      <c r="AA56" s="141"/>
      <c r="AB56" s="142">
        <v>0</v>
      </c>
      <c r="AC56" s="141">
        <v>0</v>
      </c>
      <c r="AD56" s="141">
        <v>81035</v>
      </c>
      <c r="AE56" s="141">
        <f t="shared" si="9"/>
        <v>694185</v>
      </c>
      <c r="AF56" s="141">
        <f t="shared" si="10"/>
        <v>0</v>
      </c>
      <c r="AG56" s="141">
        <f t="shared" si="11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2">
        <v>0</v>
      </c>
      <c r="AN56" s="141">
        <f t="shared" si="12"/>
        <v>0</v>
      </c>
      <c r="AO56" s="141">
        <f t="shared" si="13"/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f t="shared" si="14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5"/>
        <v>0</v>
      </c>
      <c r="AZ56" s="141">
        <v>0</v>
      </c>
      <c r="BA56" s="141">
        <v>0</v>
      </c>
      <c r="BB56" s="141">
        <v>0</v>
      </c>
      <c r="BC56" s="141">
        <v>0</v>
      </c>
      <c r="BD56" s="142">
        <v>0</v>
      </c>
      <c r="BE56" s="141">
        <v>0</v>
      </c>
      <c r="BF56" s="141">
        <v>0</v>
      </c>
      <c r="BG56" s="141">
        <f t="shared" si="16"/>
        <v>0</v>
      </c>
      <c r="BH56" s="141">
        <f t="shared" si="50"/>
        <v>79500</v>
      </c>
      <c r="BI56" s="141">
        <f t="shared" si="50"/>
        <v>43500</v>
      </c>
      <c r="BJ56" s="141">
        <f t="shared" si="50"/>
        <v>0</v>
      </c>
      <c r="BK56" s="141">
        <f t="shared" si="50"/>
        <v>43500</v>
      </c>
      <c r="BL56" s="141">
        <f t="shared" si="50"/>
        <v>0</v>
      </c>
      <c r="BM56" s="141">
        <f t="shared" si="50"/>
        <v>0</v>
      </c>
      <c r="BN56" s="141">
        <f t="shared" si="50"/>
        <v>36000</v>
      </c>
      <c r="BO56" s="142">
        <v>0</v>
      </c>
      <c r="BP56" s="141">
        <f t="shared" si="50"/>
        <v>533650</v>
      </c>
      <c r="BQ56" s="141">
        <f t="shared" si="50"/>
        <v>207513</v>
      </c>
      <c r="BR56" s="141">
        <f t="shared" si="50"/>
        <v>201748</v>
      </c>
      <c r="BS56" s="141">
        <f t="shared" si="50"/>
        <v>0</v>
      </c>
      <c r="BT56" s="141">
        <f t="shared" si="50"/>
        <v>5765</v>
      </c>
      <c r="BU56" s="141">
        <f t="shared" si="50"/>
        <v>0</v>
      </c>
      <c r="BV56" s="141">
        <f t="shared" si="50"/>
        <v>244490</v>
      </c>
      <c r="BW56" s="141">
        <f t="shared" si="32"/>
        <v>0</v>
      </c>
      <c r="BX56" s="141">
        <f t="shared" si="46"/>
        <v>244490</v>
      </c>
      <c r="BY56" s="141">
        <f t="shared" si="47"/>
        <v>0</v>
      </c>
      <c r="BZ56" s="141">
        <f aca="true" t="shared" si="51" ref="BZ56:CI61">SUM(V56,AX56)</f>
        <v>0</v>
      </c>
      <c r="CA56" s="141">
        <f t="shared" si="51"/>
        <v>81647</v>
      </c>
      <c r="CB56" s="141">
        <f t="shared" si="51"/>
        <v>0</v>
      </c>
      <c r="CC56" s="141">
        <f t="shared" si="51"/>
        <v>37157</v>
      </c>
      <c r="CD56" s="141">
        <f t="shared" si="51"/>
        <v>44490</v>
      </c>
      <c r="CE56" s="141">
        <f t="shared" si="51"/>
        <v>0</v>
      </c>
      <c r="CF56" s="142">
        <v>0</v>
      </c>
      <c r="CG56" s="141">
        <f t="shared" si="51"/>
        <v>0</v>
      </c>
      <c r="CH56" s="141">
        <f t="shared" si="51"/>
        <v>81035</v>
      </c>
      <c r="CI56" s="141">
        <f t="shared" si="51"/>
        <v>694185</v>
      </c>
    </row>
    <row r="57" spans="1:87" s="123" customFormat="1" ht="12" customHeight="1">
      <c r="A57" s="124" t="s">
        <v>216</v>
      </c>
      <c r="B57" s="125" t="s">
        <v>315</v>
      </c>
      <c r="C57" s="124" t="s">
        <v>316</v>
      </c>
      <c r="D57" s="141">
        <f t="shared" si="3"/>
        <v>8735</v>
      </c>
      <c r="E57" s="141">
        <f t="shared" si="4"/>
        <v>8735</v>
      </c>
      <c r="F57" s="141">
        <v>0</v>
      </c>
      <c r="G57" s="141">
        <v>0</v>
      </c>
      <c r="H57" s="141">
        <v>8735</v>
      </c>
      <c r="I57" s="141">
        <v>0</v>
      </c>
      <c r="J57" s="141">
        <v>0</v>
      </c>
      <c r="K57" s="142">
        <v>0</v>
      </c>
      <c r="L57" s="141">
        <f t="shared" si="5"/>
        <v>1489650</v>
      </c>
      <c r="M57" s="141">
        <f t="shared" si="6"/>
        <v>148759</v>
      </c>
      <c r="N57" s="141">
        <v>148759</v>
      </c>
      <c r="O57" s="141">
        <v>0</v>
      </c>
      <c r="P57" s="141">
        <v>0</v>
      </c>
      <c r="Q57" s="141">
        <v>0</v>
      </c>
      <c r="R57" s="141">
        <f t="shared" si="7"/>
        <v>739360</v>
      </c>
      <c r="S57" s="141">
        <v>0</v>
      </c>
      <c r="T57" s="141">
        <v>739360</v>
      </c>
      <c r="U57" s="141">
        <v>0</v>
      </c>
      <c r="V57" s="141">
        <v>0</v>
      </c>
      <c r="W57" s="141">
        <f t="shared" si="8"/>
        <v>601531</v>
      </c>
      <c r="X57" s="141">
        <v>16024</v>
      </c>
      <c r="Y57" s="141">
        <v>471268</v>
      </c>
      <c r="Z57" s="141">
        <v>93636</v>
      </c>
      <c r="AA57" s="141">
        <v>20603</v>
      </c>
      <c r="AB57" s="142">
        <v>0</v>
      </c>
      <c r="AC57" s="141">
        <v>0</v>
      </c>
      <c r="AD57" s="141">
        <v>0</v>
      </c>
      <c r="AE57" s="141">
        <f t="shared" si="9"/>
        <v>1498385</v>
      </c>
      <c r="AF57" s="141">
        <f t="shared" si="10"/>
        <v>0</v>
      </c>
      <c r="AG57" s="141">
        <f t="shared" si="11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2">
        <v>0</v>
      </c>
      <c r="AN57" s="141">
        <f t="shared" si="12"/>
        <v>0</v>
      </c>
      <c r="AO57" s="141">
        <f t="shared" si="13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4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5"/>
        <v>0</v>
      </c>
      <c r="AZ57" s="141">
        <v>0</v>
      </c>
      <c r="BA57" s="141">
        <v>0</v>
      </c>
      <c r="BB57" s="141">
        <v>0</v>
      </c>
      <c r="BC57" s="141">
        <v>0</v>
      </c>
      <c r="BD57" s="142">
        <v>0</v>
      </c>
      <c r="BE57" s="141">
        <v>0</v>
      </c>
      <c r="BF57" s="141">
        <v>0</v>
      </c>
      <c r="BG57" s="141">
        <f t="shared" si="16"/>
        <v>0</v>
      </c>
      <c r="BH57" s="141">
        <f t="shared" si="50"/>
        <v>8735</v>
      </c>
      <c r="BI57" s="141">
        <f t="shared" si="50"/>
        <v>8735</v>
      </c>
      <c r="BJ57" s="141">
        <f t="shared" si="50"/>
        <v>0</v>
      </c>
      <c r="BK57" s="141">
        <f t="shared" si="50"/>
        <v>0</v>
      </c>
      <c r="BL57" s="141">
        <f t="shared" si="50"/>
        <v>8735</v>
      </c>
      <c r="BM57" s="141">
        <f t="shared" si="50"/>
        <v>0</v>
      </c>
      <c r="BN57" s="141">
        <f t="shared" si="50"/>
        <v>0</v>
      </c>
      <c r="BO57" s="142">
        <v>0</v>
      </c>
      <c r="BP57" s="141">
        <f t="shared" si="50"/>
        <v>1489650</v>
      </c>
      <c r="BQ57" s="141">
        <f t="shared" si="50"/>
        <v>148759</v>
      </c>
      <c r="BR57" s="141">
        <f t="shared" si="50"/>
        <v>148759</v>
      </c>
      <c r="BS57" s="141">
        <f t="shared" si="50"/>
        <v>0</v>
      </c>
      <c r="BT57" s="141">
        <f t="shared" si="50"/>
        <v>0</v>
      </c>
      <c r="BU57" s="141">
        <f t="shared" si="50"/>
        <v>0</v>
      </c>
      <c r="BV57" s="141">
        <f t="shared" si="50"/>
        <v>739360</v>
      </c>
      <c r="BW57" s="141">
        <f t="shared" si="32"/>
        <v>0</v>
      </c>
      <c r="BX57" s="141">
        <f t="shared" si="46"/>
        <v>739360</v>
      </c>
      <c r="BY57" s="141">
        <f t="shared" si="47"/>
        <v>0</v>
      </c>
      <c r="BZ57" s="141">
        <f t="shared" si="51"/>
        <v>0</v>
      </c>
      <c r="CA57" s="141">
        <f t="shared" si="51"/>
        <v>601531</v>
      </c>
      <c r="CB57" s="141">
        <f t="shared" si="51"/>
        <v>16024</v>
      </c>
      <c r="CC57" s="141">
        <f t="shared" si="51"/>
        <v>471268</v>
      </c>
      <c r="CD57" s="141">
        <f t="shared" si="51"/>
        <v>93636</v>
      </c>
      <c r="CE57" s="141">
        <f t="shared" si="51"/>
        <v>20603</v>
      </c>
      <c r="CF57" s="142">
        <v>0</v>
      </c>
      <c r="CG57" s="141">
        <f t="shared" si="51"/>
        <v>0</v>
      </c>
      <c r="CH57" s="141">
        <f t="shared" si="51"/>
        <v>0</v>
      </c>
      <c r="CI57" s="141">
        <f t="shared" si="51"/>
        <v>1498385</v>
      </c>
    </row>
    <row r="58" spans="1:87" s="123" customFormat="1" ht="12" customHeight="1">
      <c r="A58" s="124" t="s">
        <v>216</v>
      </c>
      <c r="B58" s="125" t="s">
        <v>317</v>
      </c>
      <c r="C58" s="124" t="s">
        <v>318</v>
      </c>
      <c r="D58" s="141">
        <f t="shared" si="3"/>
        <v>323277</v>
      </c>
      <c r="E58" s="141">
        <f t="shared" si="4"/>
        <v>323277</v>
      </c>
      <c r="F58" s="141">
        <v>0</v>
      </c>
      <c r="G58" s="141">
        <v>322820</v>
      </c>
      <c r="H58" s="141">
        <v>457</v>
      </c>
      <c r="I58" s="141">
        <v>0</v>
      </c>
      <c r="J58" s="141">
        <v>0</v>
      </c>
      <c r="K58" s="142">
        <v>0</v>
      </c>
      <c r="L58" s="141">
        <f t="shared" si="5"/>
        <v>1319726</v>
      </c>
      <c r="M58" s="141">
        <f t="shared" si="6"/>
        <v>351776</v>
      </c>
      <c r="N58" s="141">
        <v>298477</v>
      </c>
      <c r="O58" s="141">
        <v>0</v>
      </c>
      <c r="P58" s="141">
        <v>53299</v>
      </c>
      <c r="Q58" s="141">
        <v>0</v>
      </c>
      <c r="R58" s="141">
        <f t="shared" si="7"/>
        <v>461625</v>
      </c>
      <c r="S58" s="141">
        <v>0</v>
      </c>
      <c r="T58" s="141">
        <v>461625</v>
      </c>
      <c r="U58" s="141">
        <v>0</v>
      </c>
      <c r="V58" s="141">
        <v>0</v>
      </c>
      <c r="W58" s="141">
        <f t="shared" si="8"/>
        <v>491454</v>
      </c>
      <c r="X58" s="141">
        <v>36998</v>
      </c>
      <c r="Y58" s="141">
        <v>362319</v>
      </c>
      <c r="Z58" s="141">
        <v>92137</v>
      </c>
      <c r="AA58" s="141">
        <v>0</v>
      </c>
      <c r="AB58" s="142">
        <v>0</v>
      </c>
      <c r="AC58" s="141">
        <v>14871</v>
      </c>
      <c r="AD58" s="141">
        <v>3251</v>
      </c>
      <c r="AE58" s="141">
        <f t="shared" si="9"/>
        <v>1646254</v>
      </c>
      <c r="AF58" s="141">
        <f t="shared" si="10"/>
        <v>32716</v>
      </c>
      <c r="AG58" s="141">
        <f t="shared" si="11"/>
        <v>32716</v>
      </c>
      <c r="AH58" s="141">
        <v>0</v>
      </c>
      <c r="AI58" s="141">
        <v>32716</v>
      </c>
      <c r="AJ58" s="141">
        <v>0</v>
      </c>
      <c r="AK58" s="141">
        <v>0</v>
      </c>
      <c r="AL58" s="141">
        <v>0</v>
      </c>
      <c r="AM58" s="142">
        <v>0</v>
      </c>
      <c r="AN58" s="141">
        <f t="shared" si="12"/>
        <v>293491</v>
      </c>
      <c r="AO58" s="141">
        <f t="shared" si="13"/>
        <v>151193</v>
      </c>
      <c r="AP58" s="141">
        <v>131034</v>
      </c>
      <c r="AQ58" s="141">
        <v>0</v>
      </c>
      <c r="AR58" s="141">
        <v>20159</v>
      </c>
      <c r="AS58" s="141">
        <v>0</v>
      </c>
      <c r="AT58" s="141">
        <f t="shared" si="14"/>
        <v>133438</v>
      </c>
      <c r="AU58" s="141">
        <v>0</v>
      </c>
      <c r="AV58" s="141">
        <v>133438</v>
      </c>
      <c r="AW58" s="141">
        <v>0</v>
      </c>
      <c r="AX58" s="141">
        <v>0</v>
      </c>
      <c r="AY58" s="141">
        <f t="shared" si="15"/>
        <v>8338</v>
      </c>
      <c r="AZ58" s="141">
        <v>0</v>
      </c>
      <c r="BA58" s="141">
        <v>8338</v>
      </c>
      <c r="BB58" s="141">
        <v>0</v>
      </c>
      <c r="BC58" s="141">
        <v>0</v>
      </c>
      <c r="BD58" s="142">
        <v>0</v>
      </c>
      <c r="BE58" s="141">
        <v>522</v>
      </c>
      <c r="BF58" s="141">
        <v>469</v>
      </c>
      <c r="BG58" s="141">
        <f t="shared" si="16"/>
        <v>326676</v>
      </c>
      <c r="BH58" s="141">
        <f t="shared" si="50"/>
        <v>355993</v>
      </c>
      <c r="BI58" s="141">
        <f t="shared" si="50"/>
        <v>355993</v>
      </c>
      <c r="BJ58" s="141">
        <f t="shared" si="50"/>
        <v>0</v>
      </c>
      <c r="BK58" s="141">
        <f t="shared" si="50"/>
        <v>355536</v>
      </c>
      <c r="BL58" s="141">
        <f t="shared" si="50"/>
        <v>457</v>
      </c>
      <c r="BM58" s="141">
        <f t="shared" si="50"/>
        <v>0</v>
      </c>
      <c r="BN58" s="141">
        <f t="shared" si="50"/>
        <v>0</v>
      </c>
      <c r="BO58" s="142">
        <v>0</v>
      </c>
      <c r="BP58" s="141">
        <f t="shared" si="50"/>
        <v>1613217</v>
      </c>
      <c r="BQ58" s="141">
        <f t="shared" si="50"/>
        <v>502969</v>
      </c>
      <c r="BR58" s="141">
        <f t="shared" si="50"/>
        <v>429511</v>
      </c>
      <c r="BS58" s="141">
        <f t="shared" si="50"/>
        <v>0</v>
      </c>
      <c r="BT58" s="141">
        <f t="shared" si="50"/>
        <v>73458</v>
      </c>
      <c r="BU58" s="141">
        <f t="shared" si="50"/>
        <v>0</v>
      </c>
      <c r="BV58" s="141">
        <f t="shared" si="50"/>
        <v>595063</v>
      </c>
      <c r="BW58" s="141">
        <f t="shared" si="32"/>
        <v>0</v>
      </c>
      <c r="BX58" s="141">
        <f t="shared" si="46"/>
        <v>595063</v>
      </c>
      <c r="BY58" s="141">
        <f t="shared" si="47"/>
        <v>0</v>
      </c>
      <c r="BZ58" s="141">
        <f t="shared" si="51"/>
        <v>0</v>
      </c>
      <c r="CA58" s="141">
        <f t="shared" si="51"/>
        <v>499792</v>
      </c>
      <c r="CB58" s="141">
        <f t="shared" si="51"/>
        <v>36998</v>
      </c>
      <c r="CC58" s="141">
        <f t="shared" si="51"/>
        <v>370657</v>
      </c>
      <c r="CD58" s="141">
        <f t="shared" si="51"/>
        <v>92137</v>
      </c>
      <c r="CE58" s="141">
        <f t="shared" si="51"/>
        <v>0</v>
      </c>
      <c r="CF58" s="142">
        <v>0</v>
      </c>
      <c r="CG58" s="141">
        <f t="shared" si="51"/>
        <v>15393</v>
      </c>
      <c r="CH58" s="141">
        <f t="shared" si="51"/>
        <v>3720</v>
      </c>
      <c r="CI58" s="141">
        <f t="shared" si="51"/>
        <v>1972930</v>
      </c>
    </row>
    <row r="59" spans="1:87" s="123" customFormat="1" ht="12" customHeight="1">
      <c r="A59" s="124" t="s">
        <v>216</v>
      </c>
      <c r="B59" s="125" t="s">
        <v>319</v>
      </c>
      <c r="C59" s="124" t="s">
        <v>320</v>
      </c>
      <c r="D59" s="141">
        <f t="shared" si="3"/>
        <v>856950</v>
      </c>
      <c r="E59" s="141">
        <f t="shared" si="4"/>
        <v>856950</v>
      </c>
      <c r="F59" s="141">
        <v>0</v>
      </c>
      <c r="G59" s="141">
        <v>410950</v>
      </c>
      <c r="H59" s="141">
        <v>2670</v>
      </c>
      <c r="I59" s="141">
        <v>443330</v>
      </c>
      <c r="J59" s="141">
        <v>0</v>
      </c>
      <c r="K59" s="142">
        <v>0</v>
      </c>
      <c r="L59" s="141">
        <f t="shared" si="5"/>
        <v>649228</v>
      </c>
      <c r="M59" s="141">
        <f t="shared" si="6"/>
        <v>86294</v>
      </c>
      <c r="N59" s="141">
        <v>86294</v>
      </c>
      <c r="O59" s="141">
        <v>0</v>
      </c>
      <c r="P59" s="141">
        <v>0</v>
      </c>
      <c r="Q59" s="141">
        <v>0</v>
      </c>
      <c r="R59" s="141">
        <f t="shared" si="7"/>
        <v>276119</v>
      </c>
      <c r="S59" s="141">
        <v>0</v>
      </c>
      <c r="T59" s="141">
        <v>276119</v>
      </c>
      <c r="U59" s="141">
        <v>0</v>
      </c>
      <c r="V59" s="141">
        <v>0</v>
      </c>
      <c r="W59" s="141">
        <f t="shared" si="8"/>
        <v>286815</v>
      </c>
      <c r="X59" s="141">
        <v>13202</v>
      </c>
      <c r="Y59" s="141">
        <v>202741</v>
      </c>
      <c r="Z59" s="141">
        <v>40557</v>
      </c>
      <c r="AA59" s="141">
        <v>30315</v>
      </c>
      <c r="AB59" s="142">
        <v>0</v>
      </c>
      <c r="AC59" s="141">
        <v>0</v>
      </c>
      <c r="AD59" s="141">
        <v>0</v>
      </c>
      <c r="AE59" s="141">
        <f t="shared" si="9"/>
        <v>1506178</v>
      </c>
      <c r="AF59" s="141">
        <f t="shared" si="10"/>
        <v>0</v>
      </c>
      <c r="AG59" s="141">
        <f t="shared" si="11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2">
        <v>0</v>
      </c>
      <c r="AN59" s="141">
        <f t="shared" si="12"/>
        <v>0</v>
      </c>
      <c r="AO59" s="141">
        <f t="shared" si="13"/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f t="shared" si="14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5"/>
        <v>0</v>
      </c>
      <c r="AZ59" s="141">
        <v>0</v>
      </c>
      <c r="BA59" s="141">
        <v>0</v>
      </c>
      <c r="BB59" s="141">
        <v>0</v>
      </c>
      <c r="BC59" s="141">
        <v>0</v>
      </c>
      <c r="BD59" s="142">
        <v>0</v>
      </c>
      <c r="BE59" s="141">
        <v>0</v>
      </c>
      <c r="BF59" s="141">
        <v>0</v>
      </c>
      <c r="BG59" s="141">
        <f t="shared" si="16"/>
        <v>0</v>
      </c>
      <c r="BH59" s="141">
        <f t="shared" si="50"/>
        <v>856950</v>
      </c>
      <c r="BI59" s="141">
        <f t="shared" si="50"/>
        <v>856950</v>
      </c>
      <c r="BJ59" s="141">
        <f t="shared" si="50"/>
        <v>0</v>
      </c>
      <c r="BK59" s="141">
        <f t="shared" si="50"/>
        <v>410950</v>
      </c>
      <c r="BL59" s="141">
        <f t="shared" si="50"/>
        <v>2670</v>
      </c>
      <c r="BM59" s="141">
        <f t="shared" si="50"/>
        <v>443330</v>
      </c>
      <c r="BN59" s="141">
        <f t="shared" si="50"/>
        <v>0</v>
      </c>
      <c r="BO59" s="142">
        <v>0</v>
      </c>
      <c r="BP59" s="141">
        <f t="shared" si="50"/>
        <v>649228</v>
      </c>
      <c r="BQ59" s="141">
        <f aca="true" t="shared" si="52" ref="BQ59:BV61">SUM(M59,AO59)</f>
        <v>86294</v>
      </c>
      <c r="BR59" s="141">
        <f t="shared" si="52"/>
        <v>86294</v>
      </c>
      <c r="BS59" s="141">
        <f t="shared" si="52"/>
        <v>0</v>
      </c>
      <c r="BT59" s="141">
        <f t="shared" si="52"/>
        <v>0</v>
      </c>
      <c r="BU59" s="141">
        <f t="shared" si="52"/>
        <v>0</v>
      </c>
      <c r="BV59" s="141">
        <f t="shared" si="52"/>
        <v>276119</v>
      </c>
      <c r="BW59" s="141">
        <f t="shared" si="32"/>
        <v>0</v>
      </c>
      <c r="BX59" s="141">
        <f t="shared" si="46"/>
        <v>276119</v>
      </c>
      <c r="BY59" s="141">
        <f t="shared" si="47"/>
        <v>0</v>
      </c>
      <c r="BZ59" s="141">
        <f t="shared" si="51"/>
        <v>0</v>
      </c>
      <c r="CA59" s="141">
        <f t="shared" si="51"/>
        <v>286815</v>
      </c>
      <c r="CB59" s="141">
        <f t="shared" si="51"/>
        <v>13202</v>
      </c>
      <c r="CC59" s="141">
        <f t="shared" si="51"/>
        <v>202741</v>
      </c>
      <c r="CD59" s="141">
        <f t="shared" si="51"/>
        <v>40557</v>
      </c>
      <c r="CE59" s="141">
        <f t="shared" si="51"/>
        <v>30315</v>
      </c>
      <c r="CF59" s="142">
        <v>0</v>
      </c>
      <c r="CG59" s="141">
        <f t="shared" si="51"/>
        <v>0</v>
      </c>
      <c r="CH59" s="141">
        <f t="shared" si="51"/>
        <v>0</v>
      </c>
      <c r="CI59" s="141">
        <f t="shared" si="51"/>
        <v>1506178</v>
      </c>
    </row>
    <row r="60" spans="1:87" s="123" customFormat="1" ht="12" customHeight="1">
      <c r="A60" s="124" t="s">
        <v>216</v>
      </c>
      <c r="B60" s="125" t="s">
        <v>321</v>
      </c>
      <c r="C60" s="124" t="s">
        <v>322</v>
      </c>
      <c r="D60" s="141">
        <f t="shared" si="3"/>
        <v>148661</v>
      </c>
      <c r="E60" s="141">
        <f t="shared" si="4"/>
        <v>34217</v>
      </c>
      <c r="F60" s="141">
        <v>0</v>
      </c>
      <c r="G60" s="141">
        <v>0</v>
      </c>
      <c r="H60" s="141">
        <v>0</v>
      </c>
      <c r="I60" s="141">
        <v>34217</v>
      </c>
      <c r="J60" s="141">
        <v>114444</v>
      </c>
      <c r="K60" s="142">
        <v>0</v>
      </c>
      <c r="L60" s="141">
        <f t="shared" si="5"/>
        <v>51503</v>
      </c>
      <c r="M60" s="141">
        <f t="shared" si="6"/>
        <v>22441</v>
      </c>
      <c r="N60" s="141">
        <v>22441</v>
      </c>
      <c r="O60" s="141">
        <v>0</v>
      </c>
      <c r="P60" s="141">
        <v>0</v>
      </c>
      <c r="Q60" s="141">
        <v>0</v>
      </c>
      <c r="R60" s="141">
        <f t="shared" si="7"/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f t="shared" si="8"/>
        <v>29062</v>
      </c>
      <c r="X60" s="141">
        <v>0</v>
      </c>
      <c r="Y60" s="141">
        <v>0</v>
      </c>
      <c r="Z60" s="141">
        <v>0</v>
      </c>
      <c r="AA60" s="141">
        <v>29062</v>
      </c>
      <c r="AB60" s="142">
        <v>0</v>
      </c>
      <c r="AC60" s="141">
        <v>0</v>
      </c>
      <c r="AD60" s="141">
        <v>86732</v>
      </c>
      <c r="AE60" s="141">
        <f t="shared" si="9"/>
        <v>286896</v>
      </c>
      <c r="AF60" s="141">
        <f t="shared" si="10"/>
        <v>0</v>
      </c>
      <c r="AG60" s="141">
        <f t="shared" si="11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2">
        <v>0</v>
      </c>
      <c r="AN60" s="141">
        <f t="shared" si="12"/>
        <v>0</v>
      </c>
      <c r="AO60" s="141">
        <f t="shared" si="13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4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5"/>
        <v>0</v>
      </c>
      <c r="AZ60" s="141">
        <v>0</v>
      </c>
      <c r="BA60" s="141">
        <v>0</v>
      </c>
      <c r="BB60" s="141">
        <v>0</v>
      </c>
      <c r="BC60" s="141">
        <v>0</v>
      </c>
      <c r="BD60" s="142">
        <v>0</v>
      </c>
      <c r="BE60" s="141">
        <v>0</v>
      </c>
      <c r="BF60" s="141">
        <v>0</v>
      </c>
      <c r="BG60" s="141">
        <f t="shared" si="16"/>
        <v>0</v>
      </c>
      <c r="BH60" s="141">
        <f aca="true" t="shared" si="53" ref="BH60:BN61">SUM(D60,AF60)</f>
        <v>148661</v>
      </c>
      <c r="BI60" s="141">
        <f t="shared" si="53"/>
        <v>34217</v>
      </c>
      <c r="BJ60" s="141">
        <f t="shared" si="53"/>
        <v>0</v>
      </c>
      <c r="BK60" s="141">
        <f t="shared" si="53"/>
        <v>0</v>
      </c>
      <c r="BL60" s="141">
        <f t="shared" si="53"/>
        <v>0</v>
      </c>
      <c r="BM60" s="141">
        <f t="shared" si="53"/>
        <v>34217</v>
      </c>
      <c r="BN60" s="141">
        <f t="shared" si="53"/>
        <v>114444</v>
      </c>
      <c r="BO60" s="142">
        <v>0</v>
      </c>
      <c r="BP60" s="141">
        <f>SUM(L60,AN60)</f>
        <v>51503</v>
      </c>
      <c r="BQ60" s="141">
        <f t="shared" si="52"/>
        <v>22441</v>
      </c>
      <c r="BR60" s="141">
        <f t="shared" si="52"/>
        <v>22441</v>
      </c>
      <c r="BS60" s="141">
        <f t="shared" si="52"/>
        <v>0</v>
      </c>
      <c r="BT60" s="141">
        <f t="shared" si="52"/>
        <v>0</v>
      </c>
      <c r="BU60" s="141">
        <f t="shared" si="52"/>
        <v>0</v>
      </c>
      <c r="BV60" s="141">
        <f t="shared" si="52"/>
        <v>0</v>
      </c>
      <c r="BW60" s="141">
        <f t="shared" si="32"/>
        <v>0</v>
      </c>
      <c r="BX60" s="141">
        <f t="shared" si="46"/>
        <v>0</v>
      </c>
      <c r="BY60" s="141">
        <f t="shared" si="47"/>
        <v>0</v>
      </c>
      <c r="BZ60" s="141">
        <f t="shared" si="51"/>
        <v>0</v>
      </c>
      <c r="CA60" s="141">
        <f t="shared" si="51"/>
        <v>29062</v>
      </c>
      <c r="CB60" s="141">
        <f t="shared" si="51"/>
        <v>0</v>
      </c>
      <c r="CC60" s="141">
        <f t="shared" si="51"/>
        <v>0</v>
      </c>
      <c r="CD60" s="141">
        <f t="shared" si="51"/>
        <v>0</v>
      </c>
      <c r="CE60" s="141">
        <f t="shared" si="51"/>
        <v>29062</v>
      </c>
      <c r="CF60" s="142">
        <v>0</v>
      </c>
      <c r="CG60" s="141">
        <f t="shared" si="51"/>
        <v>0</v>
      </c>
      <c r="CH60" s="141">
        <f t="shared" si="51"/>
        <v>86732</v>
      </c>
      <c r="CI60" s="141">
        <f t="shared" si="51"/>
        <v>286896</v>
      </c>
    </row>
    <row r="61" spans="1:87" s="123" customFormat="1" ht="12" customHeight="1">
      <c r="A61" s="124" t="s">
        <v>216</v>
      </c>
      <c r="B61" s="125" t="s">
        <v>323</v>
      </c>
      <c r="C61" s="124" t="s">
        <v>324</v>
      </c>
      <c r="D61" s="141">
        <f t="shared" si="3"/>
        <v>0</v>
      </c>
      <c r="E61" s="141">
        <f t="shared" si="4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2">
        <v>0</v>
      </c>
      <c r="L61" s="141">
        <f t="shared" si="5"/>
        <v>238722</v>
      </c>
      <c r="M61" s="141">
        <f t="shared" si="6"/>
        <v>52534</v>
      </c>
      <c r="N61" s="141">
        <v>52534</v>
      </c>
      <c r="O61" s="141">
        <v>0</v>
      </c>
      <c r="P61" s="141"/>
      <c r="Q61" s="141">
        <v>0</v>
      </c>
      <c r="R61" s="141">
        <f t="shared" si="7"/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f t="shared" si="8"/>
        <v>182979</v>
      </c>
      <c r="X61" s="141">
        <v>0</v>
      </c>
      <c r="Y61" s="141">
        <v>173854</v>
      </c>
      <c r="Z61" s="141">
        <v>0</v>
      </c>
      <c r="AA61" s="141">
        <v>9125</v>
      </c>
      <c r="AB61" s="142">
        <v>0</v>
      </c>
      <c r="AC61" s="141">
        <v>3209</v>
      </c>
      <c r="AD61" s="141">
        <v>202130</v>
      </c>
      <c r="AE61" s="141">
        <f t="shared" si="9"/>
        <v>440852</v>
      </c>
      <c r="AF61" s="141">
        <f t="shared" si="10"/>
        <v>0</v>
      </c>
      <c r="AG61" s="141">
        <f t="shared" si="11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2">
        <v>0</v>
      </c>
      <c r="AN61" s="141">
        <f t="shared" si="12"/>
        <v>0</v>
      </c>
      <c r="AO61" s="141">
        <f t="shared" si="13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4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5"/>
        <v>0</v>
      </c>
      <c r="AZ61" s="141">
        <v>0</v>
      </c>
      <c r="BA61" s="141">
        <v>0</v>
      </c>
      <c r="BB61" s="141">
        <v>0</v>
      </c>
      <c r="BC61" s="141">
        <v>0</v>
      </c>
      <c r="BD61" s="142">
        <v>0</v>
      </c>
      <c r="BE61" s="141">
        <v>0</v>
      </c>
      <c r="BF61" s="141">
        <v>0</v>
      </c>
      <c r="BG61" s="141">
        <f t="shared" si="16"/>
        <v>0</v>
      </c>
      <c r="BH61" s="141">
        <f t="shared" si="53"/>
        <v>0</v>
      </c>
      <c r="BI61" s="141">
        <f t="shared" si="53"/>
        <v>0</v>
      </c>
      <c r="BJ61" s="141">
        <f t="shared" si="53"/>
        <v>0</v>
      </c>
      <c r="BK61" s="141">
        <f t="shared" si="53"/>
        <v>0</v>
      </c>
      <c r="BL61" s="141">
        <f t="shared" si="53"/>
        <v>0</v>
      </c>
      <c r="BM61" s="141">
        <f t="shared" si="53"/>
        <v>0</v>
      </c>
      <c r="BN61" s="141">
        <f t="shared" si="53"/>
        <v>0</v>
      </c>
      <c r="BO61" s="142">
        <v>0</v>
      </c>
      <c r="BP61" s="141">
        <f>SUM(L61,AN61)</f>
        <v>238722</v>
      </c>
      <c r="BQ61" s="141">
        <f t="shared" si="52"/>
        <v>52534</v>
      </c>
      <c r="BR61" s="141">
        <f t="shared" si="52"/>
        <v>52534</v>
      </c>
      <c r="BS61" s="141">
        <f t="shared" si="52"/>
        <v>0</v>
      </c>
      <c r="BT61" s="141">
        <f t="shared" si="52"/>
        <v>0</v>
      </c>
      <c r="BU61" s="141">
        <f t="shared" si="52"/>
        <v>0</v>
      </c>
      <c r="BV61" s="141">
        <f t="shared" si="52"/>
        <v>0</v>
      </c>
      <c r="BW61" s="141">
        <f t="shared" si="32"/>
        <v>0</v>
      </c>
      <c r="BX61" s="141">
        <f t="shared" si="46"/>
        <v>0</v>
      </c>
      <c r="BY61" s="141">
        <f t="shared" si="47"/>
        <v>0</v>
      </c>
      <c r="BZ61" s="141">
        <f t="shared" si="51"/>
        <v>0</v>
      </c>
      <c r="CA61" s="141">
        <f t="shared" si="51"/>
        <v>182979</v>
      </c>
      <c r="CB61" s="141">
        <f t="shared" si="51"/>
        <v>0</v>
      </c>
      <c r="CC61" s="141">
        <f t="shared" si="51"/>
        <v>173854</v>
      </c>
      <c r="CD61" s="141">
        <f t="shared" si="51"/>
        <v>0</v>
      </c>
      <c r="CE61" s="141">
        <f t="shared" si="51"/>
        <v>9125</v>
      </c>
      <c r="CF61" s="142">
        <v>0</v>
      </c>
      <c r="CG61" s="141">
        <f t="shared" si="51"/>
        <v>3209</v>
      </c>
      <c r="CH61" s="141">
        <f t="shared" si="51"/>
        <v>202130</v>
      </c>
      <c r="CI61" s="141">
        <f t="shared" si="51"/>
        <v>440852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12.59765625" style="138" customWidth="1"/>
    <col min="4" max="9" width="13.8984375" style="140" customWidth="1"/>
    <col min="10" max="10" width="6.59765625" style="139" customWidth="1"/>
    <col min="11" max="11" width="35.59765625" style="138" customWidth="1"/>
    <col min="12" max="17" width="13.8984375" style="140" customWidth="1"/>
    <col min="18" max="18" width="6.59765625" style="139" customWidth="1"/>
    <col min="19" max="19" width="35.59765625" style="138" customWidth="1"/>
    <col min="20" max="25" width="13.8984375" style="140" customWidth="1"/>
    <col min="26" max="26" width="6.59765625" style="139" customWidth="1"/>
    <col min="27" max="27" width="35.59765625" style="138" customWidth="1"/>
    <col min="28" max="33" width="13.8984375" style="140" customWidth="1"/>
    <col min="34" max="34" width="6.59765625" style="139" customWidth="1"/>
    <col min="35" max="35" width="35.59765625" style="138" customWidth="1"/>
    <col min="36" max="41" width="13.8984375" style="140" customWidth="1"/>
    <col min="42" max="42" width="6.59765625" style="139" customWidth="1"/>
    <col min="43" max="43" width="35.59765625" style="138" customWidth="1"/>
    <col min="44" max="49" width="13.8984375" style="140" customWidth="1"/>
    <col min="50" max="50" width="6.59765625" style="139" customWidth="1"/>
    <col min="51" max="51" width="35.59765625" style="138" customWidth="1"/>
    <col min="52" max="52" width="14.09765625" style="140" customWidth="1"/>
    <col min="53" max="57" width="13.8984375" style="140" customWidth="1"/>
    <col min="58" max="16384" width="9" style="138" customWidth="1"/>
  </cols>
  <sheetData>
    <row r="1" spans="1:57" s="44" customFormat="1" ht="17.25">
      <c r="A1" s="114" t="s">
        <v>211</v>
      </c>
      <c r="B1" s="135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7" t="s">
        <v>149</v>
      </c>
      <c r="B2" s="160" t="s">
        <v>150</v>
      </c>
      <c r="C2" s="154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8"/>
      <c r="B3" s="161"/>
      <c r="C3" s="163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8"/>
      <c r="B4" s="161"/>
      <c r="C4" s="155"/>
      <c r="D4" s="99" t="s">
        <v>0</v>
      </c>
      <c r="E4" s="50"/>
      <c r="F4" s="98"/>
      <c r="G4" s="99" t="s">
        <v>153</v>
      </c>
      <c r="H4" s="50"/>
      <c r="I4" s="98"/>
      <c r="J4" s="157" t="s">
        <v>33</v>
      </c>
      <c r="K4" s="154" t="s">
        <v>154</v>
      </c>
      <c r="L4" s="99" t="s">
        <v>0</v>
      </c>
      <c r="M4" s="50"/>
      <c r="N4" s="98"/>
      <c r="O4" s="99" t="s">
        <v>153</v>
      </c>
      <c r="P4" s="50"/>
      <c r="Q4" s="98"/>
      <c r="R4" s="157" t="s">
        <v>33</v>
      </c>
      <c r="S4" s="154" t="s">
        <v>154</v>
      </c>
      <c r="T4" s="99" t="s">
        <v>0</v>
      </c>
      <c r="U4" s="50"/>
      <c r="V4" s="98"/>
      <c r="W4" s="99" t="s">
        <v>153</v>
      </c>
      <c r="X4" s="50"/>
      <c r="Y4" s="98"/>
      <c r="Z4" s="157" t="s">
        <v>33</v>
      </c>
      <c r="AA4" s="154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7" t="s">
        <v>33</v>
      </c>
      <c r="AI4" s="154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7" t="s">
        <v>33</v>
      </c>
      <c r="AQ4" s="154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7" t="s">
        <v>33</v>
      </c>
      <c r="AY4" s="154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8"/>
      <c r="B5" s="161"/>
      <c r="C5" s="155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8"/>
      <c r="K5" s="155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8"/>
      <c r="S5" s="155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8"/>
      <c r="AA5" s="155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8"/>
      <c r="AI5" s="155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8"/>
      <c r="AQ5" s="155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8"/>
      <c r="AY5" s="155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9"/>
      <c r="B6" s="162"/>
      <c r="C6" s="156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9"/>
      <c r="K6" s="156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9"/>
      <c r="S6" s="156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9"/>
      <c r="AA6" s="156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9"/>
      <c r="AI6" s="156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9"/>
      <c r="AQ6" s="156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9"/>
      <c r="AY6" s="156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325</v>
      </c>
      <c r="B7" s="121">
        <v>27000</v>
      </c>
      <c r="C7" s="120" t="s">
        <v>157</v>
      </c>
      <c r="D7" s="122">
        <f aca="true" t="shared" si="0" ref="D7:I7">SUM(D8:D50)</f>
        <v>1106760</v>
      </c>
      <c r="E7" s="122">
        <f t="shared" si="0"/>
        <v>10130957</v>
      </c>
      <c r="F7" s="122">
        <f t="shared" si="0"/>
        <v>11237717</v>
      </c>
      <c r="G7" s="122">
        <f t="shared" si="0"/>
        <v>37708</v>
      </c>
      <c r="H7" s="122">
        <f t="shared" si="0"/>
        <v>896618</v>
      </c>
      <c r="I7" s="122">
        <f t="shared" si="0"/>
        <v>934326</v>
      </c>
      <c r="J7" s="134">
        <f>COUNTIF(J8:J50,"&lt;&gt;")</f>
        <v>27</v>
      </c>
      <c r="K7" s="134">
        <f>COUNTIF(K8:K50,"&lt;&gt;")</f>
        <v>27</v>
      </c>
      <c r="L7" s="122">
        <f aca="true" t="shared" si="1" ref="L7:Q7">SUM(L8:L50)</f>
        <v>1106760</v>
      </c>
      <c r="M7" s="122">
        <f t="shared" si="1"/>
        <v>9873927</v>
      </c>
      <c r="N7" s="122">
        <f t="shared" si="1"/>
        <v>10980687</v>
      </c>
      <c r="O7" s="122">
        <f t="shared" si="1"/>
        <v>37708</v>
      </c>
      <c r="P7" s="122">
        <f t="shared" si="1"/>
        <v>896618</v>
      </c>
      <c r="Q7" s="122">
        <f t="shared" si="1"/>
        <v>934326</v>
      </c>
      <c r="R7" s="134">
        <f>COUNTIF(R8:R50,"&lt;&gt;")</f>
        <v>4</v>
      </c>
      <c r="S7" s="134">
        <f>COUNTIF(S8:S50,"&lt;&gt;")</f>
        <v>4</v>
      </c>
      <c r="T7" s="122">
        <f aca="true" t="shared" si="2" ref="T7:Y7">SUM(T8:T50)</f>
        <v>0</v>
      </c>
      <c r="U7" s="122">
        <f t="shared" si="2"/>
        <v>257030</v>
      </c>
      <c r="V7" s="122">
        <f t="shared" si="2"/>
        <v>257030</v>
      </c>
      <c r="W7" s="122">
        <f t="shared" si="2"/>
        <v>0</v>
      </c>
      <c r="X7" s="122">
        <f t="shared" si="2"/>
        <v>0</v>
      </c>
      <c r="Y7" s="122">
        <f t="shared" si="2"/>
        <v>0</v>
      </c>
      <c r="Z7" s="134">
        <f>COUNTIF(Z8:Z50,"&lt;&gt;")</f>
        <v>0</v>
      </c>
      <c r="AA7" s="134">
        <f>COUNTIF(AA8:AA50,"&lt;&gt;")</f>
        <v>0</v>
      </c>
      <c r="AB7" s="122">
        <f aca="true" t="shared" si="3" ref="AB7:AG7">SUM(AB8:AB50)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4">
        <f>COUNTIF(AH8:AH50,"&lt;&gt;")</f>
        <v>0</v>
      </c>
      <c r="AI7" s="134">
        <f>COUNTIF(AI8:AI50,"&lt;&gt;")</f>
        <v>0</v>
      </c>
      <c r="AJ7" s="122">
        <f aca="true" t="shared" si="4" ref="AJ7:AO7">SUM(AJ8:AJ50)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4">
        <f>COUNTIF(AP8:AP50,"&lt;&gt;")</f>
        <v>0</v>
      </c>
      <c r="AQ7" s="134">
        <f>COUNTIF(AQ8:AQ50,"&lt;&gt;")</f>
        <v>0</v>
      </c>
      <c r="AR7" s="122">
        <f aca="true" t="shared" si="5" ref="AR7:AW7">SUM(AR8:AR50)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4">
        <f>COUNTIF(AX8:AX50,"&lt;&gt;")</f>
        <v>0</v>
      </c>
      <c r="AY7" s="134">
        <f>COUNTIF(AY8:AY50,"&lt;&gt;")</f>
        <v>0</v>
      </c>
      <c r="AZ7" s="122">
        <f aca="true" t="shared" si="6" ref="AZ7:BE7">SUM(AZ8:AZ50)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325</v>
      </c>
      <c r="B8" s="125" t="s">
        <v>418</v>
      </c>
      <c r="C8" s="124" t="s">
        <v>326</v>
      </c>
      <c r="D8" s="126">
        <f aca="true" t="shared" si="7" ref="D8:D50">SUM(L8,T8,AB8,AJ8,AR8,AZ8)</f>
        <v>0</v>
      </c>
      <c r="E8" s="126">
        <f aca="true" t="shared" si="8" ref="E8:E50">SUM(M8,U8,AC8,AK8,AS8,BA8)</f>
        <v>0</v>
      </c>
      <c r="F8" s="126">
        <f aca="true" t="shared" si="9" ref="F8:F50">SUM(D8:E8)</f>
        <v>0</v>
      </c>
      <c r="G8" s="126">
        <f aca="true" t="shared" si="10" ref="G8:G50">SUM(O8,W8,AE8,AM8,AU8,BC8)</f>
        <v>0</v>
      </c>
      <c r="H8" s="126">
        <f aca="true" t="shared" si="11" ref="H8:H50">SUM(P8,X8,AF8,AN8,AV8,BD8)</f>
        <v>0</v>
      </c>
      <c r="I8" s="126">
        <f aca="true" t="shared" si="12" ref="I8:I50">SUM(G8:H8)</f>
        <v>0</v>
      </c>
      <c r="J8" s="129"/>
      <c r="K8" s="130"/>
      <c r="L8" s="126">
        <v>0</v>
      </c>
      <c r="M8" s="126">
        <v>0</v>
      </c>
      <c r="N8" s="126">
        <f aca="true" t="shared" si="13" ref="N8:N50">SUM(L8,+M8)</f>
        <v>0</v>
      </c>
      <c r="O8" s="126">
        <v>0</v>
      </c>
      <c r="P8" s="126">
        <v>0</v>
      </c>
      <c r="Q8" s="126">
        <f aca="true" t="shared" si="14" ref="Q8:Q50">SUM(O8,+P8)</f>
        <v>0</v>
      </c>
      <c r="R8" s="129"/>
      <c r="S8" s="130"/>
      <c r="T8" s="126">
        <v>0</v>
      </c>
      <c r="U8" s="126">
        <v>0</v>
      </c>
      <c r="V8" s="126">
        <f aca="true" t="shared" si="15" ref="V8:V50">+SUM(T8,U8)</f>
        <v>0</v>
      </c>
      <c r="W8" s="126">
        <v>0</v>
      </c>
      <c r="X8" s="126">
        <v>0</v>
      </c>
      <c r="Y8" s="126">
        <f aca="true" t="shared" si="16" ref="Y8:Y50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50">+SUM(AB8,AC8)</f>
        <v>0</v>
      </c>
      <c r="AE8" s="126">
        <v>0</v>
      </c>
      <c r="AF8" s="126">
        <v>0</v>
      </c>
      <c r="AG8" s="126">
        <f aca="true" t="shared" si="18" ref="AG8:AG50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50">SUM(AJ8,+AK8)</f>
        <v>0</v>
      </c>
      <c r="AM8" s="126">
        <v>0</v>
      </c>
      <c r="AN8" s="126">
        <v>0</v>
      </c>
      <c r="AO8" s="126">
        <f aca="true" t="shared" si="20" ref="AO8:AO50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50">SUM(AR8,+AS8)</f>
        <v>0</v>
      </c>
      <c r="AU8" s="126">
        <v>0</v>
      </c>
      <c r="AV8" s="126">
        <v>0</v>
      </c>
      <c r="AW8" s="126">
        <f aca="true" t="shared" si="22" ref="AW8:AW50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50">SUM(AZ8,BA8)</f>
        <v>0</v>
      </c>
      <c r="BC8" s="126">
        <v>0</v>
      </c>
      <c r="BD8" s="126">
        <v>0</v>
      </c>
      <c r="BE8" s="126">
        <f aca="true" t="shared" si="24" ref="BE8:BE50">SUM(BC8,+BD8)</f>
        <v>0</v>
      </c>
    </row>
    <row r="9" spans="1:57" s="123" customFormat="1" ht="12" customHeight="1">
      <c r="A9" s="124" t="s">
        <v>325</v>
      </c>
      <c r="B9" s="125" t="s">
        <v>419</v>
      </c>
      <c r="C9" s="124" t="s">
        <v>327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325</v>
      </c>
      <c r="B10" s="125" t="s">
        <v>328</v>
      </c>
      <c r="C10" s="124" t="s">
        <v>329</v>
      </c>
      <c r="D10" s="126">
        <f t="shared" si="7"/>
        <v>608</v>
      </c>
      <c r="E10" s="126">
        <f t="shared" si="8"/>
        <v>557657</v>
      </c>
      <c r="F10" s="126">
        <f t="shared" si="9"/>
        <v>558265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 t="s">
        <v>330</v>
      </c>
      <c r="K10" s="133" t="s">
        <v>331</v>
      </c>
      <c r="L10" s="126">
        <v>608</v>
      </c>
      <c r="M10" s="126">
        <v>557657</v>
      </c>
      <c r="N10" s="126">
        <f t="shared" si="13"/>
        <v>558265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325</v>
      </c>
      <c r="B11" s="125" t="s">
        <v>332</v>
      </c>
      <c r="C11" s="124" t="s">
        <v>333</v>
      </c>
      <c r="D11" s="126">
        <f t="shared" si="7"/>
        <v>265438</v>
      </c>
      <c r="E11" s="126">
        <f t="shared" si="8"/>
        <v>1202141</v>
      </c>
      <c r="F11" s="126">
        <f t="shared" si="9"/>
        <v>1467579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 t="s">
        <v>200</v>
      </c>
      <c r="K11" s="130" t="s">
        <v>334</v>
      </c>
      <c r="L11" s="126">
        <v>265438</v>
      </c>
      <c r="M11" s="126">
        <v>1202141</v>
      </c>
      <c r="N11" s="126">
        <f t="shared" si="13"/>
        <v>1467579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325</v>
      </c>
      <c r="B12" s="125" t="s">
        <v>420</v>
      </c>
      <c r="C12" s="124" t="s">
        <v>335</v>
      </c>
      <c r="D12" s="141">
        <f t="shared" si="7"/>
        <v>0</v>
      </c>
      <c r="E12" s="141">
        <f t="shared" si="8"/>
        <v>0</v>
      </c>
      <c r="F12" s="141">
        <f t="shared" si="9"/>
        <v>0</v>
      </c>
      <c r="G12" s="141">
        <f t="shared" si="10"/>
        <v>0</v>
      </c>
      <c r="H12" s="141">
        <f t="shared" si="11"/>
        <v>0</v>
      </c>
      <c r="I12" s="141">
        <f t="shared" si="12"/>
        <v>0</v>
      </c>
      <c r="J12" s="125"/>
      <c r="K12" s="124"/>
      <c r="L12" s="141">
        <v>0</v>
      </c>
      <c r="M12" s="141">
        <v>0</v>
      </c>
      <c r="N12" s="141">
        <f t="shared" si="13"/>
        <v>0</v>
      </c>
      <c r="O12" s="141">
        <v>0</v>
      </c>
      <c r="P12" s="141">
        <v>0</v>
      </c>
      <c r="Q12" s="141">
        <f t="shared" si="14"/>
        <v>0</v>
      </c>
      <c r="R12" s="125"/>
      <c r="S12" s="124"/>
      <c r="T12" s="141">
        <v>0</v>
      </c>
      <c r="U12" s="141">
        <v>0</v>
      </c>
      <c r="V12" s="141">
        <f t="shared" si="15"/>
        <v>0</v>
      </c>
      <c r="W12" s="141">
        <v>0</v>
      </c>
      <c r="X12" s="141">
        <v>0</v>
      </c>
      <c r="Y12" s="141">
        <f t="shared" si="16"/>
        <v>0</v>
      </c>
      <c r="Z12" s="125"/>
      <c r="AA12" s="124"/>
      <c r="AB12" s="141">
        <v>0</v>
      </c>
      <c r="AC12" s="141">
        <v>0</v>
      </c>
      <c r="AD12" s="141">
        <f t="shared" si="17"/>
        <v>0</v>
      </c>
      <c r="AE12" s="141">
        <v>0</v>
      </c>
      <c r="AF12" s="141">
        <v>0</v>
      </c>
      <c r="AG12" s="141">
        <f t="shared" si="18"/>
        <v>0</v>
      </c>
      <c r="AH12" s="125"/>
      <c r="AI12" s="124"/>
      <c r="AJ12" s="141">
        <v>0</v>
      </c>
      <c r="AK12" s="141">
        <v>0</v>
      </c>
      <c r="AL12" s="141">
        <f t="shared" si="19"/>
        <v>0</v>
      </c>
      <c r="AM12" s="141">
        <v>0</v>
      </c>
      <c r="AN12" s="141">
        <v>0</v>
      </c>
      <c r="AO12" s="141">
        <f t="shared" si="20"/>
        <v>0</v>
      </c>
      <c r="AP12" s="125"/>
      <c r="AQ12" s="124"/>
      <c r="AR12" s="141">
        <v>0</v>
      </c>
      <c r="AS12" s="141">
        <v>0</v>
      </c>
      <c r="AT12" s="141">
        <f t="shared" si="21"/>
        <v>0</v>
      </c>
      <c r="AU12" s="141">
        <v>0</v>
      </c>
      <c r="AV12" s="141">
        <v>0</v>
      </c>
      <c r="AW12" s="141">
        <f t="shared" si="22"/>
        <v>0</v>
      </c>
      <c r="AX12" s="125"/>
      <c r="AY12" s="124"/>
      <c r="AZ12" s="141">
        <v>0</v>
      </c>
      <c r="BA12" s="141">
        <v>0</v>
      </c>
      <c r="BB12" s="141">
        <f t="shared" si="23"/>
        <v>0</v>
      </c>
      <c r="BC12" s="141">
        <v>0</v>
      </c>
      <c r="BD12" s="141">
        <v>0</v>
      </c>
      <c r="BE12" s="141">
        <f t="shared" si="24"/>
        <v>0</v>
      </c>
    </row>
    <row r="13" spans="1:57" s="123" customFormat="1" ht="12" customHeight="1">
      <c r="A13" s="124" t="s">
        <v>325</v>
      </c>
      <c r="B13" s="125" t="s">
        <v>421</v>
      </c>
      <c r="C13" s="124" t="s">
        <v>336</v>
      </c>
      <c r="D13" s="141">
        <f t="shared" si="7"/>
        <v>0</v>
      </c>
      <c r="E13" s="141">
        <f t="shared" si="8"/>
        <v>0</v>
      </c>
      <c r="F13" s="141">
        <f t="shared" si="9"/>
        <v>0</v>
      </c>
      <c r="G13" s="141">
        <f t="shared" si="10"/>
        <v>0</v>
      </c>
      <c r="H13" s="141">
        <f t="shared" si="11"/>
        <v>0</v>
      </c>
      <c r="I13" s="141">
        <f t="shared" si="12"/>
        <v>0</v>
      </c>
      <c r="J13" s="125"/>
      <c r="K13" s="124"/>
      <c r="L13" s="141">
        <v>0</v>
      </c>
      <c r="M13" s="141">
        <v>0</v>
      </c>
      <c r="N13" s="141">
        <f t="shared" si="13"/>
        <v>0</v>
      </c>
      <c r="O13" s="141">
        <v>0</v>
      </c>
      <c r="P13" s="141">
        <v>0</v>
      </c>
      <c r="Q13" s="141">
        <f t="shared" si="14"/>
        <v>0</v>
      </c>
      <c r="R13" s="125"/>
      <c r="S13" s="124"/>
      <c r="T13" s="141">
        <v>0</v>
      </c>
      <c r="U13" s="141">
        <v>0</v>
      </c>
      <c r="V13" s="141">
        <f t="shared" si="15"/>
        <v>0</v>
      </c>
      <c r="W13" s="141">
        <v>0</v>
      </c>
      <c r="X13" s="141">
        <v>0</v>
      </c>
      <c r="Y13" s="141">
        <f t="shared" si="16"/>
        <v>0</v>
      </c>
      <c r="Z13" s="125"/>
      <c r="AA13" s="124"/>
      <c r="AB13" s="141">
        <v>0</v>
      </c>
      <c r="AC13" s="141">
        <v>0</v>
      </c>
      <c r="AD13" s="141">
        <f t="shared" si="17"/>
        <v>0</v>
      </c>
      <c r="AE13" s="141">
        <v>0</v>
      </c>
      <c r="AF13" s="141">
        <v>0</v>
      </c>
      <c r="AG13" s="141">
        <f t="shared" si="18"/>
        <v>0</v>
      </c>
      <c r="AH13" s="125"/>
      <c r="AI13" s="124"/>
      <c r="AJ13" s="141">
        <v>0</v>
      </c>
      <c r="AK13" s="141">
        <v>0</v>
      </c>
      <c r="AL13" s="141">
        <f t="shared" si="19"/>
        <v>0</v>
      </c>
      <c r="AM13" s="141">
        <v>0</v>
      </c>
      <c r="AN13" s="141">
        <v>0</v>
      </c>
      <c r="AO13" s="141">
        <f t="shared" si="20"/>
        <v>0</v>
      </c>
      <c r="AP13" s="125"/>
      <c r="AQ13" s="124"/>
      <c r="AR13" s="141">
        <v>0</v>
      </c>
      <c r="AS13" s="141">
        <v>0</v>
      </c>
      <c r="AT13" s="141">
        <f t="shared" si="21"/>
        <v>0</v>
      </c>
      <c r="AU13" s="141">
        <v>0</v>
      </c>
      <c r="AV13" s="141">
        <v>0</v>
      </c>
      <c r="AW13" s="141">
        <f t="shared" si="22"/>
        <v>0</v>
      </c>
      <c r="AX13" s="125"/>
      <c r="AY13" s="124"/>
      <c r="AZ13" s="141">
        <v>0</v>
      </c>
      <c r="BA13" s="141">
        <v>0</v>
      </c>
      <c r="BB13" s="141">
        <f t="shared" si="23"/>
        <v>0</v>
      </c>
      <c r="BC13" s="141">
        <v>0</v>
      </c>
      <c r="BD13" s="141">
        <v>0</v>
      </c>
      <c r="BE13" s="141">
        <f t="shared" si="24"/>
        <v>0</v>
      </c>
    </row>
    <row r="14" spans="1:57" s="123" customFormat="1" ht="12" customHeight="1">
      <c r="A14" s="124" t="s">
        <v>325</v>
      </c>
      <c r="B14" s="125" t="s">
        <v>337</v>
      </c>
      <c r="C14" s="124" t="s">
        <v>338</v>
      </c>
      <c r="D14" s="141">
        <f t="shared" si="7"/>
        <v>133</v>
      </c>
      <c r="E14" s="141">
        <f t="shared" si="8"/>
        <v>218802</v>
      </c>
      <c r="F14" s="141">
        <f t="shared" si="9"/>
        <v>218935</v>
      </c>
      <c r="G14" s="141">
        <f t="shared" si="10"/>
        <v>1588</v>
      </c>
      <c r="H14" s="141">
        <f t="shared" si="11"/>
        <v>71337</v>
      </c>
      <c r="I14" s="141">
        <f t="shared" si="12"/>
        <v>72925</v>
      </c>
      <c r="J14" s="125" t="s">
        <v>339</v>
      </c>
      <c r="K14" s="124" t="s">
        <v>340</v>
      </c>
      <c r="L14" s="141">
        <v>133</v>
      </c>
      <c r="M14" s="141">
        <v>218802</v>
      </c>
      <c r="N14" s="141">
        <f t="shared" si="13"/>
        <v>218935</v>
      </c>
      <c r="O14" s="141">
        <v>1588</v>
      </c>
      <c r="P14" s="141">
        <v>71337</v>
      </c>
      <c r="Q14" s="141">
        <f t="shared" si="14"/>
        <v>72925</v>
      </c>
      <c r="R14" s="125"/>
      <c r="S14" s="124"/>
      <c r="T14" s="141">
        <v>0</v>
      </c>
      <c r="U14" s="141">
        <v>0</v>
      </c>
      <c r="V14" s="141">
        <f t="shared" si="15"/>
        <v>0</v>
      </c>
      <c r="W14" s="141">
        <v>0</v>
      </c>
      <c r="X14" s="141">
        <v>0</v>
      </c>
      <c r="Y14" s="141">
        <f t="shared" si="16"/>
        <v>0</v>
      </c>
      <c r="Z14" s="125"/>
      <c r="AA14" s="124"/>
      <c r="AB14" s="141">
        <v>0</v>
      </c>
      <c r="AC14" s="141">
        <v>0</v>
      </c>
      <c r="AD14" s="141">
        <f t="shared" si="17"/>
        <v>0</v>
      </c>
      <c r="AE14" s="141">
        <v>0</v>
      </c>
      <c r="AF14" s="141">
        <v>0</v>
      </c>
      <c r="AG14" s="141">
        <f t="shared" si="18"/>
        <v>0</v>
      </c>
      <c r="AH14" s="125"/>
      <c r="AI14" s="124"/>
      <c r="AJ14" s="141">
        <v>0</v>
      </c>
      <c r="AK14" s="141">
        <v>0</v>
      </c>
      <c r="AL14" s="141">
        <f t="shared" si="19"/>
        <v>0</v>
      </c>
      <c r="AM14" s="141">
        <v>0</v>
      </c>
      <c r="AN14" s="141">
        <v>0</v>
      </c>
      <c r="AO14" s="141">
        <f t="shared" si="20"/>
        <v>0</v>
      </c>
      <c r="AP14" s="125"/>
      <c r="AQ14" s="124"/>
      <c r="AR14" s="141">
        <v>0</v>
      </c>
      <c r="AS14" s="141">
        <v>0</v>
      </c>
      <c r="AT14" s="141">
        <f t="shared" si="21"/>
        <v>0</v>
      </c>
      <c r="AU14" s="141">
        <v>0</v>
      </c>
      <c r="AV14" s="141">
        <v>0</v>
      </c>
      <c r="AW14" s="141">
        <f t="shared" si="22"/>
        <v>0</v>
      </c>
      <c r="AX14" s="125"/>
      <c r="AY14" s="124"/>
      <c r="AZ14" s="141">
        <v>0</v>
      </c>
      <c r="BA14" s="141">
        <v>0</v>
      </c>
      <c r="BB14" s="141">
        <f t="shared" si="23"/>
        <v>0</v>
      </c>
      <c r="BC14" s="141">
        <v>0</v>
      </c>
      <c r="BD14" s="141">
        <v>0</v>
      </c>
      <c r="BE14" s="141">
        <f t="shared" si="24"/>
        <v>0</v>
      </c>
    </row>
    <row r="15" spans="1:57" s="123" customFormat="1" ht="12" customHeight="1">
      <c r="A15" s="124" t="s">
        <v>325</v>
      </c>
      <c r="B15" s="125" t="s">
        <v>422</v>
      </c>
      <c r="C15" s="124" t="s">
        <v>341</v>
      </c>
      <c r="D15" s="141">
        <f t="shared" si="7"/>
        <v>0</v>
      </c>
      <c r="E15" s="141">
        <f t="shared" si="8"/>
        <v>0</v>
      </c>
      <c r="F15" s="141">
        <f t="shared" si="9"/>
        <v>0</v>
      </c>
      <c r="G15" s="141">
        <f t="shared" si="10"/>
        <v>0</v>
      </c>
      <c r="H15" s="141">
        <f t="shared" si="11"/>
        <v>0</v>
      </c>
      <c r="I15" s="141">
        <f t="shared" si="12"/>
        <v>0</v>
      </c>
      <c r="J15" s="125"/>
      <c r="K15" s="124"/>
      <c r="L15" s="141">
        <v>0</v>
      </c>
      <c r="M15" s="141">
        <v>0</v>
      </c>
      <c r="N15" s="141">
        <f t="shared" si="13"/>
        <v>0</v>
      </c>
      <c r="O15" s="141">
        <v>0</v>
      </c>
      <c r="P15" s="141">
        <v>0</v>
      </c>
      <c r="Q15" s="141">
        <f t="shared" si="14"/>
        <v>0</v>
      </c>
      <c r="R15" s="125"/>
      <c r="S15" s="124"/>
      <c r="T15" s="141">
        <v>0</v>
      </c>
      <c r="U15" s="141">
        <v>0</v>
      </c>
      <c r="V15" s="141">
        <f t="shared" si="15"/>
        <v>0</v>
      </c>
      <c r="W15" s="141">
        <v>0</v>
      </c>
      <c r="X15" s="141">
        <v>0</v>
      </c>
      <c r="Y15" s="141">
        <f t="shared" si="16"/>
        <v>0</v>
      </c>
      <c r="Z15" s="125"/>
      <c r="AA15" s="124"/>
      <c r="AB15" s="141">
        <v>0</v>
      </c>
      <c r="AC15" s="141">
        <v>0</v>
      </c>
      <c r="AD15" s="141">
        <f t="shared" si="17"/>
        <v>0</v>
      </c>
      <c r="AE15" s="141">
        <v>0</v>
      </c>
      <c r="AF15" s="141">
        <v>0</v>
      </c>
      <c r="AG15" s="141">
        <f t="shared" si="18"/>
        <v>0</v>
      </c>
      <c r="AH15" s="125"/>
      <c r="AI15" s="124"/>
      <c r="AJ15" s="141">
        <v>0</v>
      </c>
      <c r="AK15" s="141">
        <v>0</v>
      </c>
      <c r="AL15" s="141">
        <f t="shared" si="19"/>
        <v>0</v>
      </c>
      <c r="AM15" s="141">
        <v>0</v>
      </c>
      <c r="AN15" s="141">
        <v>0</v>
      </c>
      <c r="AO15" s="141">
        <f t="shared" si="20"/>
        <v>0</v>
      </c>
      <c r="AP15" s="125"/>
      <c r="AQ15" s="124"/>
      <c r="AR15" s="141">
        <v>0</v>
      </c>
      <c r="AS15" s="141">
        <v>0</v>
      </c>
      <c r="AT15" s="141">
        <f t="shared" si="21"/>
        <v>0</v>
      </c>
      <c r="AU15" s="141">
        <v>0</v>
      </c>
      <c r="AV15" s="141">
        <v>0</v>
      </c>
      <c r="AW15" s="141">
        <f t="shared" si="22"/>
        <v>0</v>
      </c>
      <c r="AX15" s="125"/>
      <c r="AY15" s="124"/>
      <c r="AZ15" s="141">
        <v>0</v>
      </c>
      <c r="BA15" s="141">
        <v>0</v>
      </c>
      <c r="BB15" s="141">
        <f t="shared" si="23"/>
        <v>0</v>
      </c>
      <c r="BC15" s="141">
        <v>0</v>
      </c>
      <c r="BD15" s="141">
        <v>0</v>
      </c>
      <c r="BE15" s="141">
        <f t="shared" si="24"/>
        <v>0</v>
      </c>
    </row>
    <row r="16" spans="1:57" s="123" customFormat="1" ht="12" customHeight="1">
      <c r="A16" s="124" t="s">
        <v>325</v>
      </c>
      <c r="B16" s="125" t="s">
        <v>342</v>
      </c>
      <c r="C16" s="124" t="s">
        <v>343</v>
      </c>
      <c r="D16" s="141">
        <f t="shared" si="7"/>
        <v>327</v>
      </c>
      <c r="E16" s="141">
        <f t="shared" si="8"/>
        <v>300172</v>
      </c>
      <c r="F16" s="141">
        <f t="shared" si="9"/>
        <v>300499</v>
      </c>
      <c r="G16" s="141">
        <f t="shared" si="10"/>
        <v>0</v>
      </c>
      <c r="H16" s="141">
        <f t="shared" si="11"/>
        <v>0</v>
      </c>
      <c r="I16" s="141">
        <f t="shared" si="12"/>
        <v>0</v>
      </c>
      <c r="J16" s="125" t="s">
        <v>330</v>
      </c>
      <c r="K16" s="124" t="s">
        <v>344</v>
      </c>
      <c r="L16" s="141">
        <v>327</v>
      </c>
      <c r="M16" s="141">
        <v>300172</v>
      </c>
      <c r="N16" s="141">
        <f t="shared" si="13"/>
        <v>300499</v>
      </c>
      <c r="O16" s="141">
        <v>0</v>
      </c>
      <c r="P16" s="141">
        <v>0</v>
      </c>
      <c r="Q16" s="141">
        <f t="shared" si="14"/>
        <v>0</v>
      </c>
      <c r="R16" s="125"/>
      <c r="S16" s="124"/>
      <c r="T16" s="141">
        <v>0</v>
      </c>
      <c r="U16" s="141">
        <v>0</v>
      </c>
      <c r="V16" s="141">
        <f t="shared" si="15"/>
        <v>0</v>
      </c>
      <c r="W16" s="141">
        <v>0</v>
      </c>
      <c r="X16" s="141">
        <v>0</v>
      </c>
      <c r="Y16" s="141">
        <f t="shared" si="16"/>
        <v>0</v>
      </c>
      <c r="Z16" s="125"/>
      <c r="AA16" s="124"/>
      <c r="AB16" s="141">
        <v>0</v>
      </c>
      <c r="AC16" s="141">
        <v>0</v>
      </c>
      <c r="AD16" s="141">
        <f t="shared" si="17"/>
        <v>0</v>
      </c>
      <c r="AE16" s="141">
        <v>0</v>
      </c>
      <c r="AF16" s="141">
        <v>0</v>
      </c>
      <c r="AG16" s="141">
        <f t="shared" si="18"/>
        <v>0</v>
      </c>
      <c r="AH16" s="125"/>
      <c r="AI16" s="124"/>
      <c r="AJ16" s="141">
        <v>0</v>
      </c>
      <c r="AK16" s="141">
        <v>0</v>
      </c>
      <c r="AL16" s="141">
        <f t="shared" si="19"/>
        <v>0</v>
      </c>
      <c r="AM16" s="141">
        <v>0</v>
      </c>
      <c r="AN16" s="141">
        <v>0</v>
      </c>
      <c r="AO16" s="141">
        <f t="shared" si="20"/>
        <v>0</v>
      </c>
      <c r="AP16" s="125"/>
      <c r="AQ16" s="124"/>
      <c r="AR16" s="141">
        <v>0</v>
      </c>
      <c r="AS16" s="141">
        <v>0</v>
      </c>
      <c r="AT16" s="141">
        <f t="shared" si="21"/>
        <v>0</v>
      </c>
      <c r="AU16" s="141">
        <v>0</v>
      </c>
      <c r="AV16" s="141">
        <v>0</v>
      </c>
      <c r="AW16" s="141">
        <f t="shared" si="22"/>
        <v>0</v>
      </c>
      <c r="AX16" s="125"/>
      <c r="AY16" s="124"/>
      <c r="AZ16" s="141">
        <v>0</v>
      </c>
      <c r="BA16" s="141">
        <v>0</v>
      </c>
      <c r="BB16" s="141">
        <f t="shared" si="23"/>
        <v>0</v>
      </c>
      <c r="BC16" s="141">
        <v>0</v>
      </c>
      <c r="BD16" s="141">
        <v>0</v>
      </c>
      <c r="BE16" s="141">
        <f t="shared" si="24"/>
        <v>0</v>
      </c>
    </row>
    <row r="17" spans="1:57" s="123" customFormat="1" ht="12" customHeight="1">
      <c r="A17" s="124" t="s">
        <v>325</v>
      </c>
      <c r="B17" s="125" t="s">
        <v>423</v>
      </c>
      <c r="C17" s="124" t="s">
        <v>345</v>
      </c>
      <c r="D17" s="141">
        <f t="shared" si="7"/>
        <v>0</v>
      </c>
      <c r="E17" s="141">
        <f t="shared" si="8"/>
        <v>0</v>
      </c>
      <c r="F17" s="141">
        <f t="shared" si="9"/>
        <v>0</v>
      </c>
      <c r="G17" s="141">
        <f t="shared" si="10"/>
        <v>0</v>
      </c>
      <c r="H17" s="141">
        <f t="shared" si="11"/>
        <v>0</v>
      </c>
      <c r="I17" s="141">
        <f t="shared" si="12"/>
        <v>0</v>
      </c>
      <c r="J17" s="125"/>
      <c r="K17" s="124"/>
      <c r="L17" s="141">
        <v>0</v>
      </c>
      <c r="M17" s="141">
        <v>0</v>
      </c>
      <c r="N17" s="141">
        <f t="shared" si="13"/>
        <v>0</v>
      </c>
      <c r="O17" s="141">
        <v>0</v>
      </c>
      <c r="P17" s="141">
        <v>0</v>
      </c>
      <c r="Q17" s="141">
        <f t="shared" si="14"/>
        <v>0</v>
      </c>
      <c r="R17" s="125"/>
      <c r="S17" s="124"/>
      <c r="T17" s="141">
        <v>0</v>
      </c>
      <c r="U17" s="141">
        <v>0</v>
      </c>
      <c r="V17" s="141">
        <f t="shared" si="15"/>
        <v>0</v>
      </c>
      <c r="W17" s="141">
        <v>0</v>
      </c>
      <c r="X17" s="141">
        <v>0</v>
      </c>
      <c r="Y17" s="141">
        <f t="shared" si="16"/>
        <v>0</v>
      </c>
      <c r="Z17" s="125"/>
      <c r="AA17" s="124"/>
      <c r="AB17" s="141">
        <v>0</v>
      </c>
      <c r="AC17" s="141">
        <v>0</v>
      </c>
      <c r="AD17" s="141">
        <f t="shared" si="17"/>
        <v>0</v>
      </c>
      <c r="AE17" s="141">
        <v>0</v>
      </c>
      <c r="AF17" s="141">
        <v>0</v>
      </c>
      <c r="AG17" s="141">
        <f t="shared" si="18"/>
        <v>0</v>
      </c>
      <c r="AH17" s="125"/>
      <c r="AI17" s="124"/>
      <c r="AJ17" s="141">
        <v>0</v>
      </c>
      <c r="AK17" s="141">
        <v>0</v>
      </c>
      <c r="AL17" s="141">
        <f t="shared" si="19"/>
        <v>0</v>
      </c>
      <c r="AM17" s="141">
        <v>0</v>
      </c>
      <c r="AN17" s="141">
        <v>0</v>
      </c>
      <c r="AO17" s="141">
        <f t="shared" si="20"/>
        <v>0</v>
      </c>
      <c r="AP17" s="125"/>
      <c r="AQ17" s="124"/>
      <c r="AR17" s="141">
        <v>0</v>
      </c>
      <c r="AS17" s="141">
        <v>0</v>
      </c>
      <c r="AT17" s="141">
        <f t="shared" si="21"/>
        <v>0</v>
      </c>
      <c r="AU17" s="141">
        <v>0</v>
      </c>
      <c r="AV17" s="141">
        <v>0</v>
      </c>
      <c r="AW17" s="141">
        <f t="shared" si="22"/>
        <v>0</v>
      </c>
      <c r="AX17" s="125"/>
      <c r="AY17" s="124"/>
      <c r="AZ17" s="141">
        <v>0</v>
      </c>
      <c r="BA17" s="141">
        <v>0</v>
      </c>
      <c r="BB17" s="141">
        <f t="shared" si="23"/>
        <v>0</v>
      </c>
      <c r="BC17" s="141">
        <v>0</v>
      </c>
      <c r="BD17" s="141">
        <v>0</v>
      </c>
      <c r="BE17" s="141">
        <f t="shared" si="24"/>
        <v>0</v>
      </c>
    </row>
    <row r="18" spans="1:57" s="123" customFormat="1" ht="12" customHeight="1">
      <c r="A18" s="124" t="s">
        <v>325</v>
      </c>
      <c r="B18" s="125" t="s">
        <v>346</v>
      </c>
      <c r="C18" s="124" t="s">
        <v>347</v>
      </c>
      <c r="D18" s="141">
        <f t="shared" si="7"/>
        <v>0</v>
      </c>
      <c r="E18" s="141">
        <f t="shared" si="8"/>
        <v>159632</v>
      </c>
      <c r="F18" s="141">
        <f t="shared" si="9"/>
        <v>159632</v>
      </c>
      <c r="G18" s="141">
        <f t="shared" si="10"/>
        <v>0</v>
      </c>
      <c r="H18" s="141">
        <f t="shared" si="11"/>
        <v>0</v>
      </c>
      <c r="I18" s="141">
        <f t="shared" si="12"/>
        <v>0</v>
      </c>
      <c r="J18" s="125" t="s">
        <v>348</v>
      </c>
      <c r="K18" s="124" t="s">
        <v>349</v>
      </c>
      <c r="L18" s="141">
        <v>0</v>
      </c>
      <c r="M18" s="141">
        <v>159632</v>
      </c>
      <c r="N18" s="141">
        <f t="shared" si="13"/>
        <v>159632</v>
      </c>
      <c r="O18" s="141">
        <v>0</v>
      </c>
      <c r="P18" s="141">
        <v>0</v>
      </c>
      <c r="Q18" s="141">
        <f t="shared" si="14"/>
        <v>0</v>
      </c>
      <c r="R18" s="125"/>
      <c r="S18" s="124"/>
      <c r="T18" s="141">
        <v>0</v>
      </c>
      <c r="U18" s="141">
        <v>0</v>
      </c>
      <c r="V18" s="141">
        <f t="shared" si="15"/>
        <v>0</v>
      </c>
      <c r="W18" s="141">
        <v>0</v>
      </c>
      <c r="X18" s="141">
        <v>0</v>
      </c>
      <c r="Y18" s="141">
        <f t="shared" si="16"/>
        <v>0</v>
      </c>
      <c r="Z18" s="125"/>
      <c r="AA18" s="124"/>
      <c r="AB18" s="141">
        <v>0</v>
      </c>
      <c r="AC18" s="141">
        <v>0</v>
      </c>
      <c r="AD18" s="141">
        <f t="shared" si="17"/>
        <v>0</v>
      </c>
      <c r="AE18" s="141">
        <v>0</v>
      </c>
      <c r="AF18" s="141">
        <v>0</v>
      </c>
      <c r="AG18" s="141">
        <f t="shared" si="18"/>
        <v>0</v>
      </c>
      <c r="AH18" s="125"/>
      <c r="AI18" s="124"/>
      <c r="AJ18" s="141">
        <v>0</v>
      </c>
      <c r="AK18" s="141">
        <v>0</v>
      </c>
      <c r="AL18" s="141">
        <f t="shared" si="19"/>
        <v>0</v>
      </c>
      <c r="AM18" s="141">
        <v>0</v>
      </c>
      <c r="AN18" s="141">
        <v>0</v>
      </c>
      <c r="AO18" s="141">
        <f t="shared" si="20"/>
        <v>0</v>
      </c>
      <c r="AP18" s="125"/>
      <c r="AQ18" s="124"/>
      <c r="AR18" s="141">
        <v>0</v>
      </c>
      <c r="AS18" s="141">
        <v>0</v>
      </c>
      <c r="AT18" s="141">
        <f t="shared" si="21"/>
        <v>0</v>
      </c>
      <c r="AU18" s="141">
        <v>0</v>
      </c>
      <c r="AV18" s="141">
        <v>0</v>
      </c>
      <c r="AW18" s="141">
        <f t="shared" si="22"/>
        <v>0</v>
      </c>
      <c r="AX18" s="125"/>
      <c r="AY18" s="124"/>
      <c r="AZ18" s="141">
        <v>0</v>
      </c>
      <c r="BA18" s="141">
        <v>0</v>
      </c>
      <c r="BB18" s="141">
        <f t="shared" si="23"/>
        <v>0</v>
      </c>
      <c r="BC18" s="141">
        <v>0</v>
      </c>
      <c r="BD18" s="141">
        <v>0</v>
      </c>
      <c r="BE18" s="141">
        <f t="shared" si="24"/>
        <v>0</v>
      </c>
    </row>
    <row r="19" spans="1:57" s="123" customFormat="1" ht="12" customHeight="1">
      <c r="A19" s="124" t="s">
        <v>325</v>
      </c>
      <c r="B19" s="125" t="s">
        <v>424</v>
      </c>
      <c r="C19" s="124" t="s">
        <v>350</v>
      </c>
      <c r="D19" s="141">
        <f t="shared" si="7"/>
        <v>0</v>
      </c>
      <c r="E19" s="141">
        <f t="shared" si="8"/>
        <v>0</v>
      </c>
      <c r="F19" s="141">
        <f t="shared" si="9"/>
        <v>0</v>
      </c>
      <c r="G19" s="141">
        <f t="shared" si="10"/>
        <v>0</v>
      </c>
      <c r="H19" s="141">
        <f t="shared" si="11"/>
        <v>0</v>
      </c>
      <c r="I19" s="141">
        <f t="shared" si="12"/>
        <v>0</v>
      </c>
      <c r="J19" s="125"/>
      <c r="K19" s="124"/>
      <c r="L19" s="141">
        <v>0</v>
      </c>
      <c r="M19" s="141">
        <v>0</v>
      </c>
      <c r="N19" s="141">
        <f t="shared" si="13"/>
        <v>0</v>
      </c>
      <c r="O19" s="141">
        <v>0</v>
      </c>
      <c r="P19" s="141">
        <v>0</v>
      </c>
      <c r="Q19" s="141">
        <f t="shared" si="14"/>
        <v>0</v>
      </c>
      <c r="R19" s="125"/>
      <c r="S19" s="124"/>
      <c r="T19" s="141">
        <v>0</v>
      </c>
      <c r="U19" s="141">
        <v>0</v>
      </c>
      <c r="V19" s="141">
        <f t="shared" si="15"/>
        <v>0</v>
      </c>
      <c r="W19" s="141">
        <v>0</v>
      </c>
      <c r="X19" s="141">
        <v>0</v>
      </c>
      <c r="Y19" s="141">
        <f t="shared" si="16"/>
        <v>0</v>
      </c>
      <c r="Z19" s="125"/>
      <c r="AA19" s="124"/>
      <c r="AB19" s="141">
        <v>0</v>
      </c>
      <c r="AC19" s="141">
        <v>0</v>
      </c>
      <c r="AD19" s="141">
        <f t="shared" si="17"/>
        <v>0</v>
      </c>
      <c r="AE19" s="141">
        <v>0</v>
      </c>
      <c r="AF19" s="141">
        <v>0</v>
      </c>
      <c r="AG19" s="141">
        <f t="shared" si="18"/>
        <v>0</v>
      </c>
      <c r="AH19" s="125"/>
      <c r="AI19" s="124"/>
      <c r="AJ19" s="141">
        <v>0</v>
      </c>
      <c r="AK19" s="141">
        <v>0</v>
      </c>
      <c r="AL19" s="141">
        <f t="shared" si="19"/>
        <v>0</v>
      </c>
      <c r="AM19" s="141">
        <v>0</v>
      </c>
      <c r="AN19" s="141">
        <v>0</v>
      </c>
      <c r="AO19" s="141">
        <f t="shared" si="20"/>
        <v>0</v>
      </c>
      <c r="AP19" s="125"/>
      <c r="AQ19" s="124"/>
      <c r="AR19" s="141">
        <v>0</v>
      </c>
      <c r="AS19" s="141">
        <v>0</v>
      </c>
      <c r="AT19" s="141">
        <f t="shared" si="21"/>
        <v>0</v>
      </c>
      <c r="AU19" s="141">
        <v>0</v>
      </c>
      <c r="AV19" s="141">
        <v>0</v>
      </c>
      <c r="AW19" s="141">
        <f t="shared" si="22"/>
        <v>0</v>
      </c>
      <c r="AX19" s="125"/>
      <c r="AY19" s="124"/>
      <c r="AZ19" s="141">
        <v>0</v>
      </c>
      <c r="BA19" s="141">
        <v>0</v>
      </c>
      <c r="BB19" s="141">
        <f t="shared" si="23"/>
        <v>0</v>
      </c>
      <c r="BC19" s="141">
        <v>0</v>
      </c>
      <c r="BD19" s="141">
        <v>0</v>
      </c>
      <c r="BE19" s="141">
        <f t="shared" si="24"/>
        <v>0</v>
      </c>
    </row>
    <row r="20" spans="1:57" s="123" customFormat="1" ht="12" customHeight="1">
      <c r="A20" s="124" t="s">
        <v>325</v>
      </c>
      <c r="B20" s="125" t="s">
        <v>425</v>
      </c>
      <c r="C20" s="124" t="s">
        <v>351</v>
      </c>
      <c r="D20" s="141">
        <f t="shared" si="7"/>
        <v>0</v>
      </c>
      <c r="E20" s="141">
        <f t="shared" si="8"/>
        <v>0</v>
      </c>
      <c r="F20" s="141">
        <f t="shared" si="9"/>
        <v>0</v>
      </c>
      <c r="G20" s="141">
        <f t="shared" si="10"/>
        <v>0</v>
      </c>
      <c r="H20" s="141">
        <f t="shared" si="11"/>
        <v>0</v>
      </c>
      <c r="I20" s="141">
        <f t="shared" si="12"/>
        <v>0</v>
      </c>
      <c r="J20" s="125"/>
      <c r="K20" s="124"/>
      <c r="L20" s="141">
        <v>0</v>
      </c>
      <c r="M20" s="141">
        <v>0</v>
      </c>
      <c r="N20" s="141">
        <f t="shared" si="13"/>
        <v>0</v>
      </c>
      <c r="O20" s="141">
        <v>0</v>
      </c>
      <c r="P20" s="141">
        <v>0</v>
      </c>
      <c r="Q20" s="141">
        <f t="shared" si="14"/>
        <v>0</v>
      </c>
      <c r="R20" s="125"/>
      <c r="S20" s="124"/>
      <c r="T20" s="141">
        <v>0</v>
      </c>
      <c r="U20" s="141">
        <v>0</v>
      </c>
      <c r="V20" s="141">
        <f t="shared" si="15"/>
        <v>0</v>
      </c>
      <c r="W20" s="141">
        <v>0</v>
      </c>
      <c r="X20" s="141">
        <v>0</v>
      </c>
      <c r="Y20" s="141">
        <f t="shared" si="16"/>
        <v>0</v>
      </c>
      <c r="Z20" s="125"/>
      <c r="AA20" s="124"/>
      <c r="AB20" s="141">
        <v>0</v>
      </c>
      <c r="AC20" s="141">
        <v>0</v>
      </c>
      <c r="AD20" s="141">
        <f t="shared" si="17"/>
        <v>0</v>
      </c>
      <c r="AE20" s="141">
        <v>0</v>
      </c>
      <c r="AF20" s="141">
        <v>0</v>
      </c>
      <c r="AG20" s="141">
        <f t="shared" si="18"/>
        <v>0</v>
      </c>
      <c r="AH20" s="125"/>
      <c r="AI20" s="124"/>
      <c r="AJ20" s="141">
        <v>0</v>
      </c>
      <c r="AK20" s="141">
        <v>0</v>
      </c>
      <c r="AL20" s="141">
        <f t="shared" si="19"/>
        <v>0</v>
      </c>
      <c r="AM20" s="141">
        <v>0</v>
      </c>
      <c r="AN20" s="141">
        <v>0</v>
      </c>
      <c r="AO20" s="141">
        <f t="shared" si="20"/>
        <v>0</v>
      </c>
      <c r="AP20" s="125"/>
      <c r="AQ20" s="124"/>
      <c r="AR20" s="141">
        <v>0</v>
      </c>
      <c r="AS20" s="141">
        <v>0</v>
      </c>
      <c r="AT20" s="141">
        <f t="shared" si="21"/>
        <v>0</v>
      </c>
      <c r="AU20" s="141">
        <v>0</v>
      </c>
      <c r="AV20" s="141">
        <v>0</v>
      </c>
      <c r="AW20" s="141">
        <f t="shared" si="22"/>
        <v>0</v>
      </c>
      <c r="AX20" s="125"/>
      <c r="AY20" s="124"/>
      <c r="AZ20" s="141">
        <v>0</v>
      </c>
      <c r="BA20" s="141">
        <v>0</v>
      </c>
      <c r="BB20" s="141">
        <f t="shared" si="23"/>
        <v>0</v>
      </c>
      <c r="BC20" s="141">
        <v>0</v>
      </c>
      <c r="BD20" s="141">
        <v>0</v>
      </c>
      <c r="BE20" s="141">
        <f t="shared" si="24"/>
        <v>0</v>
      </c>
    </row>
    <row r="21" spans="1:57" s="123" customFormat="1" ht="12" customHeight="1">
      <c r="A21" s="124" t="s">
        <v>325</v>
      </c>
      <c r="B21" s="125" t="s">
        <v>352</v>
      </c>
      <c r="C21" s="124" t="s">
        <v>353</v>
      </c>
      <c r="D21" s="141">
        <f t="shared" si="7"/>
        <v>0</v>
      </c>
      <c r="E21" s="141">
        <f t="shared" si="8"/>
        <v>684620</v>
      </c>
      <c r="F21" s="141">
        <f t="shared" si="9"/>
        <v>684620</v>
      </c>
      <c r="G21" s="141">
        <f t="shared" si="10"/>
        <v>0</v>
      </c>
      <c r="H21" s="141">
        <f t="shared" si="11"/>
        <v>164833</v>
      </c>
      <c r="I21" s="141">
        <f t="shared" si="12"/>
        <v>164833</v>
      </c>
      <c r="J21" s="125" t="s">
        <v>354</v>
      </c>
      <c r="K21" s="124" t="s">
        <v>355</v>
      </c>
      <c r="L21" s="141">
        <v>0</v>
      </c>
      <c r="M21" s="141">
        <v>684620</v>
      </c>
      <c r="N21" s="141">
        <f t="shared" si="13"/>
        <v>684620</v>
      </c>
      <c r="O21" s="141">
        <v>0</v>
      </c>
      <c r="P21" s="141">
        <v>164833</v>
      </c>
      <c r="Q21" s="141">
        <f t="shared" si="14"/>
        <v>164833</v>
      </c>
      <c r="R21" s="125"/>
      <c r="S21" s="124"/>
      <c r="T21" s="141">
        <v>0</v>
      </c>
      <c r="U21" s="141">
        <v>0</v>
      </c>
      <c r="V21" s="141">
        <f t="shared" si="15"/>
        <v>0</v>
      </c>
      <c r="W21" s="141">
        <v>0</v>
      </c>
      <c r="X21" s="141">
        <v>0</v>
      </c>
      <c r="Y21" s="141">
        <f t="shared" si="16"/>
        <v>0</v>
      </c>
      <c r="Z21" s="125"/>
      <c r="AA21" s="124"/>
      <c r="AB21" s="141">
        <v>0</v>
      </c>
      <c r="AC21" s="141">
        <v>0</v>
      </c>
      <c r="AD21" s="141">
        <f t="shared" si="17"/>
        <v>0</v>
      </c>
      <c r="AE21" s="141">
        <v>0</v>
      </c>
      <c r="AF21" s="141">
        <v>0</v>
      </c>
      <c r="AG21" s="141">
        <f t="shared" si="18"/>
        <v>0</v>
      </c>
      <c r="AH21" s="125"/>
      <c r="AI21" s="124"/>
      <c r="AJ21" s="141">
        <v>0</v>
      </c>
      <c r="AK21" s="141">
        <v>0</v>
      </c>
      <c r="AL21" s="141">
        <f t="shared" si="19"/>
        <v>0</v>
      </c>
      <c r="AM21" s="141">
        <v>0</v>
      </c>
      <c r="AN21" s="141">
        <v>0</v>
      </c>
      <c r="AO21" s="141">
        <f t="shared" si="20"/>
        <v>0</v>
      </c>
      <c r="AP21" s="125"/>
      <c r="AQ21" s="124"/>
      <c r="AR21" s="141">
        <v>0</v>
      </c>
      <c r="AS21" s="141">
        <v>0</v>
      </c>
      <c r="AT21" s="141">
        <f t="shared" si="21"/>
        <v>0</v>
      </c>
      <c r="AU21" s="141">
        <v>0</v>
      </c>
      <c r="AV21" s="141">
        <v>0</v>
      </c>
      <c r="AW21" s="141">
        <f t="shared" si="22"/>
        <v>0</v>
      </c>
      <c r="AX21" s="125"/>
      <c r="AY21" s="124"/>
      <c r="AZ21" s="141">
        <v>0</v>
      </c>
      <c r="BA21" s="141">
        <v>0</v>
      </c>
      <c r="BB21" s="141">
        <f t="shared" si="23"/>
        <v>0</v>
      </c>
      <c r="BC21" s="141">
        <v>0</v>
      </c>
      <c r="BD21" s="141">
        <v>0</v>
      </c>
      <c r="BE21" s="141">
        <f t="shared" si="24"/>
        <v>0</v>
      </c>
    </row>
    <row r="22" spans="1:57" s="123" customFormat="1" ht="12" customHeight="1">
      <c r="A22" s="124" t="s">
        <v>325</v>
      </c>
      <c r="B22" s="125" t="s">
        <v>356</v>
      </c>
      <c r="C22" s="124" t="s">
        <v>357</v>
      </c>
      <c r="D22" s="141">
        <f t="shared" si="7"/>
        <v>94924</v>
      </c>
      <c r="E22" s="141">
        <f t="shared" si="8"/>
        <v>388395</v>
      </c>
      <c r="F22" s="141">
        <f t="shared" si="9"/>
        <v>483319</v>
      </c>
      <c r="G22" s="141">
        <f t="shared" si="10"/>
        <v>14764</v>
      </c>
      <c r="H22" s="141">
        <f t="shared" si="11"/>
        <v>132722</v>
      </c>
      <c r="I22" s="141">
        <f t="shared" si="12"/>
        <v>147486</v>
      </c>
      <c r="J22" s="125" t="s">
        <v>358</v>
      </c>
      <c r="K22" s="124" t="s">
        <v>359</v>
      </c>
      <c r="L22" s="141">
        <v>94924</v>
      </c>
      <c r="M22" s="141">
        <v>388395</v>
      </c>
      <c r="N22" s="141">
        <f t="shared" si="13"/>
        <v>483319</v>
      </c>
      <c r="O22" s="141">
        <v>14764</v>
      </c>
      <c r="P22" s="141">
        <v>132722</v>
      </c>
      <c r="Q22" s="141">
        <f t="shared" si="14"/>
        <v>147486</v>
      </c>
      <c r="R22" s="125"/>
      <c r="S22" s="124"/>
      <c r="T22" s="141">
        <v>0</v>
      </c>
      <c r="U22" s="141">
        <v>0</v>
      </c>
      <c r="V22" s="141">
        <f t="shared" si="15"/>
        <v>0</v>
      </c>
      <c r="W22" s="141">
        <v>0</v>
      </c>
      <c r="X22" s="141">
        <v>0</v>
      </c>
      <c r="Y22" s="141">
        <f t="shared" si="16"/>
        <v>0</v>
      </c>
      <c r="Z22" s="125"/>
      <c r="AA22" s="124"/>
      <c r="AB22" s="141">
        <v>0</v>
      </c>
      <c r="AC22" s="141">
        <v>0</v>
      </c>
      <c r="AD22" s="141">
        <f t="shared" si="17"/>
        <v>0</v>
      </c>
      <c r="AE22" s="141">
        <v>0</v>
      </c>
      <c r="AF22" s="141">
        <v>0</v>
      </c>
      <c r="AG22" s="141">
        <f t="shared" si="18"/>
        <v>0</v>
      </c>
      <c r="AH22" s="125"/>
      <c r="AI22" s="124"/>
      <c r="AJ22" s="141">
        <v>0</v>
      </c>
      <c r="AK22" s="141">
        <v>0</v>
      </c>
      <c r="AL22" s="141">
        <f t="shared" si="19"/>
        <v>0</v>
      </c>
      <c r="AM22" s="141">
        <v>0</v>
      </c>
      <c r="AN22" s="141">
        <v>0</v>
      </c>
      <c r="AO22" s="141">
        <f t="shared" si="20"/>
        <v>0</v>
      </c>
      <c r="AP22" s="125"/>
      <c r="AQ22" s="124"/>
      <c r="AR22" s="141">
        <v>0</v>
      </c>
      <c r="AS22" s="141">
        <v>0</v>
      </c>
      <c r="AT22" s="141">
        <f t="shared" si="21"/>
        <v>0</v>
      </c>
      <c r="AU22" s="141">
        <v>0</v>
      </c>
      <c r="AV22" s="141">
        <v>0</v>
      </c>
      <c r="AW22" s="141">
        <f t="shared" si="22"/>
        <v>0</v>
      </c>
      <c r="AX22" s="125"/>
      <c r="AY22" s="124"/>
      <c r="AZ22" s="141">
        <v>0</v>
      </c>
      <c r="BA22" s="141">
        <v>0</v>
      </c>
      <c r="BB22" s="141">
        <f t="shared" si="23"/>
        <v>0</v>
      </c>
      <c r="BC22" s="141">
        <v>0</v>
      </c>
      <c r="BD22" s="141">
        <v>0</v>
      </c>
      <c r="BE22" s="141">
        <f t="shared" si="24"/>
        <v>0</v>
      </c>
    </row>
    <row r="23" spans="1:57" s="123" customFormat="1" ht="12" customHeight="1">
      <c r="A23" s="124" t="s">
        <v>325</v>
      </c>
      <c r="B23" s="125" t="s">
        <v>360</v>
      </c>
      <c r="C23" s="124" t="s">
        <v>361</v>
      </c>
      <c r="D23" s="141">
        <f t="shared" si="7"/>
        <v>0</v>
      </c>
      <c r="E23" s="141">
        <f t="shared" si="8"/>
        <v>105979</v>
      </c>
      <c r="F23" s="141">
        <f t="shared" si="9"/>
        <v>105979</v>
      </c>
      <c r="G23" s="141">
        <f t="shared" si="10"/>
        <v>0</v>
      </c>
      <c r="H23" s="141">
        <f t="shared" si="11"/>
        <v>0</v>
      </c>
      <c r="I23" s="141">
        <f t="shared" si="12"/>
        <v>0</v>
      </c>
      <c r="J23" s="125" t="s">
        <v>348</v>
      </c>
      <c r="K23" s="124" t="s">
        <v>349</v>
      </c>
      <c r="L23" s="141">
        <v>0</v>
      </c>
      <c r="M23" s="141">
        <v>105979</v>
      </c>
      <c r="N23" s="141">
        <f t="shared" si="13"/>
        <v>105979</v>
      </c>
      <c r="O23" s="141">
        <v>0</v>
      </c>
      <c r="P23" s="141">
        <v>0</v>
      </c>
      <c r="Q23" s="141">
        <f t="shared" si="14"/>
        <v>0</v>
      </c>
      <c r="R23" s="125"/>
      <c r="S23" s="124"/>
      <c r="T23" s="141">
        <v>0</v>
      </c>
      <c r="U23" s="141">
        <v>0</v>
      </c>
      <c r="V23" s="141">
        <f t="shared" si="15"/>
        <v>0</v>
      </c>
      <c r="W23" s="141">
        <v>0</v>
      </c>
      <c r="X23" s="141">
        <v>0</v>
      </c>
      <c r="Y23" s="141">
        <f t="shared" si="16"/>
        <v>0</v>
      </c>
      <c r="Z23" s="125"/>
      <c r="AA23" s="124"/>
      <c r="AB23" s="141">
        <v>0</v>
      </c>
      <c r="AC23" s="141">
        <v>0</v>
      </c>
      <c r="AD23" s="141">
        <f t="shared" si="17"/>
        <v>0</v>
      </c>
      <c r="AE23" s="141">
        <v>0</v>
      </c>
      <c r="AF23" s="141">
        <v>0</v>
      </c>
      <c r="AG23" s="141">
        <f t="shared" si="18"/>
        <v>0</v>
      </c>
      <c r="AH23" s="125"/>
      <c r="AI23" s="124"/>
      <c r="AJ23" s="141">
        <v>0</v>
      </c>
      <c r="AK23" s="141">
        <v>0</v>
      </c>
      <c r="AL23" s="141">
        <f t="shared" si="19"/>
        <v>0</v>
      </c>
      <c r="AM23" s="141">
        <v>0</v>
      </c>
      <c r="AN23" s="141">
        <v>0</v>
      </c>
      <c r="AO23" s="141">
        <f t="shared" si="20"/>
        <v>0</v>
      </c>
      <c r="AP23" s="125"/>
      <c r="AQ23" s="124"/>
      <c r="AR23" s="141">
        <v>0</v>
      </c>
      <c r="AS23" s="141">
        <v>0</v>
      </c>
      <c r="AT23" s="141">
        <f t="shared" si="21"/>
        <v>0</v>
      </c>
      <c r="AU23" s="141">
        <v>0</v>
      </c>
      <c r="AV23" s="141">
        <v>0</v>
      </c>
      <c r="AW23" s="141">
        <f t="shared" si="22"/>
        <v>0</v>
      </c>
      <c r="AX23" s="125"/>
      <c r="AY23" s="124"/>
      <c r="AZ23" s="141">
        <v>0</v>
      </c>
      <c r="BA23" s="141">
        <v>0</v>
      </c>
      <c r="BB23" s="141">
        <f t="shared" si="23"/>
        <v>0</v>
      </c>
      <c r="BC23" s="141">
        <v>0</v>
      </c>
      <c r="BD23" s="141">
        <v>0</v>
      </c>
      <c r="BE23" s="141">
        <f t="shared" si="24"/>
        <v>0</v>
      </c>
    </row>
    <row r="24" spans="1:57" s="123" customFormat="1" ht="12" customHeight="1">
      <c r="A24" s="124" t="s">
        <v>325</v>
      </c>
      <c r="B24" s="125" t="s">
        <v>362</v>
      </c>
      <c r="C24" s="124" t="s">
        <v>363</v>
      </c>
      <c r="D24" s="141">
        <f t="shared" si="7"/>
        <v>78614</v>
      </c>
      <c r="E24" s="141">
        <f t="shared" si="8"/>
        <v>322272</v>
      </c>
      <c r="F24" s="141">
        <f t="shared" si="9"/>
        <v>400886</v>
      </c>
      <c r="G24" s="141">
        <f t="shared" si="10"/>
        <v>0</v>
      </c>
      <c r="H24" s="141">
        <f t="shared" si="11"/>
        <v>0</v>
      </c>
      <c r="I24" s="141">
        <f t="shared" si="12"/>
        <v>0</v>
      </c>
      <c r="J24" s="125" t="s">
        <v>358</v>
      </c>
      <c r="K24" s="124" t="s">
        <v>359</v>
      </c>
      <c r="L24" s="141">
        <v>78614</v>
      </c>
      <c r="M24" s="141">
        <v>322272</v>
      </c>
      <c r="N24" s="141">
        <f t="shared" si="13"/>
        <v>400886</v>
      </c>
      <c r="O24" s="141">
        <v>0</v>
      </c>
      <c r="P24" s="141">
        <v>0</v>
      </c>
      <c r="Q24" s="141">
        <f t="shared" si="14"/>
        <v>0</v>
      </c>
      <c r="R24" s="125"/>
      <c r="S24" s="124"/>
      <c r="T24" s="141">
        <v>0</v>
      </c>
      <c r="U24" s="141">
        <v>0</v>
      </c>
      <c r="V24" s="141">
        <f t="shared" si="15"/>
        <v>0</v>
      </c>
      <c r="W24" s="141">
        <v>0</v>
      </c>
      <c r="X24" s="141">
        <v>0</v>
      </c>
      <c r="Y24" s="141">
        <f t="shared" si="16"/>
        <v>0</v>
      </c>
      <c r="Z24" s="125"/>
      <c r="AA24" s="124"/>
      <c r="AB24" s="141">
        <v>0</v>
      </c>
      <c r="AC24" s="141">
        <v>0</v>
      </c>
      <c r="AD24" s="141">
        <f t="shared" si="17"/>
        <v>0</v>
      </c>
      <c r="AE24" s="141">
        <v>0</v>
      </c>
      <c r="AF24" s="141">
        <v>0</v>
      </c>
      <c r="AG24" s="141">
        <f t="shared" si="18"/>
        <v>0</v>
      </c>
      <c r="AH24" s="125"/>
      <c r="AI24" s="124"/>
      <c r="AJ24" s="141">
        <v>0</v>
      </c>
      <c r="AK24" s="141">
        <v>0</v>
      </c>
      <c r="AL24" s="141">
        <f t="shared" si="19"/>
        <v>0</v>
      </c>
      <c r="AM24" s="141">
        <v>0</v>
      </c>
      <c r="AN24" s="141">
        <v>0</v>
      </c>
      <c r="AO24" s="141">
        <f t="shared" si="20"/>
        <v>0</v>
      </c>
      <c r="AP24" s="125"/>
      <c r="AQ24" s="124"/>
      <c r="AR24" s="141">
        <v>0</v>
      </c>
      <c r="AS24" s="141">
        <v>0</v>
      </c>
      <c r="AT24" s="141">
        <f t="shared" si="21"/>
        <v>0</v>
      </c>
      <c r="AU24" s="141">
        <v>0</v>
      </c>
      <c r="AV24" s="141">
        <v>0</v>
      </c>
      <c r="AW24" s="141">
        <f t="shared" si="22"/>
        <v>0</v>
      </c>
      <c r="AX24" s="125"/>
      <c r="AY24" s="124"/>
      <c r="AZ24" s="141">
        <v>0</v>
      </c>
      <c r="BA24" s="141">
        <v>0</v>
      </c>
      <c r="BB24" s="141">
        <f t="shared" si="23"/>
        <v>0</v>
      </c>
      <c r="BC24" s="141">
        <v>0</v>
      </c>
      <c r="BD24" s="141">
        <v>0</v>
      </c>
      <c r="BE24" s="141">
        <f t="shared" si="24"/>
        <v>0</v>
      </c>
    </row>
    <row r="25" spans="1:57" s="123" customFormat="1" ht="12" customHeight="1">
      <c r="A25" s="124" t="s">
        <v>325</v>
      </c>
      <c r="B25" s="125" t="s">
        <v>426</v>
      </c>
      <c r="C25" s="124" t="s">
        <v>364</v>
      </c>
      <c r="D25" s="141">
        <f t="shared" si="7"/>
        <v>0</v>
      </c>
      <c r="E25" s="141">
        <f t="shared" si="8"/>
        <v>0</v>
      </c>
      <c r="F25" s="141">
        <f t="shared" si="9"/>
        <v>0</v>
      </c>
      <c r="G25" s="141">
        <f t="shared" si="10"/>
        <v>0</v>
      </c>
      <c r="H25" s="141">
        <f t="shared" si="11"/>
        <v>0</v>
      </c>
      <c r="I25" s="141">
        <f t="shared" si="12"/>
        <v>0</v>
      </c>
      <c r="J25" s="125"/>
      <c r="K25" s="124"/>
      <c r="L25" s="141">
        <v>0</v>
      </c>
      <c r="M25" s="141">
        <v>0</v>
      </c>
      <c r="N25" s="141">
        <f t="shared" si="13"/>
        <v>0</v>
      </c>
      <c r="O25" s="141">
        <v>0</v>
      </c>
      <c r="P25" s="141">
        <v>0</v>
      </c>
      <c r="Q25" s="141">
        <f t="shared" si="14"/>
        <v>0</v>
      </c>
      <c r="R25" s="125"/>
      <c r="S25" s="124"/>
      <c r="T25" s="141">
        <v>0</v>
      </c>
      <c r="U25" s="141">
        <v>0</v>
      </c>
      <c r="V25" s="141">
        <f t="shared" si="15"/>
        <v>0</v>
      </c>
      <c r="W25" s="141">
        <v>0</v>
      </c>
      <c r="X25" s="141">
        <v>0</v>
      </c>
      <c r="Y25" s="141">
        <f t="shared" si="16"/>
        <v>0</v>
      </c>
      <c r="Z25" s="125"/>
      <c r="AA25" s="124"/>
      <c r="AB25" s="141">
        <v>0</v>
      </c>
      <c r="AC25" s="141">
        <v>0</v>
      </c>
      <c r="AD25" s="141">
        <f t="shared" si="17"/>
        <v>0</v>
      </c>
      <c r="AE25" s="141">
        <v>0</v>
      </c>
      <c r="AF25" s="141">
        <v>0</v>
      </c>
      <c r="AG25" s="141">
        <f t="shared" si="18"/>
        <v>0</v>
      </c>
      <c r="AH25" s="125"/>
      <c r="AI25" s="124"/>
      <c r="AJ25" s="141">
        <v>0</v>
      </c>
      <c r="AK25" s="141">
        <v>0</v>
      </c>
      <c r="AL25" s="141">
        <f t="shared" si="19"/>
        <v>0</v>
      </c>
      <c r="AM25" s="141">
        <v>0</v>
      </c>
      <c r="AN25" s="141">
        <v>0</v>
      </c>
      <c r="AO25" s="141">
        <f t="shared" si="20"/>
        <v>0</v>
      </c>
      <c r="AP25" s="125"/>
      <c r="AQ25" s="124"/>
      <c r="AR25" s="141">
        <v>0</v>
      </c>
      <c r="AS25" s="141">
        <v>0</v>
      </c>
      <c r="AT25" s="141">
        <f t="shared" si="21"/>
        <v>0</v>
      </c>
      <c r="AU25" s="141">
        <v>0</v>
      </c>
      <c r="AV25" s="141">
        <v>0</v>
      </c>
      <c r="AW25" s="141">
        <f t="shared" si="22"/>
        <v>0</v>
      </c>
      <c r="AX25" s="125"/>
      <c r="AY25" s="124"/>
      <c r="AZ25" s="141">
        <v>0</v>
      </c>
      <c r="BA25" s="141">
        <v>0</v>
      </c>
      <c r="BB25" s="141">
        <f t="shared" si="23"/>
        <v>0</v>
      </c>
      <c r="BC25" s="141">
        <v>0</v>
      </c>
      <c r="BD25" s="141">
        <v>0</v>
      </c>
      <c r="BE25" s="141">
        <f t="shared" si="24"/>
        <v>0</v>
      </c>
    </row>
    <row r="26" spans="1:57" s="123" customFormat="1" ht="12" customHeight="1">
      <c r="A26" s="124" t="s">
        <v>325</v>
      </c>
      <c r="B26" s="125" t="s">
        <v>365</v>
      </c>
      <c r="C26" s="124" t="s">
        <v>366</v>
      </c>
      <c r="D26" s="141">
        <f t="shared" si="7"/>
        <v>94278</v>
      </c>
      <c r="E26" s="141">
        <f t="shared" si="8"/>
        <v>481441</v>
      </c>
      <c r="F26" s="141">
        <f t="shared" si="9"/>
        <v>575719</v>
      </c>
      <c r="G26" s="141">
        <f t="shared" si="10"/>
        <v>0</v>
      </c>
      <c r="H26" s="141">
        <f t="shared" si="11"/>
        <v>0</v>
      </c>
      <c r="I26" s="141">
        <f t="shared" si="12"/>
        <v>0</v>
      </c>
      <c r="J26" s="125" t="s">
        <v>367</v>
      </c>
      <c r="K26" s="124" t="s">
        <v>368</v>
      </c>
      <c r="L26" s="141">
        <v>94278</v>
      </c>
      <c r="M26" s="141">
        <v>481441</v>
      </c>
      <c r="N26" s="141">
        <f t="shared" si="13"/>
        <v>575719</v>
      </c>
      <c r="O26" s="141">
        <v>0</v>
      </c>
      <c r="P26" s="141">
        <v>0</v>
      </c>
      <c r="Q26" s="141">
        <f t="shared" si="14"/>
        <v>0</v>
      </c>
      <c r="R26" s="125"/>
      <c r="S26" s="124"/>
      <c r="T26" s="141">
        <v>0</v>
      </c>
      <c r="U26" s="141">
        <v>0</v>
      </c>
      <c r="V26" s="141">
        <f t="shared" si="15"/>
        <v>0</v>
      </c>
      <c r="W26" s="141">
        <v>0</v>
      </c>
      <c r="X26" s="141">
        <v>0</v>
      </c>
      <c r="Y26" s="141">
        <f t="shared" si="16"/>
        <v>0</v>
      </c>
      <c r="Z26" s="125"/>
      <c r="AA26" s="124"/>
      <c r="AB26" s="141">
        <v>0</v>
      </c>
      <c r="AC26" s="141">
        <v>0</v>
      </c>
      <c r="AD26" s="141">
        <f t="shared" si="17"/>
        <v>0</v>
      </c>
      <c r="AE26" s="141">
        <v>0</v>
      </c>
      <c r="AF26" s="141">
        <v>0</v>
      </c>
      <c r="AG26" s="141">
        <f t="shared" si="18"/>
        <v>0</v>
      </c>
      <c r="AH26" s="125"/>
      <c r="AI26" s="124"/>
      <c r="AJ26" s="141">
        <v>0</v>
      </c>
      <c r="AK26" s="141">
        <v>0</v>
      </c>
      <c r="AL26" s="141">
        <f t="shared" si="19"/>
        <v>0</v>
      </c>
      <c r="AM26" s="141">
        <v>0</v>
      </c>
      <c r="AN26" s="141">
        <v>0</v>
      </c>
      <c r="AO26" s="141">
        <f t="shared" si="20"/>
        <v>0</v>
      </c>
      <c r="AP26" s="125"/>
      <c r="AQ26" s="124"/>
      <c r="AR26" s="141">
        <v>0</v>
      </c>
      <c r="AS26" s="141">
        <v>0</v>
      </c>
      <c r="AT26" s="141">
        <f t="shared" si="21"/>
        <v>0</v>
      </c>
      <c r="AU26" s="141">
        <v>0</v>
      </c>
      <c r="AV26" s="141">
        <v>0</v>
      </c>
      <c r="AW26" s="141">
        <f t="shared" si="22"/>
        <v>0</v>
      </c>
      <c r="AX26" s="125"/>
      <c r="AY26" s="124"/>
      <c r="AZ26" s="141">
        <v>0</v>
      </c>
      <c r="BA26" s="141">
        <v>0</v>
      </c>
      <c r="BB26" s="141">
        <f t="shared" si="23"/>
        <v>0</v>
      </c>
      <c r="BC26" s="141">
        <v>0</v>
      </c>
      <c r="BD26" s="141">
        <v>0</v>
      </c>
      <c r="BE26" s="141">
        <f t="shared" si="24"/>
        <v>0</v>
      </c>
    </row>
    <row r="27" spans="1:57" s="123" customFormat="1" ht="12" customHeight="1">
      <c r="A27" s="124" t="s">
        <v>325</v>
      </c>
      <c r="B27" s="125" t="s">
        <v>369</v>
      </c>
      <c r="C27" s="124" t="s">
        <v>370</v>
      </c>
      <c r="D27" s="141">
        <f t="shared" si="7"/>
        <v>234</v>
      </c>
      <c r="E27" s="141">
        <f t="shared" si="8"/>
        <v>476390</v>
      </c>
      <c r="F27" s="141">
        <f t="shared" si="9"/>
        <v>476624</v>
      </c>
      <c r="G27" s="141">
        <f t="shared" si="10"/>
        <v>2959</v>
      </c>
      <c r="H27" s="141">
        <f t="shared" si="11"/>
        <v>182332</v>
      </c>
      <c r="I27" s="141">
        <f t="shared" si="12"/>
        <v>185291</v>
      </c>
      <c r="J27" s="125" t="s">
        <v>339</v>
      </c>
      <c r="K27" s="124" t="s">
        <v>340</v>
      </c>
      <c r="L27" s="141">
        <v>234</v>
      </c>
      <c r="M27" s="141">
        <v>476390</v>
      </c>
      <c r="N27" s="141">
        <f t="shared" si="13"/>
        <v>476624</v>
      </c>
      <c r="O27" s="141">
        <v>2959</v>
      </c>
      <c r="P27" s="141">
        <v>182332</v>
      </c>
      <c r="Q27" s="141">
        <f t="shared" si="14"/>
        <v>185291</v>
      </c>
      <c r="R27" s="125"/>
      <c r="S27" s="124"/>
      <c r="T27" s="141">
        <v>0</v>
      </c>
      <c r="U27" s="141">
        <v>0</v>
      </c>
      <c r="V27" s="141">
        <f t="shared" si="15"/>
        <v>0</v>
      </c>
      <c r="W27" s="141">
        <v>0</v>
      </c>
      <c r="X27" s="141">
        <v>0</v>
      </c>
      <c r="Y27" s="141">
        <f t="shared" si="16"/>
        <v>0</v>
      </c>
      <c r="Z27" s="125"/>
      <c r="AA27" s="124"/>
      <c r="AB27" s="141">
        <v>0</v>
      </c>
      <c r="AC27" s="141">
        <v>0</v>
      </c>
      <c r="AD27" s="141">
        <f t="shared" si="17"/>
        <v>0</v>
      </c>
      <c r="AE27" s="141">
        <v>0</v>
      </c>
      <c r="AF27" s="141">
        <v>0</v>
      </c>
      <c r="AG27" s="141">
        <f t="shared" si="18"/>
        <v>0</v>
      </c>
      <c r="AH27" s="125"/>
      <c r="AI27" s="124"/>
      <c r="AJ27" s="141">
        <v>0</v>
      </c>
      <c r="AK27" s="141">
        <v>0</v>
      </c>
      <c r="AL27" s="141">
        <f t="shared" si="19"/>
        <v>0</v>
      </c>
      <c r="AM27" s="141">
        <v>0</v>
      </c>
      <c r="AN27" s="141">
        <v>0</v>
      </c>
      <c r="AO27" s="141">
        <f t="shared" si="20"/>
        <v>0</v>
      </c>
      <c r="AP27" s="125"/>
      <c r="AQ27" s="124"/>
      <c r="AR27" s="141">
        <v>0</v>
      </c>
      <c r="AS27" s="141">
        <v>0</v>
      </c>
      <c r="AT27" s="141">
        <f t="shared" si="21"/>
        <v>0</v>
      </c>
      <c r="AU27" s="141">
        <v>0</v>
      </c>
      <c r="AV27" s="141">
        <v>0</v>
      </c>
      <c r="AW27" s="141">
        <f t="shared" si="22"/>
        <v>0</v>
      </c>
      <c r="AX27" s="125"/>
      <c r="AY27" s="124"/>
      <c r="AZ27" s="141">
        <v>0</v>
      </c>
      <c r="BA27" s="141">
        <v>0</v>
      </c>
      <c r="BB27" s="141">
        <f t="shared" si="23"/>
        <v>0</v>
      </c>
      <c r="BC27" s="141">
        <v>0</v>
      </c>
      <c r="BD27" s="141">
        <v>0</v>
      </c>
      <c r="BE27" s="141">
        <f t="shared" si="24"/>
        <v>0</v>
      </c>
    </row>
    <row r="28" spans="1:57" s="123" customFormat="1" ht="12" customHeight="1">
      <c r="A28" s="124" t="s">
        <v>325</v>
      </c>
      <c r="B28" s="125" t="s">
        <v>427</v>
      </c>
      <c r="C28" s="124" t="s">
        <v>371</v>
      </c>
      <c r="D28" s="141">
        <f t="shared" si="7"/>
        <v>0</v>
      </c>
      <c r="E28" s="141">
        <f t="shared" si="8"/>
        <v>0</v>
      </c>
      <c r="F28" s="141">
        <f t="shared" si="9"/>
        <v>0</v>
      </c>
      <c r="G28" s="141">
        <f t="shared" si="10"/>
        <v>0</v>
      </c>
      <c r="H28" s="141">
        <f t="shared" si="11"/>
        <v>0</v>
      </c>
      <c r="I28" s="141">
        <f t="shared" si="12"/>
        <v>0</v>
      </c>
      <c r="J28" s="125"/>
      <c r="K28" s="124"/>
      <c r="L28" s="141">
        <v>0</v>
      </c>
      <c r="M28" s="141">
        <v>0</v>
      </c>
      <c r="N28" s="141">
        <f t="shared" si="13"/>
        <v>0</v>
      </c>
      <c r="O28" s="141">
        <v>0</v>
      </c>
      <c r="P28" s="141">
        <v>0</v>
      </c>
      <c r="Q28" s="141">
        <f t="shared" si="14"/>
        <v>0</v>
      </c>
      <c r="R28" s="125"/>
      <c r="S28" s="124"/>
      <c r="T28" s="141">
        <v>0</v>
      </c>
      <c r="U28" s="141">
        <v>0</v>
      </c>
      <c r="V28" s="141">
        <f t="shared" si="15"/>
        <v>0</v>
      </c>
      <c r="W28" s="141">
        <v>0</v>
      </c>
      <c r="X28" s="141">
        <v>0</v>
      </c>
      <c r="Y28" s="141">
        <f t="shared" si="16"/>
        <v>0</v>
      </c>
      <c r="Z28" s="125"/>
      <c r="AA28" s="124"/>
      <c r="AB28" s="141">
        <v>0</v>
      </c>
      <c r="AC28" s="141">
        <v>0</v>
      </c>
      <c r="AD28" s="141">
        <f t="shared" si="17"/>
        <v>0</v>
      </c>
      <c r="AE28" s="141">
        <v>0</v>
      </c>
      <c r="AF28" s="141">
        <v>0</v>
      </c>
      <c r="AG28" s="141">
        <f t="shared" si="18"/>
        <v>0</v>
      </c>
      <c r="AH28" s="125"/>
      <c r="AI28" s="124"/>
      <c r="AJ28" s="141">
        <v>0</v>
      </c>
      <c r="AK28" s="141">
        <v>0</v>
      </c>
      <c r="AL28" s="141">
        <f t="shared" si="19"/>
        <v>0</v>
      </c>
      <c r="AM28" s="141">
        <v>0</v>
      </c>
      <c r="AN28" s="141">
        <v>0</v>
      </c>
      <c r="AO28" s="141">
        <f t="shared" si="20"/>
        <v>0</v>
      </c>
      <c r="AP28" s="125"/>
      <c r="AQ28" s="124"/>
      <c r="AR28" s="141">
        <v>0</v>
      </c>
      <c r="AS28" s="141">
        <v>0</v>
      </c>
      <c r="AT28" s="141">
        <f t="shared" si="21"/>
        <v>0</v>
      </c>
      <c r="AU28" s="141">
        <v>0</v>
      </c>
      <c r="AV28" s="141">
        <v>0</v>
      </c>
      <c r="AW28" s="141">
        <f t="shared" si="22"/>
        <v>0</v>
      </c>
      <c r="AX28" s="125"/>
      <c r="AY28" s="124"/>
      <c r="AZ28" s="141">
        <v>0</v>
      </c>
      <c r="BA28" s="141">
        <v>0</v>
      </c>
      <c r="BB28" s="141">
        <f t="shared" si="23"/>
        <v>0</v>
      </c>
      <c r="BC28" s="141">
        <v>0</v>
      </c>
      <c r="BD28" s="141">
        <v>0</v>
      </c>
      <c r="BE28" s="141">
        <f t="shared" si="24"/>
        <v>0</v>
      </c>
    </row>
    <row r="29" spans="1:57" s="123" customFormat="1" ht="12" customHeight="1">
      <c r="A29" s="124" t="s">
        <v>325</v>
      </c>
      <c r="B29" s="125" t="s">
        <v>372</v>
      </c>
      <c r="C29" s="124" t="s">
        <v>373</v>
      </c>
      <c r="D29" s="141">
        <f t="shared" si="7"/>
        <v>22343</v>
      </c>
      <c r="E29" s="141">
        <f t="shared" si="8"/>
        <v>373616</v>
      </c>
      <c r="F29" s="141">
        <f t="shared" si="9"/>
        <v>395959</v>
      </c>
      <c r="G29" s="141">
        <f t="shared" si="10"/>
        <v>3624</v>
      </c>
      <c r="H29" s="141">
        <f t="shared" si="11"/>
        <v>70292</v>
      </c>
      <c r="I29" s="141">
        <f t="shared" si="12"/>
        <v>73916</v>
      </c>
      <c r="J29" s="125" t="s">
        <v>374</v>
      </c>
      <c r="K29" s="124" t="s">
        <v>375</v>
      </c>
      <c r="L29" s="141">
        <v>22343</v>
      </c>
      <c r="M29" s="141">
        <v>373616</v>
      </c>
      <c r="N29" s="141">
        <f t="shared" si="13"/>
        <v>395959</v>
      </c>
      <c r="O29" s="141">
        <v>3624</v>
      </c>
      <c r="P29" s="141">
        <v>70292</v>
      </c>
      <c r="Q29" s="141">
        <f t="shared" si="14"/>
        <v>73916</v>
      </c>
      <c r="R29" s="125"/>
      <c r="S29" s="124"/>
      <c r="T29" s="141">
        <v>0</v>
      </c>
      <c r="U29" s="141">
        <v>0</v>
      </c>
      <c r="V29" s="141">
        <f t="shared" si="15"/>
        <v>0</v>
      </c>
      <c r="W29" s="141">
        <v>0</v>
      </c>
      <c r="X29" s="141">
        <v>0</v>
      </c>
      <c r="Y29" s="141">
        <f t="shared" si="16"/>
        <v>0</v>
      </c>
      <c r="Z29" s="125"/>
      <c r="AA29" s="124"/>
      <c r="AB29" s="141">
        <v>0</v>
      </c>
      <c r="AC29" s="141">
        <v>0</v>
      </c>
      <c r="AD29" s="141">
        <f t="shared" si="17"/>
        <v>0</v>
      </c>
      <c r="AE29" s="141">
        <v>0</v>
      </c>
      <c r="AF29" s="141">
        <v>0</v>
      </c>
      <c r="AG29" s="141">
        <f t="shared" si="18"/>
        <v>0</v>
      </c>
      <c r="AH29" s="125"/>
      <c r="AI29" s="124"/>
      <c r="AJ29" s="141">
        <v>0</v>
      </c>
      <c r="AK29" s="141">
        <v>0</v>
      </c>
      <c r="AL29" s="141">
        <f t="shared" si="19"/>
        <v>0</v>
      </c>
      <c r="AM29" s="141">
        <v>0</v>
      </c>
      <c r="AN29" s="141">
        <v>0</v>
      </c>
      <c r="AO29" s="141">
        <f t="shared" si="20"/>
        <v>0</v>
      </c>
      <c r="AP29" s="125"/>
      <c r="AQ29" s="124"/>
      <c r="AR29" s="141">
        <v>0</v>
      </c>
      <c r="AS29" s="141">
        <v>0</v>
      </c>
      <c r="AT29" s="141">
        <f t="shared" si="21"/>
        <v>0</v>
      </c>
      <c r="AU29" s="141">
        <v>0</v>
      </c>
      <c r="AV29" s="141">
        <v>0</v>
      </c>
      <c r="AW29" s="141">
        <f t="shared" si="22"/>
        <v>0</v>
      </c>
      <c r="AX29" s="125"/>
      <c r="AY29" s="124"/>
      <c r="AZ29" s="141">
        <v>0</v>
      </c>
      <c r="BA29" s="141">
        <v>0</v>
      </c>
      <c r="BB29" s="141">
        <f t="shared" si="23"/>
        <v>0</v>
      </c>
      <c r="BC29" s="141">
        <v>0</v>
      </c>
      <c r="BD29" s="141">
        <v>0</v>
      </c>
      <c r="BE29" s="141">
        <f t="shared" si="24"/>
        <v>0</v>
      </c>
    </row>
    <row r="30" spans="1:57" s="123" customFormat="1" ht="12" customHeight="1">
      <c r="A30" s="124" t="s">
        <v>325</v>
      </c>
      <c r="B30" s="125" t="s">
        <v>376</v>
      </c>
      <c r="C30" s="124" t="s">
        <v>377</v>
      </c>
      <c r="D30" s="141">
        <f t="shared" si="7"/>
        <v>31625</v>
      </c>
      <c r="E30" s="141">
        <f t="shared" si="8"/>
        <v>528822</v>
      </c>
      <c r="F30" s="141">
        <f t="shared" si="9"/>
        <v>560447</v>
      </c>
      <c r="G30" s="141">
        <f t="shared" si="10"/>
        <v>4702</v>
      </c>
      <c r="H30" s="141">
        <f t="shared" si="11"/>
        <v>91197</v>
      </c>
      <c r="I30" s="141">
        <f t="shared" si="12"/>
        <v>95899</v>
      </c>
      <c r="J30" s="125" t="s">
        <v>374</v>
      </c>
      <c r="K30" s="124" t="s">
        <v>378</v>
      </c>
      <c r="L30" s="141">
        <v>31625</v>
      </c>
      <c r="M30" s="141">
        <v>528822</v>
      </c>
      <c r="N30" s="141">
        <f t="shared" si="13"/>
        <v>560447</v>
      </c>
      <c r="O30" s="141">
        <v>4702</v>
      </c>
      <c r="P30" s="141">
        <v>91197</v>
      </c>
      <c r="Q30" s="141">
        <f t="shared" si="14"/>
        <v>95899</v>
      </c>
      <c r="R30" s="125"/>
      <c r="S30" s="124"/>
      <c r="T30" s="141">
        <v>0</v>
      </c>
      <c r="U30" s="141">
        <v>0</v>
      </c>
      <c r="V30" s="141">
        <f t="shared" si="15"/>
        <v>0</v>
      </c>
      <c r="W30" s="141">
        <v>0</v>
      </c>
      <c r="X30" s="141">
        <v>0</v>
      </c>
      <c r="Y30" s="141">
        <f t="shared" si="16"/>
        <v>0</v>
      </c>
      <c r="Z30" s="125"/>
      <c r="AA30" s="124"/>
      <c r="AB30" s="141">
        <v>0</v>
      </c>
      <c r="AC30" s="141">
        <v>0</v>
      </c>
      <c r="AD30" s="141">
        <f t="shared" si="17"/>
        <v>0</v>
      </c>
      <c r="AE30" s="141">
        <v>0</v>
      </c>
      <c r="AF30" s="141">
        <v>0</v>
      </c>
      <c r="AG30" s="141">
        <f t="shared" si="18"/>
        <v>0</v>
      </c>
      <c r="AH30" s="125"/>
      <c r="AI30" s="124"/>
      <c r="AJ30" s="141">
        <v>0</v>
      </c>
      <c r="AK30" s="141">
        <v>0</v>
      </c>
      <c r="AL30" s="141">
        <f t="shared" si="19"/>
        <v>0</v>
      </c>
      <c r="AM30" s="141">
        <v>0</v>
      </c>
      <c r="AN30" s="141">
        <v>0</v>
      </c>
      <c r="AO30" s="141">
        <f t="shared" si="20"/>
        <v>0</v>
      </c>
      <c r="AP30" s="125"/>
      <c r="AQ30" s="124"/>
      <c r="AR30" s="141">
        <v>0</v>
      </c>
      <c r="AS30" s="141">
        <v>0</v>
      </c>
      <c r="AT30" s="141">
        <f t="shared" si="21"/>
        <v>0</v>
      </c>
      <c r="AU30" s="141">
        <v>0</v>
      </c>
      <c r="AV30" s="141">
        <v>0</v>
      </c>
      <c r="AW30" s="141">
        <f t="shared" si="22"/>
        <v>0</v>
      </c>
      <c r="AX30" s="125"/>
      <c r="AY30" s="124"/>
      <c r="AZ30" s="141">
        <v>0</v>
      </c>
      <c r="BA30" s="141">
        <v>0</v>
      </c>
      <c r="BB30" s="141">
        <f t="shared" si="23"/>
        <v>0</v>
      </c>
      <c r="BC30" s="141">
        <v>0</v>
      </c>
      <c r="BD30" s="141">
        <v>0</v>
      </c>
      <c r="BE30" s="141">
        <f t="shared" si="24"/>
        <v>0</v>
      </c>
    </row>
    <row r="31" spans="1:57" s="123" customFormat="1" ht="12" customHeight="1">
      <c r="A31" s="124" t="s">
        <v>325</v>
      </c>
      <c r="B31" s="125" t="s">
        <v>428</v>
      </c>
      <c r="C31" s="124" t="s">
        <v>379</v>
      </c>
      <c r="D31" s="141">
        <f t="shared" si="7"/>
        <v>0</v>
      </c>
      <c r="E31" s="141">
        <f t="shared" si="8"/>
        <v>0</v>
      </c>
      <c r="F31" s="141">
        <f t="shared" si="9"/>
        <v>0</v>
      </c>
      <c r="G31" s="141">
        <f t="shared" si="10"/>
        <v>0</v>
      </c>
      <c r="H31" s="141">
        <f t="shared" si="11"/>
        <v>0</v>
      </c>
      <c r="I31" s="141">
        <f t="shared" si="12"/>
        <v>0</v>
      </c>
      <c r="J31" s="125"/>
      <c r="K31" s="124"/>
      <c r="L31" s="141">
        <v>0</v>
      </c>
      <c r="M31" s="141">
        <v>0</v>
      </c>
      <c r="N31" s="141">
        <f t="shared" si="13"/>
        <v>0</v>
      </c>
      <c r="O31" s="141">
        <v>0</v>
      </c>
      <c r="P31" s="141">
        <v>0</v>
      </c>
      <c r="Q31" s="141">
        <f t="shared" si="14"/>
        <v>0</v>
      </c>
      <c r="R31" s="125"/>
      <c r="S31" s="124"/>
      <c r="T31" s="141">
        <v>0</v>
      </c>
      <c r="U31" s="141">
        <v>0</v>
      </c>
      <c r="V31" s="141">
        <f t="shared" si="15"/>
        <v>0</v>
      </c>
      <c r="W31" s="141">
        <v>0</v>
      </c>
      <c r="X31" s="141">
        <v>0</v>
      </c>
      <c r="Y31" s="141">
        <f t="shared" si="16"/>
        <v>0</v>
      </c>
      <c r="Z31" s="125"/>
      <c r="AA31" s="124"/>
      <c r="AB31" s="141">
        <v>0</v>
      </c>
      <c r="AC31" s="141">
        <v>0</v>
      </c>
      <c r="AD31" s="141">
        <f t="shared" si="17"/>
        <v>0</v>
      </c>
      <c r="AE31" s="141">
        <v>0</v>
      </c>
      <c r="AF31" s="141">
        <v>0</v>
      </c>
      <c r="AG31" s="141">
        <f t="shared" si="18"/>
        <v>0</v>
      </c>
      <c r="AH31" s="125"/>
      <c r="AI31" s="124"/>
      <c r="AJ31" s="141">
        <v>0</v>
      </c>
      <c r="AK31" s="141">
        <v>0</v>
      </c>
      <c r="AL31" s="141">
        <f t="shared" si="19"/>
        <v>0</v>
      </c>
      <c r="AM31" s="141">
        <v>0</v>
      </c>
      <c r="AN31" s="141">
        <v>0</v>
      </c>
      <c r="AO31" s="141">
        <f t="shared" si="20"/>
        <v>0</v>
      </c>
      <c r="AP31" s="125"/>
      <c r="AQ31" s="124"/>
      <c r="AR31" s="141">
        <v>0</v>
      </c>
      <c r="AS31" s="141">
        <v>0</v>
      </c>
      <c r="AT31" s="141">
        <f t="shared" si="21"/>
        <v>0</v>
      </c>
      <c r="AU31" s="141">
        <v>0</v>
      </c>
      <c r="AV31" s="141">
        <v>0</v>
      </c>
      <c r="AW31" s="141">
        <f t="shared" si="22"/>
        <v>0</v>
      </c>
      <c r="AX31" s="125"/>
      <c r="AY31" s="124"/>
      <c r="AZ31" s="141">
        <v>0</v>
      </c>
      <c r="BA31" s="141">
        <v>0</v>
      </c>
      <c r="BB31" s="141">
        <f t="shared" si="23"/>
        <v>0</v>
      </c>
      <c r="BC31" s="141">
        <v>0</v>
      </c>
      <c r="BD31" s="141">
        <v>0</v>
      </c>
      <c r="BE31" s="141">
        <f t="shared" si="24"/>
        <v>0</v>
      </c>
    </row>
    <row r="32" spans="1:57" s="123" customFormat="1" ht="12" customHeight="1">
      <c r="A32" s="124" t="s">
        <v>325</v>
      </c>
      <c r="B32" s="125" t="s">
        <v>429</v>
      </c>
      <c r="C32" s="124" t="s">
        <v>380</v>
      </c>
      <c r="D32" s="141">
        <f t="shared" si="7"/>
        <v>0</v>
      </c>
      <c r="E32" s="141">
        <f t="shared" si="8"/>
        <v>0</v>
      </c>
      <c r="F32" s="141">
        <f t="shared" si="9"/>
        <v>0</v>
      </c>
      <c r="G32" s="141">
        <f t="shared" si="10"/>
        <v>0</v>
      </c>
      <c r="H32" s="141">
        <f t="shared" si="11"/>
        <v>0</v>
      </c>
      <c r="I32" s="141">
        <f t="shared" si="12"/>
        <v>0</v>
      </c>
      <c r="J32" s="125"/>
      <c r="K32" s="124"/>
      <c r="L32" s="141">
        <v>0</v>
      </c>
      <c r="M32" s="141">
        <v>0</v>
      </c>
      <c r="N32" s="141">
        <f t="shared" si="13"/>
        <v>0</v>
      </c>
      <c r="O32" s="141">
        <v>0</v>
      </c>
      <c r="P32" s="141">
        <v>0</v>
      </c>
      <c r="Q32" s="141">
        <f t="shared" si="14"/>
        <v>0</v>
      </c>
      <c r="R32" s="125"/>
      <c r="S32" s="124"/>
      <c r="T32" s="141">
        <v>0</v>
      </c>
      <c r="U32" s="141">
        <v>0</v>
      </c>
      <c r="V32" s="141">
        <f t="shared" si="15"/>
        <v>0</v>
      </c>
      <c r="W32" s="141">
        <v>0</v>
      </c>
      <c r="X32" s="141">
        <v>0</v>
      </c>
      <c r="Y32" s="141">
        <f t="shared" si="16"/>
        <v>0</v>
      </c>
      <c r="Z32" s="125"/>
      <c r="AA32" s="124"/>
      <c r="AB32" s="141">
        <v>0</v>
      </c>
      <c r="AC32" s="141">
        <v>0</v>
      </c>
      <c r="AD32" s="141">
        <f t="shared" si="17"/>
        <v>0</v>
      </c>
      <c r="AE32" s="141">
        <v>0</v>
      </c>
      <c r="AF32" s="141">
        <v>0</v>
      </c>
      <c r="AG32" s="141">
        <f t="shared" si="18"/>
        <v>0</v>
      </c>
      <c r="AH32" s="125"/>
      <c r="AI32" s="124"/>
      <c r="AJ32" s="141">
        <v>0</v>
      </c>
      <c r="AK32" s="141">
        <v>0</v>
      </c>
      <c r="AL32" s="141">
        <f t="shared" si="19"/>
        <v>0</v>
      </c>
      <c r="AM32" s="141">
        <v>0</v>
      </c>
      <c r="AN32" s="141">
        <v>0</v>
      </c>
      <c r="AO32" s="141">
        <f t="shared" si="20"/>
        <v>0</v>
      </c>
      <c r="AP32" s="125"/>
      <c r="AQ32" s="124"/>
      <c r="AR32" s="141">
        <v>0</v>
      </c>
      <c r="AS32" s="141">
        <v>0</v>
      </c>
      <c r="AT32" s="141">
        <f t="shared" si="21"/>
        <v>0</v>
      </c>
      <c r="AU32" s="141">
        <v>0</v>
      </c>
      <c r="AV32" s="141">
        <v>0</v>
      </c>
      <c r="AW32" s="141">
        <f t="shared" si="22"/>
        <v>0</v>
      </c>
      <c r="AX32" s="125"/>
      <c r="AY32" s="124"/>
      <c r="AZ32" s="141">
        <v>0</v>
      </c>
      <c r="BA32" s="141">
        <v>0</v>
      </c>
      <c r="BB32" s="141">
        <f t="shared" si="23"/>
        <v>0</v>
      </c>
      <c r="BC32" s="141">
        <v>0</v>
      </c>
      <c r="BD32" s="141">
        <v>0</v>
      </c>
      <c r="BE32" s="141">
        <f t="shared" si="24"/>
        <v>0</v>
      </c>
    </row>
    <row r="33" spans="1:57" s="123" customFormat="1" ht="12" customHeight="1">
      <c r="A33" s="124" t="s">
        <v>325</v>
      </c>
      <c r="B33" s="125" t="s">
        <v>381</v>
      </c>
      <c r="C33" s="124" t="s">
        <v>382</v>
      </c>
      <c r="D33" s="141">
        <f t="shared" si="7"/>
        <v>113</v>
      </c>
      <c r="E33" s="141">
        <f t="shared" si="8"/>
        <v>164641</v>
      </c>
      <c r="F33" s="141">
        <f t="shared" si="9"/>
        <v>164754</v>
      </c>
      <c r="G33" s="141">
        <f t="shared" si="10"/>
        <v>1377</v>
      </c>
      <c r="H33" s="141">
        <f t="shared" si="11"/>
        <v>54362</v>
      </c>
      <c r="I33" s="141">
        <f t="shared" si="12"/>
        <v>55739</v>
      </c>
      <c r="J33" s="125" t="s">
        <v>339</v>
      </c>
      <c r="K33" s="124" t="s">
        <v>340</v>
      </c>
      <c r="L33" s="141">
        <v>113</v>
      </c>
      <c r="M33" s="141">
        <v>164641</v>
      </c>
      <c r="N33" s="141">
        <f t="shared" si="13"/>
        <v>164754</v>
      </c>
      <c r="O33" s="141">
        <v>1377</v>
      </c>
      <c r="P33" s="141">
        <v>54362</v>
      </c>
      <c r="Q33" s="141">
        <f t="shared" si="14"/>
        <v>55739</v>
      </c>
      <c r="R33" s="125"/>
      <c r="S33" s="124"/>
      <c r="T33" s="141">
        <v>0</v>
      </c>
      <c r="U33" s="141">
        <v>0</v>
      </c>
      <c r="V33" s="141">
        <f t="shared" si="15"/>
        <v>0</v>
      </c>
      <c r="W33" s="141">
        <v>0</v>
      </c>
      <c r="X33" s="141">
        <v>0</v>
      </c>
      <c r="Y33" s="141">
        <f t="shared" si="16"/>
        <v>0</v>
      </c>
      <c r="Z33" s="125"/>
      <c r="AA33" s="124"/>
      <c r="AB33" s="141">
        <v>0</v>
      </c>
      <c r="AC33" s="141">
        <v>0</v>
      </c>
      <c r="AD33" s="141">
        <f t="shared" si="17"/>
        <v>0</v>
      </c>
      <c r="AE33" s="141">
        <v>0</v>
      </c>
      <c r="AF33" s="141">
        <v>0</v>
      </c>
      <c r="AG33" s="141">
        <f t="shared" si="18"/>
        <v>0</v>
      </c>
      <c r="AH33" s="125"/>
      <c r="AI33" s="124"/>
      <c r="AJ33" s="141">
        <v>0</v>
      </c>
      <c r="AK33" s="141">
        <v>0</v>
      </c>
      <c r="AL33" s="141">
        <f t="shared" si="19"/>
        <v>0</v>
      </c>
      <c r="AM33" s="141">
        <v>0</v>
      </c>
      <c r="AN33" s="141">
        <v>0</v>
      </c>
      <c r="AO33" s="141">
        <f t="shared" si="20"/>
        <v>0</v>
      </c>
      <c r="AP33" s="125"/>
      <c r="AQ33" s="124"/>
      <c r="AR33" s="141">
        <v>0</v>
      </c>
      <c r="AS33" s="141">
        <v>0</v>
      </c>
      <c r="AT33" s="141">
        <f t="shared" si="21"/>
        <v>0</v>
      </c>
      <c r="AU33" s="141">
        <v>0</v>
      </c>
      <c r="AV33" s="141">
        <v>0</v>
      </c>
      <c r="AW33" s="141">
        <f t="shared" si="22"/>
        <v>0</v>
      </c>
      <c r="AX33" s="125"/>
      <c r="AY33" s="124"/>
      <c r="AZ33" s="141">
        <v>0</v>
      </c>
      <c r="BA33" s="141">
        <v>0</v>
      </c>
      <c r="BB33" s="141">
        <f t="shared" si="23"/>
        <v>0</v>
      </c>
      <c r="BC33" s="141">
        <v>0</v>
      </c>
      <c r="BD33" s="141">
        <v>0</v>
      </c>
      <c r="BE33" s="141">
        <f t="shared" si="24"/>
        <v>0</v>
      </c>
    </row>
    <row r="34" spans="1:57" s="123" customFormat="1" ht="12" customHeight="1">
      <c r="A34" s="124" t="s">
        <v>325</v>
      </c>
      <c r="B34" s="125" t="s">
        <v>383</v>
      </c>
      <c r="C34" s="124" t="s">
        <v>384</v>
      </c>
      <c r="D34" s="141">
        <f t="shared" si="7"/>
        <v>22944</v>
      </c>
      <c r="E34" s="141">
        <f t="shared" si="8"/>
        <v>383675</v>
      </c>
      <c r="F34" s="141">
        <f t="shared" si="9"/>
        <v>406619</v>
      </c>
      <c r="G34" s="141">
        <f t="shared" si="10"/>
        <v>3024</v>
      </c>
      <c r="H34" s="141">
        <f t="shared" si="11"/>
        <v>58648</v>
      </c>
      <c r="I34" s="141">
        <f t="shared" si="12"/>
        <v>61672</v>
      </c>
      <c r="J34" s="125" t="s">
        <v>374</v>
      </c>
      <c r="K34" s="124" t="s">
        <v>378</v>
      </c>
      <c r="L34" s="141">
        <v>22944</v>
      </c>
      <c r="M34" s="141">
        <v>383675</v>
      </c>
      <c r="N34" s="141">
        <f t="shared" si="13"/>
        <v>406619</v>
      </c>
      <c r="O34" s="141">
        <v>3024</v>
      </c>
      <c r="P34" s="141">
        <v>58648</v>
      </c>
      <c r="Q34" s="141">
        <f t="shared" si="14"/>
        <v>61672</v>
      </c>
      <c r="R34" s="125"/>
      <c r="S34" s="124"/>
      <c r="T34" s="141">
        <v>0</v>
      </c>
      <c r="U34" s="141">
        <v>0</v>
      </c>
      <c r="V34" s="141">
        <f t="shared" si="15"/>
        <v>0</v>
      </c>
      <c r="W34" s="141">
        <v>0</v>
      </c>
      <c r="X34" s="141">
        <v>0</v>
      </c>
      <c r="Y34" s="141">
        <f t="shared" si="16"/>
        <v>0</v>
      </c>
      <c r="Z34" s="125"/>
      <c r="AA34" s="124"/>
      <c r="AB34" s="141">
        <v>0</v>
      </c>
      <c r="AC34" s="141">
        <v>0</v>
      </c>
      <c r="AD34" s="141">
        <f t="shared" si="17"/>
        <v>0</v>
      </c>
      <c r="AE34" s="141">
        <v>0</v>
      </c>
      <c r="AF34" s="141">
        <v>0</v>
      </c>
      <c r="AG34" s="141">
        <f t="shared" si="18"/>
        <v>0</v>
      </c>
      <c r="AH34" s="125"/>
      <c r="AI34" s="124"/>
      <c r="AJ34" s="141">
        <v>0</v>
      </c>
      <c r="AK34" s="141">
        <v>0</v>
      </c>
      <c r="AL34" s="141">
        <f t="shared" si="19"/>
        <v>0</v>
      </c>
      <c r="AM34" s="141">
        <v>0</v>
      </c>
      <c r="AN34" s="141">
        <v>0</v>
      </c>
      <c r="AO34" s="141">
        <f t="shared" si="20"/>
        <v>0</v>
      </c>
      <c r="AP34" s="125"/>
      <c r="AQ34" s="124"/>
      <c r="AR34" s="141">
        <v>0</v>
      </c>
      <c r="AS34" s="141">
        <v>0</v>
      </c>
      <c r="AT34" s="141">
        <f t="shared" si="21"/>
        <v>0</v>
      </c>
      <c r="AU34" s="141">
        <v>0</v>
      </c>
      <c r="AV34" s="141">
        <v>0</v>
      </c>
      <c r="AW34" s="141">
        <f t="shared" si="22"/>
        <v>0</v>
      </c>
      <c r="AX34" s="125"/>
      <c r="AY34" s="124"/>
      <c r="AZ34" s="141">
        <v>0</v>
      </c>
      <c r="BA34" s="141">
        <v>0</v>
      </c>
      <c r="BB34" s="141">
        <f t="shared" si="23"/>
        <v>0</v>
      </c>
      <c r="BC34" s="141">
        <v>0</v>
      </c>
      <c r="BD34" s="141">
        <v>0</v>
      </c>
      <c r="BE34" s="141">
        <f t="shared" si="24"/>
        <v>0</v>
      </c>
    </row>
    <row r="35" spans="1:57" s="123" customFormat="1" ht="12" customHeight="1">
      <c r="A35" s="124" t="s">
        <v>325</v>
      </c>
      <c r="B35" s="125" t="s">
        <v>385</v>
      </c>
      <c r="C35" s="124" t="s">
        <v>386</v>
      </c>
      <c r="D35" s="141">
        <f t="shared" si="7"/>
        <v>315271</v>
      </c>
      <c r="E35" s="141">
        <f t="shared" si="8"/>
        <v>1985475</v>
      </c>
      <c r="F35" s="141">
        <f t="shared" si="9"/>
        <v>2300746</v>
      </c>
      <c r="G35" s="141">
        <f t="shared" si="10"/>
        <v>0</v>
      </c>
      <c r="H35" s="141">
        <f t="shared" si="11"/>
        <v>0</v>
      </c>
      <c r="I35" s="141">
        <f t="shared" si="12"/>
        <v>0</v>
      </c>
      <c r="J35" s="125" t="s">
        <v>367</v>
      </c>
      <c r="K35" s="124" t="s">
        <v>368</v>
      </c>
      <c r="L35" s="141">
        <v>315271</v>
      </c>
      <c r="M35" s="141">
        <v>1985475</v>
      </c>
      <c r="N35" s="141">
        <f t="shared" si="13"/>
        <v>2300746</v>
      </c>
      <c r="O35" s="141">
        <v>0</v>
      </c>
      <c r="P35" s="141">
        <v>0</v>
      </c>
      <c r="Q35" s="141">
        <f t="shared" si="14"/>
        <v>0</v>
      </c>
      <c r="R35" s="125"/>
      <c r="S35" s="124"/>
      <c r="T35" s="141">
        <v>0</v>
      </c>
      <c r="U35" s="141">
        <v>0</v>
      </c>
      <c r="V35" s="141">
        <f t="shared" si="15"/>
        <v>0</v>
      </c>
      <c r="W35" s="141">
        <v>0</v>
      </c>
      <c r="X35" s="141">
        <v>0</v>
      </c>
      <c r="Y35" s="141">
        <f t="shared" si="16"/>
        <v>0</v>
      </c>
      <c r="Z35" s="125"/>
      <c r="AA35" s="124"/>
      <c r="AB35" s="141">
        <v>0</v>
      </c>
      <c r="AC35" s="141">
        <v>0</v>
      </c>
      <c r="AD35" s="141">
        <f t="shared" si="17"/>
        <v>0</v>
      </c>
      <c r="AE35" s="141">
        <v>0</v>
      </c>
      <c r="AF35" s="141">
        <v>0</v>
      </c>
      <c r="AG35" s="141">
        <f t="shared" si="18"/>
        <v>0</v>
      </c>
      <c r="AH35" s="125"/>
      <c r="AI35" s="124"/>
      <c r="AJ35" s="141">
        <v>0</v>
      </c>
      <c r="AK35" s="141">
        <v>0</v>
      </c>
      <c r="AL35" s="141">
        <f t="shared" si="19"/>
        <v>0</v>
      </c>
      <c r="AM35" s="141">
        <v>0</v>
      </c>
      <c r="AN35" s="141">
        <v>0</v>
      </c>
      <c r="AO35" s="141">
        <f t="shared" si="20"/>
        <v>0</v>
      </c>
      <c r="AP35" s="125"/>
      <c r="AQ35" s="124"/>
      <c r="AR35" s="141">
        <v>0</v>
      </c>
      <c r="AS35" s="141">
        <v>0</v>
      </c>
      <c r="AT35" s="141">
        <f t="shared" si="21"/>
        <v>0</v>
      </c>
      <c r="AU35" s="141">
        <v>0</v>
      </c>
      <c r="AV35" s="141">
        <v>0</v>
      </c>
      <c r="AW35" s="141">
        <f t="shared" si="22"/>
        <v>0</v>
      </c>
      <c r="AX35" s="125"/>
      <c r="AY35" s="124"/>
      <c r="AZ35" s="141">
        <v>0</v>
      </c>
      <c r="BA35" s="141">
        <v>0</v>
      </c>
      <c r="BB35" s="141">
        <f t="shared" si="23"/>
        <v>0</v>
      </c>
      <c r="BC35" s="141">
        <v>0</v>
      </c>
      <c r="BD35" s="141">
        <v>0</v>
      </c>
      <c r="BE35" s="141">
        <f t="shared" si="24"/>
        <v>0</v>
      </c>
    </row>
    <row r="36" spans="1:57" s="123" customFormat="1" ht="12" customHeight="1">
      <c r="A36" s="124" t="s">
        <v>325</v>
      </c>
      <c r="B36" s="125" t="s">
        <v>387</v>
      </c>
      <c r="C36" s="124" t="s">
        <v>388</v>
      </c>
      <c r="D36" s="141">
        <f t="shared" si="7"/>
        <v>0</v>
      </c>
      <c r="E36" s="141">
        <f t="shared" si="8"/>
        <v>275380</v>
      </c>
      <c r="F36" s="141">
        <f t="shared" si="9"/>
        <v>275380</v>
      </c>
      <c r="G36" s="141">
        <f t="shared" si="10"/>
        <v>0</v>
      </c>
      <c r="H36" s="141">
        <f t="shared" si="11"/>
        <v>0</v>
      </c>
      <c r="I36" s="141">
        <f t="shared" si="12"/>
        <v>0</v>
      </c>
      <c r="J36" s="125" t="s">
        <v>389</v>
      </c>
      <c r="K36" s="124" t="s">
        <v>390</v>
      </c>
      <c r="L36" s="141">
        <v>0</v>
      </c>
      <c r="M36" s="141">
        <v>275380</v>
      </c>
      <c r="N36" s="141">
        <f t="shared" si="13"/>
        <v>275380</v>
      </c>
      <c r="O36" s="141">
        <v>0</v>
      </c>
      <c r="P36" s="141">
        <v>0</v>
      </c>
      <c r="Q36" s="141">
        <f t="shared" si="14"/>
        <v>0</v>
      </c>
      <c r="R36" s="125"/>
      <c r="S36" s="124"/>
      <c r="T36" s="141">
        <v>0</v>
      </c>
      <c r="U36" s="141">
        <v>0</v>
      </c>
      <c r="V36" s="141">
        <f t="shared" si="15"/>
        <v>0</v>
      </c>
      <c r="W36" s="141">
        <v>0</v>
      </c>
      <c r="X36" s="141">
        <v>0</v>
      </c>
      <c r="Y36" s="141">
        <f t="shared" si="16"/>
        <v>0</v>
      </c>
      <c r="Z36" s="125"/>
      <c r="AA36" s="124"/>
      <c r="AB36" s="141">
        <v>0</v>
      </c>
      <c r="AC36" s="141">
        <v>0</v>
      </c>
      <c r="AD36" s="141">
        <f t="shared" si="17"/>
        <v>0</v>
      </c>
      <c r="AE36" s="141">
        <v>0</v>
      </c>
      <c r="AF36" s="141">
        <v>0</v>
      </c>
      <c r="AG36" s="141">
        <f t="shared" si="18"/>
        <v>0</v>
      </c>
      <c r="AH36" s="125"/>
      <c r="AI36" s="124"/>
      <c r="AJ36" s="141">
        <v>0</v>
      </c>
      <c r="AK36" s="141">
        <v>0</v>
      </c>
      <c r="AL36" s="141">
        <f t="shared" si="19"/>
        <v>0</v>
      </c>
      <c r="AM36" s="141">
        <v>0</v>
      </c>
      <c r="AN36" s="141">
        <v>0</v>
      </c>
      <c r="AO36" s="141">
        <f t="shared" si="20"/>
        <v>0</v>
      </c>
      <c r="AP36" s="125"/>
      <c r="AQ36" s="124"/>
      <c r="AR36" s="141">
        <v>0</v>
      </c>
      <c r="AS36" s="141">
        <v>0</v>
      </c>
      <c r="AT36" s="141">
        <f t="shared" si="21"/>
        <v>0</v>
      </c>
      <c r="AU36" s="141">
        <v>0</v>
      </c>
      <c r="AV36" s="141">
        <v>0</v>
      </c>
      <c r="AW36" s="141">
        <f t="shared" si="22"/>
        <v>0</v>
      </c>
      <c r="AX36" s="125"/>
      <c r="AY36" s="124"/>
      <c r="AZ36" s="141">
        <v>0</v>
      </c>
      <c r="BA36" s="141">
        <v>0</v>
      </c>
      <c r="BB36" s="141">
        <f t="shared" si="23"/>
        <v>0</v>
      </c>
      <c r="BC36" s="141">
        <v>0</v>
      </c>
      <c r="BD36" s="141">
        <v>0</v>
      </c>
      <c r="BE36" s="141">
        <f t="shared" si="24"/>
        <v>0</v>
      </c>
    </row>
    <row r="37" spans="1:57" s="123" customFormat="1" ht="12" customHeight="1">
      <c r="A37" s="124" t="s">
        <v>325</v>
      </c>
      <c r="B37" s="125" t="s">
        <v>391</v>
      </c>
      <c r="C37" s="124" t="s">
        <v>392</v>
      </c>
      <c r="D37" s="141">
        <f t="shared" si="7"/>
        <v>4584</v>
      </c>
      <c r="E37" s="141">
        <f t="shared" si="8"/>
        <v>332029</v>
      </c>
      <c r="F37" s="141">
        <f t="shared" si="9"/>
        <v>336613</v>
      </c>
      <c r="G37" s="141">
        <f t="shared" si="10"/>
        <v>0</v>
      </c>
      <c r="H37" s="141">
        <f t="shared" si="11"/>
        <v>0</v>
      </c>
      <c r="I37" s="141">
        <f t="shared" si="12"/>
        <v>0</v>
      </c>
      <c r="J37" s="125" t="s">
        <v>393</v>
      </c>
      <c r="K37" s="124" t="s">
        <v>394</v>
      </c>
      <c r="L37" s="141">
        <v>4584</v>
      </c>
      <c r="M37" s="141">
        <v>290177</v>
      </c>
      <c r="N37" s="141">
        <f t="shared" si="13"/>
        <v>294761</v>
      </c>
      <c r="O37" s="141">
        <v>0</v>
      </c>
      <c r="P37" s="141">
        <v>0</v>
      </c>
      <c r="Q37" s="141">
        <f t="shared" si="14"/>
        <v>0</v>
      </c>
      <c r="R37" s="125" t="s">
        <v>348</v>
      </c>
      <c r="S37" s="124" t="s">
        <v>395</v>
      </c>
      <c r="T37" s="141">
        <v>0</v>
      </c>
      <c r="U37" s="141">
        <v>41852</v>
      </c>
      <c r="V37" s="141">
        <f t="shared" si="15"/>
        <v>41852</v>
      </c>
      <c r="W37" s="141">
        <v>0</v>
      </c>
      <c r="X37" s="141">
        <v>0</v>
      </c>
      <c r="Y37" s="141">
        <f t="shared" si="16"/>
        <v>0</v>
      </c>
      <c r="Z37" s="125"/>
      <c r="AA37" s="124"/>
      <c r="AB37" s="141">
        <v>0</v>
      </c>
      <c r="AC37" s="141">
        <v>0</v>
      </c>
      <c r="AD37" s="141">
        <f t="shared" si="17"/>
        <v>0</v>
      </c>
      <c r="AE37" s="141">
        <v>0</v>
      </c>
      <c r="AF37" s="141">
        <v>0</v>
      </c>
      <c r="AG37" s="141">
        <f t="shared" si="18"/>
        <v>0</v>
      </c>
      <c r="AH37" s="125"/>
      <c r="AI37" s="124"/>
      <c r="AJ37" s="141">
        <v>0</v>
      </c>
      <c r="AK37" s="141">
        <v>0</v>
      </c>
      <c r="AL37" s="141">
        <f t="shared" si="19"/>
        <v>0</v>
      </c>
      <c r="AM37" s="141">
        <v>0</v>
      </c>
      <c r="AN37" s="141">
        <v>0</v>
      </c>
      <c r="AO37" s="141">
        <f t="shared" si="20"/>
        <v>0</v>
      </c>
      <c r="AP37" s="125"/>
      <c r="AQ37" s="124"/>
      <c r="AR37" s="141">
        <v>0</v>
      </c>
      <c r="AS37" s="141">
        <v>0</v>
      </c>
      <c r="AT37" s="141">
        <f t="shared" si="21"/>
        <v>0</v>
      </c>
      <c r="AU37" s="141">
        <v>0</v>
      </c>
      <c r="AV37" s="141">
        <v>0</v>
      </c>
      <c r="AW37" s="141">
        <f t="shared" si="22"/>
        <v>0</v>
      </c>
      <c r="AX37" s="125"/>
      <c r="AY37" s="124"/>
      <c r="AZ37" s="141">
        <v>0</v>
      </c>
      <c r="BA37" s="141">
        <v>0</v>
      </c>
      <c r="BB37" s="141">
        <f t="shared" si="23"/>
        <v>0</v>
      </c>
      <c r="BC37" s="141">
        <v>0</v>
      </c>
      <c r="BD37" s="141">
        <v>0</v>
      </c>
      <c r="BE37" s="141">
        <f t="shared" si="24"/>
        <v>0</v>
      </c>
    </row>
    <row r="38" spans="1:57" s="123" customFormat="1" ht="12" customHeight="1">
      <c r="A38" s="124" t="s">
        <v>325</v>
      </c>
      <c r="B38" s="125" t="s">
        <v>396</v>
      </c>
      <c r="C38" s="124" t="s">
        <v>397</v>
      </c>
      <c r="D38" s="141">
        <f t="shared" si="7"/>
        <v>5908</v>
      </c>
      <c r="E38" s="141">
        <f t="shared" si="8"/>
        <v>387140</v>
      </c>
      <c r="F38" s="141">
        <f t="shared" si="9"/>
        <v>393048</v>
      </c>
      <c r="G38" s="141">
        <f t="shared" si="10"/>
        <v>0</v>
      </c>
      <c r="H38" s="141">
        <f t="shared" si="11"/>
        <v>0</v>
      </c>
      <c r="I38" s="141">
        <f t="shared" si="12"/>
        <v>0</v>
      </c>
      <c r="J38" s="125" t="s">
        <v>393</v>
      </c>
      <c r="K38" s="124" t="s">
        <v>394</v>
      </c>
      <c r="L38" s="141">
        <v>5908</v>
      </c>
      <c r="M38" s="141">
        <v>338789</v>
      </c>
      <c r="N38" s="141">
        <f t="shared" si="13"/>
        <v>344697</v>
      </c>
      <c r="O38" s="141">
        <v>0</v>
      </c>
      <c r="P38" s="141">
        <v>0</v>
      </c>
      <c r="Q38" s="141">
        <f t="shared" si="14"/>
        <v>0</v>
      </c>
      <c r="R38" s="125" t="s">
        <v>348</v>
      </c>
      <c r="S38" s="124" t="s">
        <v>349</v>
      </c>
      <c r="T38" s="141">
        <v>0</v>
      </c>
      <c r="U38" s="141">
        <v>48351</v>
      </c>
      <c r="V38" s="141">
        <f t="shared" si="15"/>
        <v>48351</v>
      </c>
      <c r="W38" s="141">
        <v>0</v>
      </c>
      <c r="X38" s="141">
        <v>0</v>
      </c>
      <c r="Y38" s="141">
        <f t="shared" si="16"/>
        <v>0</v>
      </c>
      <c r="Z38" s="125"/>
      <c r="AA38" s="124"/>
      <c r="AB38" s="141">
        <v>0</v>
      </c>
      <c r="AC38" s="141">
        <v>0</v>
      </c>
      <c r="AD38" s="141">
        <f t="shared" si="17"/>
        <v>0</v>
      </c>
      <c r="AE38" s="141">
        <v>0</v>
      </c>
      <c r="AF38" s="141">
        <v>0</v>
      </c>
      <c r="AG38" s="141">
        <f t="shared" si="18"/>
        <v>0</v>
      </c>
      <c r="AH38" s="125"/>
      <c r="AI38" s="124"/>
      <c r="AJ38" s="141">
        <v>0</v>
      </c>
      <c r="AK38" s="141">
        <v>0</v>
      </c>
      <c r="AL38" s="141">
        <f t="shared" si="19"/>
        <v>0</v>
      </c>
      <c r="AM38" s="141">
        <v>0</v>
      </c>
      <c r="AN38" s="141">
        <v>0</v>
      </c>
      <c r="AO38" s="141">
        <f t="shared" si="20"/>
        <v>0</v>
      </c>
      <c r="AP38" s="125"/>
      <c r="AQ38" s="124"/>
      <c r="AR38" s="141">
        <v>0</v>
      </c>
      <c r="AS38" s="141">
        <v>0</v>
      </c>
      <c r="AT38" s="141">
        <f t="shared" si="21"/>
        <v>0</v>
      </c>
      <c r="AU38" s="141">
        <v>0</v>
      </c>
      <c r="AV38" s="141">
        <v>0</v>
      </c>
      <c r="AW38" s="141">
        <f t="shared" si="22"/>
        <v>0</v>
      </c>
      <c r="AX38" s="125"/>
      <c r="AY38" s="124"/>
      <c r="AZ38" s="141">
        <v>0</v>
      </c>
      <c r="BA38" s="141">
        <v>0</v>
      </c>
      <c r="BB38" s="141">
        <f t="shared" si="23"/>
        <v>0</v>
      </c>
      <c r="BC38" s="141">
        <v>0</v>
      </c>
      <c r="BD38" s="141">
        <v>0</v>
      </c>
      <c r="BE38" s="141">
        <f t="shared" si="24"/>
        <v>0</v>
      </c>
    </row>
    <row r="39" spans="1:57" s="123" customFormat="1" ht="12" customHeight="1">
      <c r="A39" s="124" t="s">
        <v>325</v>
      </c>
      <c r="B39" s="125" t="s">
        <v>398</v>
      </c>
      <c r="C39" s="124" t="s">
        <v>399</v>
      </c>
      <c r="D39" s="141">
        <f t="shared" si="7"/>
        <v>51793</v>
      </c>
      <c r="E39" s="141">
        <f t="shared" si="8"/>
        <v>211918</v>
      </c>
      <c r="F39" s="141">
        <f t="shared" si="9"/>
        <v>263711</v>
      </c>
      <c r="G39" s="141">
        <f t="shared" si="10"/>
        <v>1163</v>
      </c>
      <c r="H39" s="141">
        <f t="shared" si="11"/>
        <v>10452</v>
      </c>
      <c r="I39" s="141">
        <f t="shared" si="12"/>
        <v>11615</v>
      </c>
      <c r="J39" s="125" t="s">
        <v>358</v>
      </c>
      <c r="K39" s="124" t="s">
        <v>359</v>
      </c>
      <c r="L39" s="141">
        <v>51793</v>
      </c>
      <c r="M39" s="141">
        <v>211918</v>
      </c>
      <c r="N39" s="141">
        <f t="shared" si="13"/>
        <v>263711</v>
      </c>
      <c r="O39" s="141">
        <v>1163</v>
      </c>
      <c r="P39" s="141">
        <v>10452</v>
      </c>
      <c r="Q39" s="141">
        <f t="shared" si="14"/>
        <v>11615</v>
      </c>
      <c r="R39" s="125"/>
      <c r="S39" s="124"/>
      <c r="T39" s="141">
        <v>0</v>
      </c>
      <c r="U39" s="141">
        <v>0</v>
      </c>
      <c r="V39" s="141">
        <f t="shared" si="15"/>
        <v>0</v>
      </c>
      <c r="W39" s="141">
        <v>0</v>
      </c>
      <c r="X39" s="141">
        <v>0</v>
      </c>
      <c r="Y39" s="141">
        <f t="shared" si="16"/>
        <v>0</v>
      </c>
      <c r="Z39" s="125"/>
      <c r="AA39" s="124"/>
      <c r="AB39" s="141">
        <v>0</v>
      </c>
      <c r="AC39" s="141">
        <v>0</v>
      </c>
      <c r="AD39" s="141">
        <f t="shared" si="17"/>
        <v>0</v>
      </c>
      <c r="AE39" s="141">
        <v>0</v>
      </c>
      <c r="AF39" s="141">
        <v>0</v>
      </c>
      <c r="AG39" s="141">
        <f t="shared" si="18"/>
        <v>0</v>
      </c>
      <c r="AH39" s="125"/>
      <c r="AI39" s="124"/>
      <c r="AJ39" s="141">
        <v>0</v>
      </c>
      <c r="AK39" s="141">
        <v>0</v>
      </c>
      <c r="AL39" s="141">
        <f t="shared" si="19"/>
        <v>0</v>
      </c>
      <c r="AM39" s="141">
        <v>0</v>
      </c>
      <c r="AN39" s="141">
        <v>0</v>
      </c>
      <c r="AO39" s="141">
        <f t="shared" si="20"/>
        <v>0</v>
      </c>
      <c r="AP39" s="125"/>
      <c r="AQ39" s="124"/>
      <c r="AR39" s="141">
        <v>0</v>
      </c>
      <c r="AS39" s="141">
        <v>0</v>
      </c>
      <c r="AT39" s="141">
        <f t="shared" si="21"/>
        <v>0</v>
      </c>
      <c r="AU39" s="141">
        <v>0</v>
      </c>
      <c r="AV39" s="141">
        <v>0</v>
      </c>
      <c r="AW39" s="141">
        <f t="shared" si="22"/>
        <v>0</v>
      </c>
      <c r="AX39" s="125"/>
      <c r="AY39" s="124"/>
      <c r="AZ39" s="141">
        <v>0</v>
      </c>
      <c r="BA39" s="141">
        <v>0</v>
      </c>
      <c r="BB39" s="141">
        <f t="shared" si="23"/>
        <v>0</v>
      </c>
      <c r="BC39" s="141">
        <v>0</v>
      </c>
      <c r="BD39" s="141">
        <v>0</v>
      </c>
      <c r="BE39" s="141">
        <f t="shared" si="24"/>
        <v>0</v>
      </c>
    </row>
    <row r="40" spans="1:57" s="123" customFormat="1" ht="12" customHeight="1">
      <c r="A40" s="124" t="s">
        <v>325</v>
      </c>
      <c r="B40" s="125" t="s">
        <v>400</v>
      </c>
      <c r="C40" s="124" t="s">
        <v>401</v>
      </c>
      <c r="D40" s="141">
        <f t="shared" si="7"/>
        <v>0</v>
      </c>
      <c r="E40" s="141">
        <f t="shared" si="8"/>
        <v>225896</v>
      </c>
      <c r="F40" s="141">
        <f t="shared" si="9"/>
        <v>225896</v>
      </c>
      <c r="G40" s="141">
        <f t="shared" si="10"/>
        <v>0</v>
      </c>
      <c r="H40" s="141">
        <f t="shared" si="11"/>
        <v>0</v>
      </c>
      <c r="I40" s="141">
        <f t="shared" si="12"/>
        <v>0</v>
      </c>
      <c r="J40" s="125" t="s">
        <v>389</v>
      </c>
      <c r="K40" s="124" t="s">
        <v>390</v>
      </c>
      <c r="L40" s="141">
        <v>0</v>
      </c>
      <c r="M40" s="141">
        <v>225896</v>
      </c>
      <c r="N40" s="141">
        <f t="shared" si="13"/>
        <v>225896</v>
      </c>
      <c r="O40" s="141">
        <v>0</v>
      </c>
      <c r="P40" s="141">
        <v>0</v>
      </c>
      <c r="Q40" s="141">
        <f t="shared" si="14"/>
        <v>0</v>
      </c>
      <c r="R40" s="125"/>
      <c r="S40" s="124"/>
      <c r="T40" s="141">
        <v>0</v>
      </c>
      <c r="U40" s="141">
        <v>0</v>
      </c>
      <c r="V40" s="141">
        <f t="shared" si="15"/>
        <v>0</v>
      </c>
      <c r="W40" s="141">
        <v>0</v>
      </c>
      <c r="X40" s="141">
        <v>0</v>
      </c>
      <c r="Y40" s="141">
        <f t="shared" si="16"/>
        <v>0</v>
      </c>
      <c r="Z40" s="125"/>
      <c r="AA40" s="124"/>
      <c r="AB40" s="141">
        <v>0</v>
      </c>
      <c r="AC40" s="141">
        <v>0</v>
      </c>
      <c r="AD40" s="141">
        <f t="shared" si="17"/>
        <v>0</v>
      </c>
      <c r="AE40" s="141">
        <v>0</v>
      </c>
      <c r="AF40" s="141">
        <v>0</v>
      </c>
      <c r="AG40" s="141">
        <f t="shared" si="18"/>
        <v>0</v>
      </c>
      <c r="AH40" s="125"/>
      <c r="AI40" s="124"/>
      <c r="AJ40" s="141">
        <v>0</v>
      </c>
      <c r="AK40" s="141">
        <v>0</v>
      </c>
      <c r="AL40" s="141">
        <f t="shared" si="19"/>
        <v>0</v>
      </c>
      <c r="AM40" s="141">
        <v>0</v>
      </c>
      <c r="AN40" s="141">
        <v>0</v>
      </c>
      <c r="AO40" s="141">
        <f t="shared" si="20"/>
        <v>0</v>
      </c>
      <c r="AP40" s="125"/>
      <c r="AQ40" s="124"/>
      <c r="AR40" s="141">
        <v>0</v>
      </c>
      <c r="AS40" s="141">
        <v>0</v>
      </c>
      <c r="AT40" s="141">
        <f t="shared" si="21"/>
        <v>0</v>
      </c>
      <c r="AU40" s="141">
        <v>0</v>
      </c>
      <c r="AV40" s="141">
        <v>0</v>
      </c>
      <c r="AW40" s="141">
        <f t="shared" si="22"/>
        <v>0</v>
      </c>
      <c r="AX40" s="125"/>
      <c r="AY40" s="124"/>
      <c r="AZ40" s="141">
        <v>0</v>
      </c>
      <c r="BA40" s="141">
        <v>0</v>
      </c>
      <c r="BB40" s="141">
        <f t="shared" si="23"/>
        <v>0</v>
      </c>
      <c r="BC40" s="141">
        <v>0</v>
      </c>
      <c r="BD40" s="141">
        <v>0</v>
      </c>
      <c r="BE40" s="141">
        <f t="shared" si="24"/>
        <v>0</v>
      </c>
    </row>
    <row r="41" spans="1:57" s="123" customFormat="1" ht="12" customHeight="1">
      <c r="A41" s="124" t="s">
        <v>325</v>
      </c>
      <c r="B41" s="125" t="s">
        <v>430</v>
      </c>
      <c r="C41" s="124" t="s">
        <v>402</v>
      </c>
      <c r="D41" s="141">
        <f t="shared" si="7"/>
        <v>0</v>
      </c>
      <c r="E41" s="141">
        <f t="shared" si="8"/>
        <v>0</v>
      </c>
      <c r="F41" s="141">
        <f t="shared" si="9"/>
        <v>0</v>
      </c>
      <c r="G41" s="141">
        <f t="shared" si="10"/>
        <v>0</v>
      </c>
      <c r="H41" s="141">
        <f t="shared" si="11"/>
        <v>0</v>
      </c>
      <c r="I41" s="141">
        <f t="shared" si="12"/>
        <v>0</v>
      </c>
      <c r="J41" s="125"/>
      <c r="K41" s="124"/>
      <c r="L41" s="141">
        <v>0</v>
      </c>
      <c r="M41" s="141">
        <v>0</v>
      </c>
      <c r="N41" s="141">
        <f t="shared" si="13"/>
        <v>0</v>
      </c>
      <c r="O41" s="141">
        <v>0</v>
      </c>
      <c r="P41" s="141">
        <v>0</v>
      </c>
      <c r="Q41" s="141">
        <f t="shared" si="14"/>
        <v>0</v>
      </c>
      <c r="R41" s="125"/>
      <c r="S41" s="124"/>
      <c r="T41" s="141">
        <v>0</v>
      </c>
      <c r="U41" s="141">
        <v>0</v>
      </c>
      <c r="V41" s="141">
        <f t="shared" si="15"/>
        <v>0</v>
      </c>
      <c r="W41" s="141">
        <v>0</v>
      </c>
      <c r="X41" s="141">
        <v>0</v>
      </c>
      <c r="Y41" s="141">
        <f t="shared" si="16"/>
        <v>0</v>
      </c>
      <c r="Z41" s="125"/>
      <c r="AA41" s="124"/>
      <c r="AB41" s="141">
        <v>0</v>
      </c>
      <c r="AC41" s="141">
        <v>0</v>
      </c>
      <c r="AD41" s="141">
        <f t="shared" si="17"/>
        <v>0</v>
      </c>
      <c r="AE41" s="141">
        <v>0</v>
      </c>
      <c r="AF41" s="141">
        <v>0</v>
      </c>
      <c r="AG41" s="141">
        <f t="shared" si="18"/>
        <v>0</v>
      </c>
      <c r="AH41" s="125"/>
      <c r="AI41" s="124"/>
      <c r="AJ41" s="141">
        <v>0</v>
      </c>
      <c r="AK41" s="141">
        <v>0</v>
      </c>
      <c r="AL41" s="141">
        <f t="shared" si="19"/>
        <v>0</v>
      </c>
      <c r="AM41" s="141">
        <v>0</v>
      </c>
      <c r="AN41" s="141">
        <v>0</v>
      </c>
      <c r="AO41" s="141">
        <f t="shared" si="20"/>
        <v>0</v>
      </c>
      <c r="AP41" s="125"/>
      <c r="AQ41" s="124"/>
      <c r="AR41" s="141">
        <v>0</v>
      </c>
      <c r="AS41" s="141">
        <v>0</v>
      </c>
      <c r="AT41" s="141">
        <f t="shared" si="21"/>
        <v>0</v>
      </c>
      <c r="AU41" s="141">
        <v>0</v>
      </c>
      <c r="AV41" s="141">
        <v>0</v>
      </c>
      <c r="AW41" s="141">
        <f t="shared" si="22"/>
        <v>0</v>
      </c>
      <c r="AX41" s="125"/>
      <c r="AY41" s="124"/>
      <c r="AZ41" s="141">
        <v>0</v>
      </c>
      <c r="BA41" s="141">
        <v>0</v>
      </c>
      <c r="BB41" s="141">
        <f t="shared" si="23"/>
        <v>0</v>
      </c>
      <c r="BC41" s="141">
        <v>0</v>
      </c>
      <c r="BD41" s="141">
        <v>0</v>
      </c>
      <c r="BE41" s="141">
        <f t="shared" si="24"/>
        <v>0</v>
      </c>
    </row>
    <row r="42" spans="1:57" s="123" customFormat="1" ht="12" customHeight="1">
      <c r="A42" s="124" t="s">
        <v>325</v>
      </c>
      <c r="B42" s="125" t="s">
        <v>201</v>
      </c>
      <c r="C42" s="124" t="s">
        <v>202</v>
      </c>
      <c r="D42" s="141">
        <f t="shared" si="7"/>
        <v>66156</v>
      </c>
      <c r="E42" s="141">
        <f t="shared" si="8"/>
        <v>109755</v>
      </c>
      <c r="F42" s="141">
        <f t="shared" si="9"/>
        <v>175911</v>
      </c>
      <c r="G42" s="141">
        <f t="shared" si="10"/>
        <v>0</v>
      </c>
      <c r="H42" s="141">
        <f t="shared" si="11"/>
        <v>0</v>
      </c>
      <c r="I42" s="141">
        <f t="shared" si="12"/>
        <v>0</v>
      </c>
      <c r="J42" s="125" t="s">
        <v>403</v>
      </c>
      <c r="K42" s="124" t="s">
        <v>404</v>
      </c>
      <c r="L42" s="141">
        <v>66156</v>
      </c>
      <c r="M42" s="141">
        <v>4688</v>
      </c>
      <c r="N42" s="141">
        <f t="shared" si="13"/>
        <v>70844</v>
      </c>
      <c r="O42" s="141">
        <v>0</v>
      </c>
      <c r="P42" s="141">
        <v>0</v>
      </c>
      <c r="Q42" s="141">
        <f t="shared" si="14"/>
        <v>0</v>
      </c>
      <c r="R42" s="125" t="s">
        <v>214</v>
      </c>
      <c r="S42" s="124" t="s">
        <v>405</v>
      </c>
      <c r="T42" s="141">
        <v>0</v>
      </c>
      <c r="U42" s="141">
        <v>105067</v>
      </c>
      <c r="V42" s="141">
        <f t="shared" si="15"/>
        <v>105067</v>
      </c>
      <c r="W42" s="141">
        <v>0</v>
      </c>
      <c r="X42" s="141">
        <v>0</v>
      </c>
      <c r="Y42" s="141">
        <f t="shared" si="16"/>
        <v>0</v>
      </c>
      <c r="Z42" s="125"/>
      <c r="AA42" s="124"/>
      <c r="AB42" s="141">
        <v>0</v>
      </c>
      <c r="AC42" s="141">
        <v>0</v>
      </c>
      <c r="AD42" s="141">
        <f t="shared" si="17"/>
        <v>0</v>
      </c>
      <c r="AE42" s="141">
        <v>0</v>
      </c>
      <c r="AF42" s="141">
        <v>0</v>
      </c>
      <c r="AG42" s="141">
        <f t="shared" si="18"/>
        <v>0</v>
      </c>
      <c r="AH42" s="125"/>
      <c r="AI42" s="124"/>
      <c r="AJ42" s="141">
        <v>0</v>
      </c>
      <c r="AK42" s="141">
        <v>0</v>
      </c>
      <c r="AL42" s="141">
        <f t="shared" si="19"/>
        <v>0</v>
      </c>
      <c r="AM42" s="141">
        <v>0</v>
      </c>
      <c r="AN42" s="141">
        <v>0</v>
      </c>
      <c r="AO42" s="141">
        <f t="shared" si="20"/>
        <v>0</v>
      </c>
      <c r="AP42" s="125"/>
      <c r="AQ42" s="124"/>
      <c r="AR42" s="141">
        <v>0</v>
      </c>
      <c r="AS42" s="141">
        <v>0</v>
      </c>
      <c r="AT42" s="141">
        <f t="shared" si="21"/>
        <v>0</v>
      </c>
      <c r="AU42" s="141">
        <v>0</v>
      </c>
      <c r="AV42" s="141">
        <v>0</v>
      </c>
      <c r="AW42" s="141">
        <f t="shared" si="22"/>
        <v>0</v>
      </c>
      <c r="AX42" s="125"/>
      <c r="AY42" s="124"/>
      <c r="AZ42" s="141">
        <v>0</v>
      </c>
      <c r="BA42" s="141">
        <v>0</v>
      </c>
      <c r="BB42" s="141">
        <f t="shared" si="23"/>
        <v>0</v>
      </c>
      <c r="BC42" s="141">
        <v>0</v>
      </c>
      <c r="BD42" s="141">
        <v>0</v>
      </c>
      <c r="BE42" s="141">
        <f t="shared" si="24"/>
        <v>0</v>
      </c>
    </row>
    <row r="43" spans="1:57" s="123" customFormat="1" ht="12" customHeight="1">
      <c r="A43" s="124" t="s">
        <v>325</v>
      </c>
      <c r="B43" s="125" t="s">
        <v>203</v>
      </c>
      <c r="C43" s="124" t="s">
        <v>204</v>
      </c>
      <c r="D43" s="141">
        <f t="shared" si="7"/>
        <v>25149</v>
      </c>
      <c r="E43" s="141">
        <f t="shared" si="8"/>
        <v>64598</v>
      </c>
      <c r="F43" s="141">
        <f t="shared" si="9"/>
        <v>89747</v>
      </c>
      <c r="G43" s="141">
        <f t="shared" si="10"/>
        <v>0</v>
      </c>
      <c r="H43" s="141">
        <f t="shared" si="11"/>
        <v>0</v>
      </c>
      <c r="I43" s="141">
        <f t="shared" si="12"/>
        <v>0</v>
      </c>
      <c r="J43" s="125" t="s">
        <v>403</v>
      </c>
      <c r="K43" s="124" t="s">
        <v>404</v>
      </c>
      <c r="L43" s="141">
        <v>25149</v>
      </c>
      <c r="M43" s="141">
        <v>2838</v>
      </c>
      <c r="N43" s="141">
        <f t="shared" si="13"/>
        <v>27987</v>
      </c>
      <c r="O43" s="141">
        <v>0</v>
      </c>
      <c r="P43" s="141">
        <v>0</v>
      </c>
      <c r="Q43" s="141">
        <f t="shared" si="14"/>
        <v>0</v>
      </c>
      <c r="R43" s="125" t="s">
        <v>214</v>
      </c>
      <c r="S43" s="124" t="s">
        <v>215</v>
      </c>
      <c r="T43" s="141">
        <v>0</v>
      </c>
      <c r="U43" s="141">
        <v>61760</v>
      </c>
      <c r="V43" s="141">
        <f t="shared" si="15"/>
        <v>61760</v>
      </c>
      <c r="W43" s="141">
        <v>0</v>
      </c>
      <c r="X43" s="141">
        <v>0</v>
      </c>
      <c r="Y43" s="141">
        <f t="shared" si="16"/>
        <v>0</v>
      </c>
      <c r="Z43" s="125"/>
      <c r="AA43" s="124"/>
      <c r="AB43" s="141">
        <v>0</v>
      </c>
      <c r="AC43" s="141">
        <v>0</v>
      </c>
      <c r="AD43" s="141">
        <f t="shared" si="17"/>
        <v>0</v>
      </c>
      <c r="AE43" s="141">
        <v>0</v>
      </c>
      <c r="AF43" s="141">
        <v>0</v>
      </c>
      <c r="AG43" s="141">
        <f t="shared" si="18"/>
        <v>0</v>
      </c>
      <c r="AH43" s="125"/>
      <c r="AI43" s="124"/>
      <c r="AJ43" s="141">
        <v>0</v>
      </c>
      <c r="AK43" s="141">
        <v>0</v>
      </c>
      <c r="AL43" s="141">
        <f t="shared" si="19"/>
        <v>0</v>
      </c>
      <c r="AM43" s="141">
        <v>0</v>
      </c>
      <c r="AN43" s="141">
        <v>0</v>
      </c>
      <c r="AO43" s="141">
        <f t="shared" si="20"/>
        <v>0</v>
      </c>
      <c r="AP43" s="125"/>
      <c r="AQ43" s="124"/>
      <c r="AR43" s="141">
        <v>0</v>
      </c>
      <c r="AS43" s="141">
        <v>0</v>
      </c>
      <c r="AT43" s="141">
        <f t="shared" si="21"/>
        <v>0</v>
      </c>
      <c r="AU43" s="141">
        <v>0</v>
      </c>
      <c r="AV43" s="141">
        <v>0</v>
      </c>
      <c r="AW43" s="141">
        <f t="shared" si="22"/>
        <v>0</v>
      </c>
      <c r="AX43" s="125"/>
      <c r="AY43" s="124"/>
      <c r="AZ43" s="141">
        <v>0</v>
      </c>
      <c r="BA43" s="141">
        <v>0</v>
      </c>
      <c r="BB43" s="141">
        <f t="shared" si="23"/>
        <v>0</v>
      </c>
      <c r="BC43" s="141">
        <v>0</v>
      </c>
      <c r="BD43" s="141">
        <v>0</v>
      </c>
      <c r="BE43" s="141">
        <f t="shared" si="24"/>
        <v>0</v>
      </c>
    </row>
    <row r="44" spans="1:57" s="123" customFormat="1" ht="12" customHeight="1">
      <c r="A44" s="124" t="s">
        <v>325</v>
      </c>
      <c r="B44" s="125" t="s">
        <v>431</v>
      </c>
      <c r="C44" s="124" t="s">
        <v>406</v>
      </c>
      <c r="D44" s="141">
        <f t="shared" si="7"/>
        <v>0</v>
      </c>
      <c r="E44" s="141">
        <f t="shared" si="8"/>
        <v>0</v>
      </c>
      <c r="F44" s="141">
        <f t="shared" si="9"/>
        <v>0</v>
      </c>
      <c r="G44" s="141">
        <f t="shared" si="10"/>
        <v>0</v>
      </c>
      <c r="H44" s="141">
        <f t="shared" si="11"/>
        <v>0</v>
      </c>
      <c r="I44" s="141">
        <f t="shared" si="12"/>
        <v>0</v>
      </c>
      <c r="J44" s="125"/>
      <c r="K44" s="124"/>
      <c r="L44" s="141">
        <v>0</v>
      </c>
      <c r="M44" s="141">
        <v>0</v>
      </c>
      <c r="N44" s="141">
        <f t="shared" si="13"/>
        <v>0</v>
      </c>
      <c r="O44" s="141">
        <v>0</v>
      </c>
      <c r="P44" s="141">
        <v>0</v>
      </c>
      <c r="Q44" s="141">
        <f t="shared" si="14"/>
        <v>0</v>
      </c>
      <c r="R44" s="125"/>
      <c r="S44" s="124"/>
      <c r="T44" s="141">
        <v>0</v>
      </c>
      <c r="U44" s="141">
        <v>0</v>
      </c>
      <c r="V44" s="141">
        <f t="shared" si="15"/>
        <v>0</v>
      </c>
      <c r="W44" s="141">
        <v>0</v>
      </c>
      <c r="X44" s="141">
        <v>0</v>
      </c>
      <c r="Y44" s="141">
        <f t="shared" si="16"/>
        <v>0</v>
      </c>
      <c r="Z44" s="125"/>
      <c r="AA44" s="124"/>
      <c r="AB44" s="141">
        <v>0</v>
      </c>
      <c r="AC44" s="141">
        <v>0</v>
      </c>
      <c r="AD44" s="141">
        <f t="shared" si="17"/>
        <v>0</v>
      </c>
      <c r="AE44" s="141">
        <v>0</v>
      </c>
      <c r="AF44" s="141">
        <v>0</v>
      </c>
      <c r="AG44" s="141">
        <f t="shared" si="18"/>
        <v>0</v>
      </c>
      <c r="AH44" s="125"/>
      <c r="AI44" s="124"/>
      <c r="AJ44" s="141">
        <v>0</v>
      </c>
      <c r="AK44" s="141">
        <v>0</v>
      </c>
      <c r="AL44" s="141">
        <f t="shared" si="19"/>
        <v>0</v>
      </c>
      <c r="AM44" s="141">
        <v>0</v>
      </c>
      <c r="AN44" s="141">
        <v>0</v>
      </c>
      <c r="AO44" s="141">
        <f t="shared" si="20"/>
        <v>0</v>
      </c>
      <c r="AP44" s="125"/>
      <c r="AQ44" s="124"/>
      <c r="AR44" s="141">
        <v>0</v>
      </c>
      <c r="AS44" s="141">
        <v>0</v>
      </c>
      <c r="AT44" s="141">
        <f t="shared" si="21"/>
        <v>0</v>
      </c>
      <c r="AU44" s="141">
        <v>0</v>
      </c>
      <c r="AV44" s="141">
        <v>0</v>
      </c>
      <c r="AW44" s="141">
        <f t="shared" si="22"/>
        <v>0</v>
      </c>
      <c r="AX44" s="125"/>
      <c r="AY44" s="124"/>
      <c r="AZ44" s="141">
        <v>0</v>
      </c>
      <c r="BA44" s="141">
        <v>0</v>
      </c>
      <c r="BB44" s="141">
        <f t="shared" si="23"/>
        <v>0</v>
      </c>
      <c r="BC44" s="141">
        <v>0</v>
      </c>
      <c r="BD44" s="141">
        <v>0</v>
      </c>
      <c r="BE44" s="141">
        <f t="shared" si="24"/>
        <v>0</v>
      </c>
    </row>
    <row r="45" spans="1:57" s="123" customFormat="1" ht="12" customHeight="1">
      <c r="A45" s="124" t="s">
        <v>325</v>
      </c>
      <c r="B45" s="125" t="s">
        <v>432</v>
      </c>
      <c r="C45" s="124" t="s">
        <v>407</v>
      </c>
      <c r="D45" s="141">
        <f t="shared" si="7"/>
        <v>0</v>
      </c>
      <c r="E45" s="141">
        <f t="shared" si="8"/>
        <v>0</v>
      </c>
      <c r="F45" s="141">
        <f t="shared" si="9"/>
        <v>0</v>
      </c>
      <c r="G45" s="141">
        <f t="shared" si="10"/>
        <v>0</v>
      </c>
      <c r="H45" s="141">
        <f t="shared" si="11"/>
        <v>0</v>
      </c>
      <c r="I45" s="141">
        <f t="shared" si="12"/>
        <v>0</v>
      </c>
      <c r="J45" s="125"/>
      <c r="K45" s="124"/>
      <c r="L45" s="141">
        <v>0</v>
      </c>
      <c r="M45" s="141">
        <v>0</v>
      </c>
      <c r="N45" s="141">
        <f t="shared" si="13"/>
        <v>0</v>
      </c>
      <c r="O45" s="141">
        <v>0</v>
      </c>
      <c r="P45" s="141">
        <v>0</v>
      </c>
      <c r="Q45" s="141">
        <f t="shared" si="14"/>
        <v>0</v>
      </c>
      <c r="R45" s="125"/>
      <c r="S45" s="124"/>
      <c r="T45" s="141">
        <v>0</v>
      </c>
      <c r="U45" s="141">
        <v>0</v>
      </c>
      <c r="V45" s="141">
        <f t="shared" si="15"/>
        <v>0</v>
      </c>
      <c r="W45" s="141">
        <v>0</v>
      </c>
      <c r="X45" s="141">
        <v>0</v>
      </c>
      <c r="Y45" s="141">
        <f t="shared" si="16"/>
        <v>0</v>
      </c>
      <c r="Z45" s="125"/>
      <c r="AA45" s="124"/>
      <c r="AB45" s="141">
        <v>0</v>
      </c>
      <c r="AC45" s="141">
        <v>0</v>
      </c>
      <c r="AD45" s="141">
        <f t="shared" si="17"/>
        <v>0</v>
      </c>
      <c r="AE45" s="141">
        <v>0</v>
      </c>
      <c r="AF45" s="141">
        <v>0</v>
      </c>
      <c r="AG45" s="141">
        <f t="shared" si="18"/>
        <v>0</v>
      </c>
      <c r="AH45" s="125"/>
      <c r="AI45" s="124"/>
      <c r="AJ45" s="141">
        <v>0</v>
      </c>
      <c r="AK45" s="141">
        <v>0</v>
      </c>
      <c r="AL45" s="141">
        <f t="shared" si="19"/>
        <v>0</v>
      </c>
      <c r="AM45" s="141">
        <v>0</v>
      </c>
      <c r="AN45" s="141">
        <v>0</v>
      </c>
      <c r="AO45" s="141">
        <f t="shared" si="20"/>
        <v>0</v>
      </c>
      <c r="AP45" s="125"/>
      <c r="AQ45" s="124"/>
      <c r="AR45" s="141">
        <v>0</v>
      </c>
      <c r="AS45" s="141">
        <v>0</v>
      </c>
      <c r="AT45" s="141">
        <f t="shared" si="21"/>
        <v>0</v>
      </c>
      <c r="AU45" s="141">
        <v>0</v>
      </c>
      <c r="AV45" s="141">
        <v>0</v>
      </c>
      <c r="AW45" s="141">
        <f t="shared" si="22"/>
        <v>0</v>
      </c>
      <c r="AX45" s="125"/>
      <c r="AY45" s="124"/>
      <c r="AZ45" s="141">
        <v>0</v>
      </c>
      <c r="BA45" s="141">
        <v>0</v>
      </c>
      <c r="BB45" s="141">
        <f t="shared" si="23"/>
        <v>0</v>
      </c>
      <c r="BC45" s="141">
        <v>0</v>
      </c>
      <c r="BD45" s="141">
        <v>0</v>
      </c>
      <c r="BE45" s="141">
        <f t="shared" si="24"/>
        <v>0</v>
      </c>
    </row>
    <row r="46" spans="1:57" s="123" customFormat="1" ht="12" customHeight="1">
      <c r="A46" s="124" t="s">
        <v>325</v>
      </c>
      <c r="B46" s="125" t="s">
        <v>408</v>
      </c>
      <c r="C46" s="124" t="s">
        <v>409</v>
      </c>
      <c r="D46" s="141">
        <f t="shared" si="7"/>
        <v>0</v>
      </c>
      <c r="E46" s="141">
        <f t="shared" si="8"/>
        <v>82731</v>
      </c>
      <c r="F46" s="141">
        <f t="shared" si="9"/>
        <v>82731</v>
      </c>
      <c r="G46" s="141">
        <f t="shared" si="10"/>
        <v>0</v>
      </c>
      <c r="H46" s="141">
        <f t="shared" si="11"/>
        <v>19919</v>
      </c>
      <c r="I46" s="141">
        <f t="shared" si="12"/>
        <v>19919</v>
      </c>
      <c r="J46" s="125" t="s">
        <v>354</v>
      </c>
      <c r="K46" s="124" t="s">
        <v>355</v>
      </c>
      <c r="L46" s="141">
        <v>0</v>
      </c>
      <c r="M46" s="141">
        <v>82731</v>
      </c>
      <c r="N46" s="141">
        <f t="shared" si="13"/>
        <v>82731</v>
      </c>
      <c r="O46" s="141">
        <v>0</v>
      </c>
      <c r="P46" s="141">
        <v>19919</v>
      </c>
      <c r="Q46" s="141">
        <f t="shared" si="14"/>
        <v>19919</v>
      </c>
      <c r="R46" s="125"/>
      <c r="S46" s="124"/>
      <c r="T46" s="141">
        <v>0</v>
      </c>
      <c r="U46" s="141">
        <v>0</v>
      </c>
      <c r="V46" s="141">
        <f t="shared" si="15"/>
        <v>0</v>
      </c>
      <c r="W46" s="141">
        <v>0</v>
      </c>
      <c r="X46" s="141">
        <v>0</v>
      </c>
      <c r="Y46" s="141">
        <f t="shared" si="16"/>
        <v>0</v>
      </c>
      <c r="Z46" s="125"/>
      <c r="AA46" s="124"/>
      <c r="AB46" s="141">
        <v>0</v>
      </c>
      <c r="AC46" s="141">
        <v>0</v>
      </c>
      <c r="AD46" s="141">
        <f t="shared" si="17"/>
        <v>0</v>
      </c>
      <c r="AE46" s="141">
        <v>0</v>
      </c>
      <c r="AF46" s="141">
        <v>0</v>
      </c>
      <c r="AG46" s="141">
        <f t="shared" si="18"/>
        <v>0</v>
      </c>
      <c r="AH46" s="125"/>
      <c r="AI46" s="124"/>
      <c r="AJ46" s="141">
        <v>0</v>
      </c>
      <c r="AK46" s="141">
        <v>0</v>
      </c>
      <c r="AL46" s="141">
        <f t="shared" si="19"/>
        <v>0</v>
      </c>
      <c r="AM46" s="141">
        <v>0</v>
      </c>
      <c r="AN46" s="141">
        <v>0</v>
      </c>
      <c r="AO46" s="141">
        <f t="shared" si="20"/>
        <v>0</v>
      </c>
      <c r="AP46" s="125"/>
      <c r="AQ46" s="124"/>
      <c r="AR46" s="141">
        <v>0</v>
      </c>
      <c r="AS46" s="141">
        <v>0</v>
      </c>
      <c r="AT46" s="141">
        <f t="shared" si="21"/>
        <v>0</v>
      </c>
      <c r="AU46" s="141">
        <v>0</v>
      </c>
      <c r="AV46" s="141">
        <v>0</v>
      </c>
      <c r="AW46" s="141">
        <f t="shared" si="22"/>
        <v>0</v>
      </c>
      <c r="AX46" s="125"/>
      <c r="AY46" s="124"/>
      <c r="AZ46" s="141">
        <v>0</v>
      </c>
      <c r="BA46" s="141">
        <v>0</v>
      </c>
      <c r="BB46" s="141">
        <f t="shared" si="23"/>
        <v>0</v>
      </c>
      <c r="BC46" s="141">
        <v>0</v>
      </c>
      <c r="BD46" s="141">
        <v>0</v>
      </c>
      <c r="BE46" s="141">
        <f t="shared" si="24"/>
        <v>0</v>
      </c>
    </row>
    <row r="47" spans="1:57" s="123" customFormat="1" ht="12" customHeight="1">
      <c r="A47" s="124" t="s">
        <v>325</v>
      </c>
      <c r="B47" s="125" t="s">
        <v>433</v>
      </c>
      <c r="C47" s="124" t="s">
        <v>410</v>
      </c>
      <c r="D47" s="141">
        <f t="shared" si="7"/>
        <v>0</v>
      </c>
      <c r="E47" s="141">
        <f t="shared" si="8"/>
        <v>0</v>
      </c>
      <c r="F47" s="141">
        <f t="shared" si="9"/>
        <v>0</v>
      </c>
      <c r="G47" s="141">
        <f t="shared" si="10"/>
        <v>0</v>
      </c>
      <c r="H47" s="141">
        <f t="shared" si="11"/>
        <v>0</v>
      </c>
      <c r="I47" s="141">
        <f t="shared" si="12"/>
        <v>0</v>
      </c>
      <c r="J47" s="125"/>
      <c r="K47" s="124"/>
      <c r="L47" s="141">
        <v>0</v>
      </c>
      <c r="M47" s="141">
        <v>0</v>
      </c>
      <c r="N47" s="141">
        <f t="shared" si="13"/>
        <v>0</v>
      </c>
      <c r="O47" s="141">
        <v>0</v>
      </c>
      <c r="P47" s="141">
        <v>0</v>
      </c>
      <c r="Q47" s="141">
        <f t="shared" si="14"/>
        <v>0</v>
      </c>
      <c r="R47" s="125"/>
      <c r="S47" s="124"/>
      <c r="T47" s="141">
        <v>0</v>
      </c>
      <c r="U47" s="141">
        <v>0</v>
      </c>
      <c r="V47" s="141">
        <f t="shared" si="15"/>
        <v>0</v>
      </c>
      <c r="W47" s="141">
        <v>0</v>
      </c>
      <c r="X47" s="141">
        <v>0</v>
      </c>
      <c r="Y47" s="141">
        <f t="shared" si="16"/>
        <v>0</v>
      </c>
      <c r="Z47" s="125"/>
      <c r="AA47" s="124"/>
      <c r="AB47" s="141">
        <v>0</v>
      </c>
      <c r="AC47" s="141">
        <v>0</v>
      </c>
      <c r="AD47" s="141">
        <f t="shared" si="17"/>
        <v>0</v>
      </c>
      <c r="AE47" s="141">
        <v>0</v>
      </c>
      <c r="AF47" s="141">
        <v>0</v>
      </c>
      <c r="AG47" s="141">
        <f t="shared" si="18"/>
        <v>0</v>
      </c>
      <c r="AH47" s="125"/>
      <c r="AI47" s="124"/>
      <c r="AJ47" s="141">
        <v>0</v>
      </c>
      <c r="AK47" s="141">
        <v>0</v>
      </c>
      <c r="AL47" s="141">
        <f t="shared" si="19"/>
        <v>0</v>
      </c>
      <c r="AM47" s="141">
        <v>0</v>
      </c>
      <c r="AN47" s="141">
        <v>0</v>
      </c>
      <c r="AO47" s="141">
        <f t="shared" si="20"/>
        <v>0</v>
      </c>
      <c r="AP47" s="125"/>
      <c r="AQ47" s="124"/>
      <c r="AR47" s="141">
        <v>0</v>
      </c>
      <c r="AS47" s="141">
        <v>0</v>
      </c>
      <c r="AT47" s="141">
        <f t="shared" si="21"/>
        <v>0</v>
      </c>
      <c r="AU47" s="141">
        <v>0</v>
      </c>
      <c r="AV47" s="141">
        <v>0</v>
      </c>
      <c r="AW47" s="141">
        <f t="shared" si="22"/>
        <v>0</v>
      </c>
      <c r="AX47" s="125"/>
      <c r="AY47" s="124"/>
      <c r="AZ47" s="141">
        <v>0</v>
      </c>
      <c r="BA47" s="141">
        <v>0</v>
      </c>
      <c r="BB47" s="141">
        <f t="shared" si="23"/>
        <v>0</v>
      </c>
      <c r="BC47" s="141">
        <v>0</v>
      </c>
      <c r="BD47" s="141">
        <v>0</v>
      </c>
      <c r="BE47" s="141">
        <f t="shared" si="24"/>
        <v>0</v>
      </c>
    </row>
    <row r="48" spans="1:57" s="123" customFormat="1" ht="12" customHeight="1">
      <c r="A48" s="124" t="s">
        <v>325</v>
      </c>
      <c r="B48" s="125" t="s">
        <v>411</v>
      </c>
      <c r="C48" s="124" t="s">
        <v>205</v>
      </c>
      <c r="D48" s="141">
        <f t="shared" si="7"/>
        <v>8888</v>
      </c>
      <c r="E48" s="141">
        <f t="shared" si="8"/>
        <v>36367</v>
      </c>
      <c r="F48" s="141">
        <f t="shared" si="9"/>
        <v>45255</v>
      </c>
      <c r="G48" s="141">
        <f t="shared" si="10"/>
        <v>1530</v>
      </c>
      <c r="H48" s="141">
        <f t="shared" si="11"/>
        <v>13759</v>
      </c>
      <c r="I48" s="141">
        <f t="shared" si="12"/>
        <v>15289</v>
      </c>
      <c r="J48" s="125" t="s">
        <v>358</v>
      </c>
      <c r="K48" s="124" t="s">
        <v>359</v>
      </c>
      <c r="L48" s="141">
        <v>8888</v>
      </c>
      <c r="M48" s="141">
        <v>36367</v>
      </c>
      <c r="N48" s="141">
        <f t="shared" si="13"/>
        <v>45255</v>
      </c>
      <c r="O48" s="141">
        <v>1530</v>
      </c>
      <c r="P48" s="141">
        <v>13759</v>
      </c>
      <c r="Q48" s="141">
        <f t="shared" si="14"/>
        <v>15289</v>
      </c>
      <c r="R48" s="125"/>
      <c r="S48" s="124"/>
      <c r="T48" s="141">
        <v>0</v>
      </c>
      <c r="U48" s="141">
        <v>0</v>
      </c>
      <c r="V48" s="141">
        <f t="shared" si="15"/>
        <v>0</v>
      </c>
      <c r="W48" s="141">
        <v>0</v>
      </c>
      <c r="X48" s="141">
        <v>0</v>
      </c>
      <c r="Y48" s="141">
        <f t="shared" si="16"/>
        <v>0</v>
      </c>
      <c r="Z48" s="125"/>
      <c r="AA48" s="124"/>
      <c r="AB48" s="141">
        <v>0</v>
      </c>
      <c r="AC48" s="141">
        <v>0</v>
      </c>
      <c r="AD48" s="141">
        <f t="shared" si="17"/>
        <v>0</v>
      </c>
      <c r="AE48" s="141">
        <v>0</v>
      </c>
      <c r="AF48" s="141">
        <v>0</v>
      </c>
      <c r="AG48" s="141">
        <f t="shared" si="18"/>
        <v>0</v>
      </c>
      <c r="AH48" s="125"/>
      <c r="AI48" s="124"/>
      <c r="AJ48" s="141">
        <v>0</v>
      </c>
      <c r="AK48" s="141">
        <v>0</v>
      </c>
      <c r="AL48" s="141">
        <f t="shared" si="19"/>
        <v>0</v>
      </c>
      <c r="AM48" s="141">
        <v>0</v>
      </c>
      <c r="AN48" s="141">
        <v>0</v>
      </c>
      <c r="AO48" s="141">
        <f t="shared" si="20"/>
        <v>0</v>
      </c>
      <c r="AP48" s="125"/>
      <c r="AQ48" s="124"/>
      <c r="AR48" s="141">
        <v>0</v>
      </c>
      <c r="AS48" s="141">
        <v>0</v>
      </c>
      <c r="AT48" s="141">
        <f t="shared" si="21"/>
        <v>0</v>
      </c>
      <c r="AU48" s="141">
        <v>0</v>
      </c>
      <c r="AV48" s="141">
        <v>0</v>
      </c>
      <c r="AW48" s="141">
        <f t="shared" si="22"/>
        <v>0</v>
      </c>
      <c r="AX48" s="125"/>
      <c r="AY48" s="124"/>
      <c r="AZ48" s="141">
        <v>0</v>
      </c>
      <c r="BA48" s="141">
        <v>0</v>
      </c>
      <c r="BB48" s="141">
        <f t="shared" si="23"/>
        <v>0</v>
      </c>
      <c r="BC48" s="141">
        <v>0</v>
      </c>
      <c r="BD48" s="141">
        <v>0</v>
      </c>
      <c r="BE48" s="141">
        <f t="shared" si="24"/>
        <v>0</v>
      </c>
    </row>
    <row r="49" spans="1:57" s="123" customFormat="1" ht="12" customHeight="1">
      <c r="A49" s="124" t="s">
        <v>325</v>
      </c>
      <c r="B49" s="125" t="s">
        <v>412</v>
      </c>
      <c r="C49" s="124" t="s">
        <v>413</v>
      </c>
      <c r="D49" s="141">
        <f t="shared" si="7"/>
        <v>12646</v>
      </c>
      <c r="E49" s="141">
        <f t="shared" si="8"/>
        <v>51839</v>
      </c>
      <c r="F49" s="141">
        <f t="shared" si="9"/>
        <v>64485</v>
      </c>
      <c r="G49" s="141">
        <f t="shared" si="10"/>
        <v>1802</v>
      </c>
      <c r="H49" s="141">
        <f t="shared" si="11"/>
        <v>16202</v>
      </c>
      <c r="I49" s="141">
        <f t="shared" si="12"/>
        <v>18004</v>
      </c>
      <c r="J49" s="125" t="s">
        <v>358</v>
      </c>
      <c r="K49" s="124" t="s">
        <v>359</v>
      </c>
      <c r="L49" s="141">
        <v>12646</v>
      </c>
      <c r="M49" s="141">
        <v>51839</v>
      </c>
      <c r="N49" s="141">
        <f t="shared" si="13"/>
        <v>64485</v>
      </c>
      <c r="O49" s="141">
        <v>1802</v>
      </c>
      <c r="P49" s="141">
        <v>16202</v>
      </c>
      <c r="Q49" s="141">
        <f t="shared" si="14"/>
        <v>18004</v>
      </c>
      <c r="R49" s="125"/>
      <c r="S49" s="124"/>
      <c r="T49" s="141">
        <v>0</v>
      </c>
      <c r="U49" s="141">
        <v>0</v>
      </c>
      <c r="V49" s="141">
        <f t="shared" si="15"/>
        <v>0</v>
      </c>
      <c r="W49" s="141">
        <v>0</v>
      </c>
      <c r="X49" s="141">
        <v>0</v>
      </c>
      <c r="Y49" s="141">
        <f t="shared" si="16"/>
        <v>0</v>
      </c>
      <c r="Z49" s="125"/>
      <c r="AA49" s="124"/>
      <c r="AB49" s="141">
        <v>0</v>
      </c>
      <c r="AC49" s="141">
        <v>0</v>
      </c>
      <c r="AD49" s="141">
        <f t="shared" si="17"/>
        <v>0</v>
      </c>
      <c r="AE49" s="141">
        <v>0</v>
      </c>
      <c r="AF49" s="141">
        <v>0</v>
      </c>
      <c r="AG49" s="141">
        <f t="shared" si="18"/>
        <v>0</v>
      </c>
      <c r="AH49" s="125"/>
      <c r="AI49" s="124"/>
      <c r="AJ49" s="141">
        <v>0</v>
      </c>
      <c r="AK49" s="141">
        <v>0</v>
      </c>
      <c r="AL49" s="141">
        <f t="shared" si="19"/>
        <v>0</v>
      </c>
      <c r="AM49" s="141">
        <v>0</v>
      </c>
      <c r="AN49" s="141">
        <v>0</v>
      </c>
      <c r="AO49" s="141">
        <f t="shared" si="20"/>
        <v>0</v>
      </c>
      <c r="AP49" s="125"/>
      <c r="AQ49" s="124"/>
      <c r="AR49" s="141">
        <v>0</v>
      </c>
      <c r="AS49" s="141">
        <v>0</v>
      </c>
      <c r="AT49" s="141">
        <f t="shared" si="21"/>
        <v>0</v>
      </c>
      <c r="AU49" s="141">
        <v>0</v>
      </c>
      <c r="AV49" s="141">
        <v>0</v>
      </c>
      <c r="AW49" s="141">
        <f t="shared" si="22"/>
        <v>0</v>
      </c>
      <c r="AX49" s="125"/>
      <c r="AY49" s="124"/>
      <c r="AZ49" s="141">
        <v>0</v>
      </c>
      <c r="BA49" s="141">
        <v>0</v>
      </c>
      <c r="BB49" s="141">
        <f t="shared" si="23"/>
        <v>0</v>
      </c>
      <c r="BC49" s="141">
        <v>0</v>
      </c>
      <c r="BD49" s="141">
        <v>0</v>
      </c>
      <c r="BE49" s="141">
        <f t="shared" si="24"/>
        <v>0</v>
      </c>
    </row>
    <row r="50" spans="1:57" s="123" customFormat="1" ht="12" customHeight="1">
      <c r="A50" s="124" t="s">
        <v>325</v>
      </c>
      <c r="B50" s="125" t="s">
        <v>414</v>
      </c>
      <c r="C50" s="124" t="s">
        <v>415</v>
      </c>
      <c r="D50" s="141">
        <f t="shared" si="7"/>
        <v>4784</v>
      </c>
      <c r="E50" s="141">
        <f t="shared" si="8"/>
        <v>19574</v>
      </c>
      <c r="F50" s="141">
        <f t="shared" si="9"/>
        <v>24358</v>
      </c>
      <c r="G50" s="141">
        <f t="shared" si="10"/>
        <v>1175</v>
      </c>
      <c r="H50" s="141">
        <f t="shared" si="11"/>
        <v>10563</v>
      </c>
      <c r="I50" s="141">
        <f t="shared" si="12"/>
        <v>11738</v>
      </c>
      <c r="J50" s="125" t="s">
        <v>358</v>
      </c>
      <c r="K50" s="124" t="s">
        <v>359</v>
      </c>
      <c r="L50" s="141">
        <v>4784</v>
      </c>
      <c r="M50" s="141">
        <v>19574</v>
      </c>
      <c r="N50" s="141">
        <f t="shared" si="13"/>
        <v>24358</v>
      </c>
      <c r="O50" s="141">
        <v>1175</v>
      </c>
      <c r="P50" s="141">
        <v>10563</v>
      </c>
      <c r="Q50" s="141">
        <f t="shared" si="14"/>
        <v>11738</v>
      </c>
      <c r="R50" s="125"/>
      <c r="S50" s="124"/>
      <c r="T50" s="141">
        <v>0</v>
      </c>
      <c r="U50" s="141">
        <v>0</v>
      </c>
      <c r="V50" s="141">
        <f t="shared" si="15"/>
        <v>0</v>
      </c>
      <c r="W50" s="141">
        <v>0</v>
      </c>
      <c r="X50" s="141">
        <v>0</v>
      </c>
      <c r="Y50" s="141">
        <f t="shared" si="16"/>
        <v>0</v>
      </c>
      <c r="Z50" s="125"/>
      <c r="AA50" s="124"/>
      <c r="AB50" s="141">
        <v>0</v>
      </c>
      <c r="AC50" s="141">
        <v>0</v>
      </c>
      <c r="AD50" s="141">
        <f t="shared" si="17"/>
        <v>0</v>
      </c>
      <c r="AE50" s="141">
        <v>0</v>
      </c>
      <c r="AF50" s="141">
        <v>0</v>
      </c>
      <c r="AG50" s="141">
        <f t="shared" si="18"/>
        <v>0</v>
      </c>
      <c r="AH50" s="125"/>
      <c r="AI50" s="124"/>
      <c r="AJ50" s="141">
        <v>0</v>
      </c>
      <c r="AK50" s="141">
        <v>0</v>
      </c>
      <c r="AL50" s="141">
        <f t="shared" si="19"/>
        <v>0</v>
      </c>
      <c r="AM50" s="141">
        <v>0</v>
      </c>
      <c r="AN50" s="141">
        <v>0</v>
      </c>
      <c r="AO50" s="141">
        <f t="shared" si="20"/>
        <v>0</v>
      </c>
      <c r="AP50" s="125"/>
      <c r="AQ50" s="124"/>
      <c r="AR50" s="141">
        <v>0</v>
      </c>
      <c r="AS50" s="141">
        <v>0</v>
      </c>
      <c r="AT50" s="141">
        <f t="shared" si="21"/>
        <v>0</v>
      </c>
      <c r="AU50" s="141">
        <v>0</v>
      </c>
      <c r="AV50" s="141">
        <v>0</v>
      </c>
      <c r="AW50" s="141">
        <f t="shared" si="22"/>
        <v>0</v>
      </c>
      <c r="AX50" s="125"/>
      <c r="AY50" s="124"/>
      <c r="AZ50" s="141">
        <v>0</v>
      </c>
      <c r="BA50" s="141">
        <v>0</v>
      </c>
      <c r="BB50" s="141">
        <f t="shared" si="23"/>
        <v>0</v>
      </c>
      <c r="BC50" s="141">
        <v>0</v>
      </c>
      <c r="BD50" s="141">
        <v>0</v>
      </c>
      <c r="BE50" s="141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8" customWidth="1"/>
    <col min="2" max="2" width="8.69921875" style="139" customWidth="1"/>
    <col min="3" max="3" width="35.59765625" style="138" customWidth="1"/>
    <col min="4" max="5" width="14.69921875" style="140" customWidth="1"/>
    <col min="6" max="6" width="6.59765625" style="139" customWidth="1"/>
    <col min="7" max="7" width="12.59765625" style="138" customWidth="1"/>
    <col min="8" max="9" width="14.69921875" style="140" customWidth="1"/>
    <col min="10" max="10" width="6.59765625" style="139" customWidth="1"/>
    <col min="11" max="11" width="12.59765625" style="138" customWidth="1"/>
    <col min="12" max="13" width="14.69921875" style="140" customWidth="1"/>
    <col min="14" max="14" width="6.59765625" style="139" customWidth="1"/>
    <col min="15" max="15" width="12.59765625" style="138" customWidth="1"/>
    <col min="16" max="17" width="14.69921875" style="140" customWidth="1"/>
    <col min="18" max="18" width="6.59765625" style="139" customWidth="1"/>
    <col min="19" max="19" width="12.59765625" style="138" customWidth="1"/>
    <col min="20" max="21" width="14.69921875" style="140" customWidth="1"/>
    <col min="22" max="22" width="6.59765625" style="139" customWidth="1"/>
    <col min="23" max="23" width="12.59765625" style="138" customWidth="1"/>
    <col min="24" max="25" width="14.69921875" style="140" customWidth="1"/>
    <col min="26" max="26" width="6.59765625" style="139" customWidth="1"/>
    <col min="27" max="27" width="12.59765625" style="138" customWidth="1"/>
    <col min="28" max="29" width="14.69921875" style="140" customWidth="1"/>
    <col min="30" max="30" width="6.59765625" style="139" customWidth="1"/>
    <col min="31" max="31" width="12.59765625" style="138" customWidth="1"/>
    <col min="32" max="33" width="14.69921875" style="140" customWidth="1"/>
    <col min="34" max="34" width="6.59765625" style="139" customWidth="1"/>
    <col min="35" max="35" width="12.59765625" style="138" customWidth="1"/>
    <col min="36" max="37" width="14.69921875" style="140" customWidth="1"/>
    <col min="38" max="38" width="6.59765625" style="139" customWidth="1"/>
    <col min="39" max="39" width="12.59765625" style="138" customWidth="1"/>
    <col min="40" max="41" width="14.69921875" style="140" customWidth="1"/>
    <col min="42" max="42" width="6.59765625" style="139" customWidth="1"/>
    <col min="43" max="43" width="12.59765625" style="138" customWidth="1"/>
    <col min="44" max="45" width="14.69921875" style="140" customWidth="1"/>
    <col min="46" max="46" width="6.59765625" style="139" customWidth="1"/>
    <col min="47" max="47" width="12.59765625" style="138" customWidth="1"/>
    <col min="48" max="49" width="14.69921875" style="140" customWidth="1"/>
    <col min="50" max="50" width="6.59765625" style="139" customWidth="1"/>
    <col min="51" max="51" width="12.59765625" style="138" customWidth="1"/>
    <col min="52" max="53" width="14.69921875" style="140" customWidth="1"/>
    <col min="54" max="54" width="6.59765625" style="139" customWidth="1"/>
    <col min="55" max="55" width="12.59765625" style="138" customWidth="1"/>
    <col min="56" max="57" width="14.69921875" style="140" customWidth="1"/>
    <col min="58" max="58" width="6.59765625" style="139" customWidth="1"/>
    <col min="59" max="59" width="12.59765625" style="138" customWidth="1"/>
    <col min="60" max="61" width="14.69921875" style="140" customWidth="1"/>
    <col min="62" max="62" width="6.59765625" style="139" customWidth="1"/>
    <col min="63" max="63" width="12.59765625" style="138" customWidth="1"/>
    <col min="64" max="65" width="14.69921875" style="140" customWidth="1"/>
    <col min="66" max="66" width="6.59765625" style="139" customWidth="1"/>
    <col min="67" max="67" width="12.59765625" style="138" customWidth="1"/>
    <col min="68" max="69" width="14.69921875" style="140" customWidth="1"/>
    <col min="70" max="70" width="6.59765625" style="139" customWidth="1"/>
    <col min="71" max="71" width="12.59765625" style="138" customWidth="1"/>
    <col min="72" max="73" width="14.69921875" style="140" customWidth="1"/>
    <col min="74" max="74" width="6.59765625" style="139" customWidth="1"/>
    <col min="75" max="75" width="12.59765625" style="138" customWidth="1"/>
    <col min="76" max="77" width="14.69921875" style="140" customWidth="1"/>
    <col min="78" max="78" width="6.59765625" style="139" customWidth="1"/>
    <col min="79" max="79" width="12.59765625" style="138" customWidth="1"/>
    <col min="80" max="81" width="14.69921875" style="140" customWidth="1"/>
    <col min="82" max="82" width="6.59765625" style="139" customWidth="1"/>
    <col min="83" max="83" width="12.59765625" style="138" customWidth="1"/>
    <col min="84" max="85" width="14.69921875" style="140" customWidth="1"/>
    <col min="86" max="86" width="6.59765625" style="139" customWidth="1"/>
    <col min="87" max="87" width="12.59765625" style="138" customWidth="1"/>
    <col min="88" max="89" width="14.69921875" style="140" customWidth="1"/>
    <col min="90" max="90" width="6.59765625" style="139" customWidth="1"/>
    <col min="91" max="91" width="12.59765625" style="138" customWidth="1"/>
    <col min="92" max="93" width="14.69921875" style="140" customWidth="1"/>
    <col min="94" max="94" width="6.59765625" style="139" customWidth="1"/>
    <col min="95" max="95" width="12.59765625" style="138" customWidth="1"/>
    <col min="96" max="97" width="14.69921875" style="140" customWidth="1"/>
    <col min="98" max="98" width="6.59765625" style="139" customWidth="1"/>
    <col min="99" max="99" width="12.59765625" style="138" customWidth="1"/>
    <col min="100" max="101" width="14.69921875" style="140" customWidth="1"/>
    <col min="102" max="102" width="6.59765625" style="139" customWidth="1"/>
    <col min="103" max="103" width="12.59765625" style="138" customWidth="1"/>
    <col min="104" max="105" width="14.69921875" style="140" customWidth="1"/>
    <col min="106" max="106" width="6.59765625" style="139" customWidth="1"/>
    <col min="107" max="107" width="12.59765625" style="138" customWidth="1"/>
    <col min="108" max="109" width="14.69921875" style="140" customWidth="1"/>
    <col min="110" max="110" width="6.59765625" style="139" customWidth="1"/>
    <col min="111" max="111" width="12.59765625" style="138" customWidth="1"/>
    <col min="112" max="113" width="14.69921875" style="140" customWidth="1"/>
    <col min="114" max="114" width="6.59765625" style="139" customWidth="1"/>
    <col min="115" max="115" width="12.59765625" style="138" customWidth="1"/>
    <col min="116" max="117" width="14.69921875" style="140" customWidth="1"/>
    <col min="118" max="118" width="6.59765625" style="139" customWidth="1"/>
    <col min="119" max="119" width="12.59765625" style="138" customWidth="1"/>
    <col min="120" max="121" width="14.69921875" style="140" customWidth="1"/>
    <col min="122" max="122" width="6.59765625" style="139" customWidth="1"/>
    <col min="123" max="123" width="12.59765625" style="138" customWidth="1"/>
    <col min="124" max="125" width="14.69921875" style="140" customWidth="1"/>
    <col min="126" max="16384" width="9" style="138" customWidth="1"/>
  </cols>
  <sheetData>
    <row r="1" spans="1:125" s="44" customFormat="1" ht="17.25">
      <c r="A1" s="114" t="s">
        <v>212</v>
      </c>
      <c r="B1" s="135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7" t="s">
        <v>160</v>
      </c>
      <c r="B2" s="160" t="s">
        <v>161</v>
      </c>
      <c r="C2" s="154" t="s">
        <v>162</v>
      </c>
      <c r="D2" s="166" t="s">
        <v>163</v>
      </c>
      <c r="E2" s="167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8"/>
      <c r="B3" s="161"/>
      <c r="C3" s="163"/>
      <c r="D3" s="168"/>
      <c r="E3" s="169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8"/>
      <c r="B4" s="161"/>
      <c r="C4" s="155"/>
      <c r="D4" s="157" t="s">
        <v>194</v>
      </c>
      <c r="E4" s="157" t="s">
        <v>195</v>
      </c>
      <c r="F4" s="157" t="s">
        <v>196</v>
      </c>
      <c r="G4" s="157" t="s">
        <v>197</v>
      </c>
      <c r="H4" s="157" t="s">
        <v>194</v>
      </c>
      <c r="I4" s="157" t="s">
        <v>195</v>
      </c>
      <c r="J4" s="157" t="s">
        <v>196</v>
      </c>
      <c r="K4" s="157" t="s">
        <v>197</v>
      </c>
      <c r="L4" s="157" t="s">
        <v>194</v>
      </c>
      <c r="M4" s="157" t="s">
        <v>195</v>
      </c>
      <c r="N4" s="157" t="s">
        <v>196</v>
      </c>
      <c r="O4" s="157" t="s">
        <v>197</v>
      </c>
      <c r="P4" s="157" t="s">
        <v>194</v>
      </c>
      <c r="Q4" s="157" t="s">
        <v>195</v>
      </c>
      <c r="R4" s="157" t="s">
        <v>196</v>
      </c>
      <c r="S4" s="157" t="s">
        <v>197</v>
      </c>
      <c r="T4" s="157" t="s">
        <v>194</v>
      </c>
      <c r="U4" s="157" t="s">
        <v>195</v>
      </c>
      <c r="V4" s="157" t="s">
        <v>196</v>
      </c>
      <c r="W4" s="157" t="s">
        <v>197</v>
      </c>
      <c r="X4" s="157" t="s">
        <v>194</v>
      </c>
      <c r="Y4" s="157" t="s">
        <v>195</v>
      </c>
      <c r="Z4" s="157" t="s">
        <v>196</v>
      </c>
      <c r="AA4" s="157" t="s">
        <v>197</v>
      </c>
      <c r="AB4" s="157" t="s">
        <v>194</v>
      </c>
      <c r="AC4" s="157" t="s">
        <v>195</v>
      </c>
      <c r="AD4" s="157" t="s">
        <v>196</v>
      </c>
      <c r="AE4" s="157" t="s">
        <v>197</v>
      </c>
      <c r="AF4" s="157" t="s">
        <v>194</v>
      </c>
      <c r="AG4" s="157" t="s">
        <v>195</v>
      </c>
      <c r="AH4" s="157" t="s">
        <v>196</v>
      </c>
      <c r="AI4" s="157" t="s">
        <v>197</v>
      </c>
      <c r="AJ4" s="157" t="s">
        <v>194</v>
      </c>
      <c r="AK4" s="157" t="s">
        <v>195</v>
      </c>
      <c r="AL4" s="157" t="s">
        <v>196</v>
      </c>
      <c r="AM4" s="157" t="s">
        <v>197</v>
      </c>
      <c r="AN4" s="157" t="s">
        <v>194</v>
      </c>
      <c r="AO4" s="157" t="s">
        <v>195</v>
      </c>
      <c r="AP4" s="157" t="s">
        <v>196</v>
      </c>
      <c r="AQ4" s="157" t="s">
        <v>197</v>
      </c>
      <c r="AR4" s="157" t="s">
        <v>194</v>
      </c>
      <c r="AS4" s="157" t="s">
        <v>195</v>
      </c>
      <c r="AT4" s="157" t="s">
        <v>196</v>
      </c>
      <c r="AU4" s="157" t="s">
        <v>197</v>
      </c>
      <c r="AV4" s="157" t="s">
        <v>194</v>
      </c>
      <c r="AW4" s="157" t="s">
        <v>195</v>
      </c>
      <c r="AX4" s="157" t="s">
        <v>196</v>
      </c>
      <c r="AY4" s="157" t="s">
        <v>197</v>
      </c>
      <c r="AZ4" s="157" t="s">
        <v>194</v>
      </c>
      <c r="BA4" s="157" t="s">
        <v>195</v>
      </c>
      <c r="BB4" s="157" t="s">
        <v>196</v>
      </c>
      <c r="BC4" s="157" t="s">
        <v>197</v>
      </c>
      <c r="BD4" s="157" t="s">
        <v>194</v>
      </c>
      <c r="BE4" s="157" t="s">
        <v>195</v>
      </c>
      <c r="BF4" s="157" t="s">
        <v>196</v>
      </c>
      <c r="BG4" s="157" t="s">
        <v>197</v>
      </c>
      <c r="BH4" s="157" t="s">
        <v>194</v>
      </c>
      <c r="BI4" s="157" t="s">
        <v>195</v>
      </c>
      <c r="BJ4" s="157" t="s">
        <v>196</v>
      </c>
      <c r="BK4" s="157" t="s">
        <v>197</v>
      </c>
      <c r="BL4" s="157" t="s">
        <v>194</v>
      </c>
      <c r="BM4" s="157" t="s">
        <v>195</v>
      </c>
      <c r="BN4" s="157" t="s">
        <v>196</v>
      </c>
      <c r="BO4" s="157" t="s">
        <v>197</v>
      </c>
      <c r="BP4" s="157" t="s">
        <v>194</v>
      </c>
      <c r="BQ4" s="157" t="s">
        <v>195</v>
      </c>
      <c r="BR4" s="157" t="s">
        <v>196</v>
      </c>
      <c r="BS4" s="157" t="s">
        <v>197</v>
      </c>
      <c r="BT4" s="157" t="s">
        <v>194</v>
      </c>
      <c r="BU4" s="157" t="s">
        <v>195</v>
      </c>
      <c r="BV4" s="157" t="s">
        <v>196</v>
      </c>
      <c r="BW4" s="157" t="s">
        <v>197</v>
      </c>
      <c r="BX4" s="157" t="s">
        <v>194</v>
      </c>
      <c r="BY4" s="157" t="s">
        <v>195</v>
      </c>
      <c r="BZ4" s="157" t="s">
        <v>196</v>
      </c>
      <c r="CA4" s="157" t="s">
        <v>197</v>
      </c>
      <c r="CB4" s="157" t="s">
        <v>194</v>
      </c>
      <c r="CC4" s="157" t="s">
        <v>195</v>
      </c>
      <c r="CD4" s="157" t="s">
        <v>196</v>
      </c>
      <c r="CE4" s="157" t="s">
        <v>197</v>
      </c>
      <c r="CF4" s="157" t="s">
        <v>194</v>
      </c>
      <c r="CG4" s="157" t="s">
        <v>195</v>
      </c>
      <c r="CH4" s="157" t="s">
        <v>196</v>
      </c>
      <c r="CI4" s="157" t="s">
        <v>197</v>
      </c>
      <c r="CJ4" s="157" t="s">
        <v>194</v>
      </c>
      <c r="CK4" s="157" t="s">
        <v>195</v>
      </c>
      <c r="CL4" s="157" t="s">
        <v>196</v>
      </c>
      <c r="CM4" s="157" t="s">
        <v>197</v>
      </c>
      <c r="CN4" s="157" t="s">
        <v>194</v>
      </c>
      <c r="CO4" s="157" t="s">
        <v>195</v>
      </c>
      <c r="CP4" s="157" t="s">
        <v>196</v>
      </c>
      <c r="CQ4" s="157" t="s">
        <v>197</v>
      </c>
      <c r="CR4" s="157" t="s">
        <v>194</v>
      </c>
      <c r="CS4" s="157" t="s">
        <v>195</v>
      </c>
      <c r="CT4" s="157" t="s">
        <v>196</v>
      </c>
      <c r="CU4" s="157" t="s">
        <v>197</v>
      </c>
      <c r="CV4" s="157" t="s">
        <v>194</v>
      </c>
      <c r="CW4" s="157" t="s">
        <v>195</v>
      </c>
      <c r="CX4" s="157" t="s">
        <v>196</v>
      </c>
      <c r="CY4" s="157" t="s">
        <v>197</v>
      </c>
      <c r="CZ4" s="157" t="s">
        <v>194</v>
      </c>
      <c r="DA4" s="157" t="s">
        <v>195</v>
      </c>
      <c r="DB4" s="157" t="s">
        <v>196</v>
      </c>
      <c r="DC4" s="157" t="s">
        <v>197</v>
      </c>
      <c r="DD4" s="157" t="s">
        <v>194</v>
      </c>
      <c r="DE4" s="157" t="s">
        <v>195</v>
      </c>
      <c r="DF4" s="157" t="s">
        <v>196</v>
      </c>
      <c r="DG4" s="157" t="s">
        <v>197</v>
      </c>
      <c r="DH4" s="157" t="s">
        <v>194</v>
      </c>
      <c r="DI4" s="157" t="s">
        <v>195</v>
      </c>
      <c r="DJ4" s="157" t="s">
        <v>196</v>
      </c>
      <c r="DK4" s="157" t="s">
        <v>197</v>
      </c>
      <c r="DL4" s="157" t="s">
        <v>194</v>
      </c>
      <c r="DM4" s="157" t="s">
        <v>195</v>
      </c>
      <c r="DN4" s="157" t="s">
        <v>196</v>
      </c>
      <c r="DO4" s="157" t="s">
        <v>197</v>
      </c>
      <c r="DP4" s="157" t="s">
        <v>194</v>
      </c>
      <c r="DQ4" s="157" t="s">
        <v>195</v>
      </c>
      <c r="DR4" s="157" t="s">
        <v>196</v>
      </c>
      <c r="DS4" s="157" t="s">
        <v>197</v>
      </c>
      <c r="DT4" s="157" t="s">
        <v>194</v>
      </c>
      <c r="DU4" s="157" t="s">
        <v>195</v>
      </c>
    </row>
    <row r="5" spans="1:125" s="44" customFormat="1" ht="13.5">
      <c r="A5" s="158"/>
      <c r="B5" s="161"/>
      <c r="C5" s="155"/>
      <c r="D5" s="158"/>
      <c r="E5" s="158"/>
      <c r="F5" s="164"/>
      <c r="G5" s="158"/>
      <c r="H5" s="158"/>
      <c r="I5" s="158"/>
      <c r="J5" s="164"/>
      <c r="K5" s="158"/>
      <c r="L5" s="158"/>
      <c r="M5" s="158"/>
      <c r="N5" s="164"/>
      <c r="O5" s="158"/>
      <c r="P5" s="158"/>
      <c r="Q5" s="158"/>
      <c r="R5" s="164"/>
      <c r="S5" s="158"/>
      <c r="T5" s="158"/>
      <c r="U5" s="158"/>
      <c r="V5" s="164"/>
      <c r="W5" s="158"/>
      <c r="X5" s="158"/>
      <c r="Y5" s="158"/>
      <c r="Z5" s="164"/>
      <c r="AA5" s="158"/>
      <c r="AB5" s="158"/>
      <c r="AC5" s="158"/>
      <c r="AD5" s="164"/>
      <c r="AE5" s="158"/>
      <c r="AF5" s="158"/>
      <c r="AG5" s="158"/>
      <c r="AH5" s="164"/>
      <c r="AI5" s="158"/>
      <c r="AJ5" s="158"/>
      <c r="AK5" s="158"/>
      <c r="AL5" s="164"/>
      <c r="AM5" s="158"/>
      <c r="AN5" s="158"/>
      <c r="AO5" s="158"/>
      <c r="AP5" s="164"/>
      <c r="AQ5" s="158"/>
      <c r="AR5" s="158"/>
      <c r="AS5" s="158"/>
      <c r="AT5" s="164"/>
      <c r="AU5" s="158"/>
      <c r="AV5" s="158"/>
      <c r="AW5" s="158"/>
      <c r="AX5" s="164"/>
      <c r="AY5" s="158"/>
      <c r="AZ5" s="158"/>
      <c r="BA5" s="158"/>
      <c r="BB5" s="164"/>
      <c r="BC5" s="158"/>
      <c r="BD5" s="158"/>
      <c r="BE5" s="158"/>
      <c r="BF5" s="164"/>
      <c r="BG5" s="158"/>
      <c r="BH5" s="158"/>
      <c r="BI5" s="158"/>
      <c r="BJ5" s="164"/>
      <c r="BK5" s="158"/>
      <c r="BL5" s="158"/>
      <c r="BM5" s="158"/>
      <c r="BN5" s="164"/>
      <c r="BO5" s="158"/>
      <c r="BP5" s="158"/>
      <c r="BQ5" s="158"/>
      <c r="BR5" s="164"/>
      <c r="BS5" s="158"/>
      <c r="BT5" s="158"/>
      <c r="BU5" s="158"/>
      <c r="BV5" s="164"/>
      <c r="BW5" s="158"/>
      <c r="BX5" s="158"/>
      <c r="BY5" s="158"/>
      <c r="BZ5" s="164"/>
      <c r="CA5" s="158"/>
      <c r="CB5" s="158"/>
      <c r="CC5" s="158"/>
      <c r="CD5" s="164"/>
      <c r="CE5" s="158"/>
      <c r="CF5" s="158"/>
      <c r="CG5" s="158"/>
      <c r="CH5" s="164"/>
      <c r="CI5" s="158"/>
      <c r="CJ5" s="158"/>
      <c r="CK5" s="158"/>
      <c r="CL5" s="164"/>
      <c r="CM5" s="158"/>
      <c r="CN5" s="158"/>
      <c r="CO5" s="158"/>
      <c r="CP5" s="164"/>
      <c r="CQ5" s="158"/>
      <c r="CR5" s="158"/>
      <c r="CS5" s="158"/>
      <c r="CT5" s="164"/>
      <c r="CU5" s="158"/>
      <c r="CV5" s="158"/>
      <c r="CW5" s="158"/>
      <c r="CX5" s="164"/>
      <c r="CY5" s="158"/>
      <c r="CZ5" s="158"/>
      <c r="DA5" s="158"/>
      <c r="DB5" s="164"/>
      <c r="DC5" s="158"/>
      <c r="DD5" s="158"/>
      <c r="DE5" s="158"/>
      <c r="DF5" s="164"/>
      <c r="DG5" s="158"/>
      <c r="DH5" s="158"/>
      <c r="DI5" s="158"/>
      <c r="DJ5" s="164"/>
      <c r="DK5" s="158"/>
      <c r="DL5" s="158"/>
      <c r="DM5" s="158"/>
      <c r="DN5" s="164"/>
      <c r="DO5" s="158"/>
      <c r="DP5" s="158"/>
      <c r="DQ5" s="158"/>
      <c r="DR5" s="164"/>
      <c r="DS5" s="158"/>
      <c r="DT5" s="158"/>
      <c r="DU5" s="158"/>
    </row>
    <row r="6" spans="1:125" s="45" customFormat="1" ht="13.5">
      <c r="A6" s="159"/>
      <c r="B6" s="162"/>
      <c r="C6" s="156"/>
      <c r="D6" s="118" t="s">
        <v>198</v>
      </c>
      <c r="E6" s="118" t="s">
        <v>198</v>
      </c>
      <c r="F6" s="165"/>
      <c r="G6" s="159"/>
      <c r="H6" s="118" t="s">
        <v>198</v>
      </c>
      <c r="I6" s="118" t="s">
        <v>198</v>
      </c>
      <c r="J6" s="165"/>
      <c r="K6" s="159"/>
      <c r="L6" s="118" t="s">
        <v>198</v>
      </c>
      <c r="M6" s="118" t="s">
        <v>198</v>
      </c>
      <c r="N6" s="165"/>
      <c r="O6" s="159"/>
      <c r="P6" s="118" t="s">
        <v>198</v>
      </c>
      <c r="Q6" s="118" t="s">
        <v>198</v>
      </c>
      <c r="R6" s="165"/>
      <c r="S6" s="159"/>
      <c r="T6" s="118" t="s">
        <v>198</v>
      </c>
      <c r="U6" s="118" t="s">
        <v>198</v>
      </c>
      <c r="V6" s="165"/>
      <c r="W6" s="159"/>
      <c r="X6" s="118" t="s">
        <v>198</v>
      </c>
      <c r="Y6" s="118" t="s">
        <v>198</v>
      </c>
      <c r="Z6" s="165"/>
      <c r="AA6" s="159"/>
      <c r="AB6" s="118" t="s">
        <v>198</v>
      </c>
      <c r="AC6" s="118" t="s">
        <v>198</v>
      </c>
      <c r="AD6" s="165"/>
      <c r="AE6" s="159"/>
      <c r="AF6" s="118" t="s">
        <v>198</v>
      </c>
      <c r="AG6" s="118" t="s">
        <v>198</v>
      </c>
      <c r="AH6" s="165"/>
      <c r="AI6" s="159"/>
      <c r="AJ6" s="118" t="s">
        <v>198</v>
      </c>
      <c r="AK6" s="118" t="s">
        <v>198</v>
      </c>
      <c r="AL6" s="165"/>
      <c r="AM6" s="159"/>
      <c r="AN6" s="118" t="s">
        <v>198</v>
      </c>
      <c r="AO6" s="118" t="s">
        <v>198</v>
      </c>
      <c r="AP6" s="165"/>
      <c r="AQ6" s="159"/>
      <c r="AR6" s="118" t="s">
        <v>198</v>
      </c>
      <c r="AS6" s="118" t="s">
        <v>198</v>
      </c>
      <c r="AT6" s="165"/>
      <c r="AU6" s="159"/>
      <c r="AV6" s="118" t="s">
        <v>198</v>
      </c>
      <c r="AW6" s="118" t="s">
        <v>198</v>
      </c>
      <c r="AX6" s="165"/>
      <c r="AY6" s="159"/>
      <c r="AZ6" s="118" t="s">
        <v>198</v>
      </c>
      <c r="BA6" s="118" t="s">
        <v>198</v>
      </c>
      <c r="BB6" s="165"/>
      <c r="BC6" s="159"/>
      <c r="BD6" s="118" t="s">
        <v>198</v>
      </c>
      <c r="BE6" s="118" t="s">
        <v>198</v>
      </c>
      <c r="BF6" s="165"/>
      <c r="BG6" s="159"/>
      <c r="BH6" s="118" t="s">
        <v>198</v>
      </c>
      <c r="BI6" s="118" t="s">
        <v>198</v>
      </c>
      <c r="BJ6" s="165"/>
      <c r="BK6" s="159"/>
      <c r="BL6" s="118" t="s">
        <v>198</v>
      </c>
      <c r="BM6" s="118" t="s">
        <v>198</v>
      </c>
      <c r="BN6" s="165"/>
      <c r="BO6" s="159"/>
      <c r="BP6" s="118" t="s">
        <v>198</v>
      </c>
      <c r="BQ6" s="118" t="s">
        <v>198</v>
      </c>
      <c r="BR6" s="165"/>
      <c r="BS6" s="159"/>
      <c r="BT6" s="118" t="s">
        <v>198</v>
      </c>
      <c r="BU6" s="118" t="s">
        <v>198</v>
      </c>
      <c r="BV6" s="165"/>
      <c r="BW6" s="159"/>
      <c r="BX6" s="118" t="s">
        <v>198</v>
      </c>
      <c r="BY6" s="118" t="s">
        <v>198</v>
      </c>
      <c r="BZ6" s="165"/>
      <c r="CA6" s="159"/>
      <c r="CB6" s="118" t="s">
        <v>198</v>
      </c>
      <c r="CC6" s="118" t="s">
        <v>198</v>
      </c>
      <c r="CD6" s="165"/>
      <c r="CE6" s="159"/>
      <c r="CF6" s="118" t="s">
        <v>198</v>
      </c>
      <c r="CG6" s="118" t="s">
        <v>198</v>
      </c>
      <c r="CH6" s="165"/>
      <c r="CI6" s="159"/>
      <c r="CJ6" s="118" t="s">
        <v>198</v>
      </c>
      <c r="CK6" s="118" t="s">
        <v>198</v>
      </c>
      <c r="CL6" s="165"/>
      <c r="CM6" s="159"/>
      <c r="CN6" s="118" t="s">
        <v>198</v>
      </c>
      <c r="CO6" s="118" t="s">
        <v>198</v>
      </c>
      <c r="CP6" s="165"/>
      <c r="CQ6" s="159"/>
      <c r="CR6" s="118" t="s">
        <v>198</v>
      </c>
      <c r="CS6" s="118" t="s">
        <v>198</v>
      </c>
      <c r="CT6" s="165"/>
      <c r="CU6" s="159"/>
      <c r="CV6" s="118" t="s">
        <v>198</v>
      </c>
      <c r="CW6" s="118" t="s">
        <v>198</v>
      </c>
      <c r="CX6" s="165"/>
      <c r="CY6" s="159"/>
      <c r="CZ6" s="118" t="s">
        <v>198</v>
      </c>
      <c r="DA6" s="118" t="s">
        <v>198</v>
      </c>
      <c r="DB6" s="165"/>
      <c r="DC6" s="159"/>
      <c r="DD6" s="118" t="s">
        <v>198</v>
      </c>
      <c r="DE6" s="118" t="s">
        <v>198</v>
      </c>
      <c r="DF6" s="165"/>
      <c r="DG6" s="159"/>
      <c r="DH6" s="118" t="s">
        <v>198</v>
      </c>
      <c r="DI6" s="118" t="s">
        <v>198</v>
      </c>
      <c r="DJ6" s="165"/>
      <c r="DK6" s="159"/>
      <c r="DL6" s="118" t="s">
        <v>198</v>
      </c>
      <c r="DM6" s="118" t="s">
        <v>198</v>
      </c>
      <c r="DN6" s="165"/>
      <c r="DO6" s="159"/>
      <c r="DP6" s="118" t="s">
        <v>198</v>
      </c>
      <c r="DQ6" s="118" t="s">
        <v>198</v>
      </c>
      <c r="DR6" s="165"/>
      <c r="DS6" s="159"/>
      <c r="DT6" s="118" t="s">
        <v>198</v>
      </c>
      <c r="DU6" s="118" t="s">
        <v>198</v>
      </c>
    </row>
    <row r="7" spans="1:125" s="128" customFormat="1" ht="12" customHeight="1">
      <c r="A7" s="120" t="s">
        <v>325</v>
      </c>
      <c r="B7" s="121">
        <v>27000</v>
      </c>
      <c r="C7" s="120" t="s">
        <v>157</v>
      </c>
      <c r="D7" s="122">
        <f>SUM(D8:D18)</f>
        <v>11775893</v>
      </c>
      <c r="E7" s="122">
        <f>SUM(E8:E18)</f>
        <v>934326</v>
      </c>
      <c r="F7" s="134">
        <f>COUNTIF(F8:F18,"&lt;&gt;")</f>
        <v>11</v>
      </c>
      <c r="G7" s="134">
        <f>COUNTIF(G8:G18,"&lt;&gt;")</f>
        <v>11</v>
      </c>
      <c r="H7" s="122">
        <f>SUM(H8:H18)</f>
        <v>6910040</v>
      </c>
      <c r="I7" s="122">
        <f>SUM(I8:I18)</f>
        <v>459160</v>
      </c>
      <c r="J7" s="134">
        <f>COUNTIF(J8:J18,"&lt;&gt;")</f>
        <v>11</v>
      </c>
      <c r="K7" s="134">
        <f>COUNTIF(K8:K18,"&lt;&gt;")</f>
        <v>11</v>
      </c>
      <c r="L7" s="122">
        <f>SUM(L8:L18)</f>
        <v>3806468</v>
      </c>
      <c r="M7" s="122">
        <f>SUM(M8:M18)</f>
        <v>301109</v>
      </c>
      <c r="N7" s="134">
        <f>COUNTIF(N8:N18,"&lt;&gt;")</f>
        <v>4</v>
      </c>
      <c r="O7" s="134">
        <f>COUNTIF(O8:O18,"&lt;&gt;")</f>
        <v>4</v>
      </c>
      <c r="P7" s="122">
        <f>SUM(P8:P18)</f>
        <v>876936</v>
      </c>
      <c r="Q7" s="122">
        <f>SUM(Q8:Q18)</f>
        <v>129026</v>
      </c>
      <c r="R7" s="134">
        <f>COUNTIF(R8:R18,"&lt;&gt;")</f>
        <v>2</v>
      </c>
      <c r="S7" s="134">
        <f>COUNTIF(S8:S18,"&lt;&gt;")</f>
        <v>2</v>
      </c>
      <c r="T7" s="122">
        <f>SUM(T8:T18)</f>
        <v>112836</v>
      </c>
      <c r="U7" s="122">
        <f>SUM(U8:U18)</f>
        <v>18004</v>
      </c>
      <c r="V7" s="134">
        <f>COUNTIF(V8:V18,"&lt;&gt;")</f>
        <v>1</v>
      </c>
      <c r="W7" s="134">
        <f>COUNTIF(W8:W18,"&lt;&gt;")</f>
        <v>1</v>
      </c>
      <c r="X7" s="122">
        <f>SUM(X8:X18)</f>
        <v>45255</v>
      </c>
      <c r="Y7" s="122">
        <f>SUM(Y8:Y18)</f>
        <v>15289</v>
      </c>
      <c r="Z7" s="134">
        <f>COUNTIF(Z8:Z18,"&lt;&gt;")</f>
        <v>1</v>
      </c>
      <c r="AA7" s="134">
        <f>COUNTIF(AA8:AA18,"&lt;&gt;")</f>
        <v>1</v>
      </c>
      <c r="AB7" s="122">
        <f>SUM(AB8:AB18)</f>
        <v>24358</v>
      </c>
      <c r="AC7" s="122">
        <f>SUM(AC8:AC18)</f>
        <v>11738</v>
      </c>
      <c r="AD7" s="134">
        <f>COUNTIF(AD8:AD18,"&lt;&gt;")</f>
        <v>0</v>
      </c>
      <c r="AE7" s="134">
        <f>COUNTIF(AE8:AE18,"&lt;&gt;")</f>
        <v>0</v>
      </c>
      <c r="AF7" s="122">
        <f>SUM(AF8:AF18)</f>
        <v>0</v>
      </c>
      <c r="AG7" s="122">
        <f>SUM(AG8:AG18)</f>
        <v>0</v>
      </c>
      <c r="AH7" s="134">
        <f>COUNTIF(AH8:AH18,"&lt;&gt;")</f>
        <v>0</v>
      </c>
      <c r="AI7" s="134">
        <f>COUNTIF(AI8:AI18,"&lt;&gt;")</f>
        <v>0</v>
      </c>
      <c r="AJ7" s="122">
        <f>SUM(AJ8:AJ18)</f>
        <v>0</v>
      </c>
      <c r="AK7" s="122">
        <f>SUM(AK8:AK18)</f>
        <v>0</v>
      </c>
      <c r="AL7" s="134">
        <f>COUNTIF(AL8:AL18,"&lt;&gt;")</f>
        <v>0</v>
      </c>
      <c r="AM7" s="134">
        <f>COUNTIF(AM8:AM18,"&lt;&gt;")</f>
        <v>0</v>
      </c>
      <c r="AN7" s="122">
        <f>SUM(AN8:AN18)</f>
        <v>0</v>
      </c>
      <c r="AO7" s="122">
        <f>SUM(AO8:AO18)</f>
        <v>0</v>
      </c>
      <c r="AP7" s="134">
        <f>COUNTIF(AP8:AP18,"&lt;&gt;")</f>
        <v>0</v>
      </c>
      <c r="AQ7" s="134">
        <f>COUNTIF(AQ8:AQ18,"&lt;&gt;")</f>
        <v>0</v>
      </c>
      <c r="AR7" s="122">
        <f>SUM(AR8:AR18)</f>
        <v>0</v>
      </c>
      <c r="AS7" s="122">
        <f>SUM(AS8:AS18)</f>
        <v>0</v>
      </c>
      <c r="AT7" s="134">
        <f>COUNTIF(AT8:AT18,"&lt;&gt;")</f>
        <v>0</v>
      </c>
      <c r="AU7" s="134">
        <f>COUNTIF(AU8:AU18,"&lt;&gt;")</f>
        <v>0</v>
      </c>
      <c r="AV7" s="122">
        <f>SUM(AV8:AV18)</f>
        <v>0</v>
      </c>
      <c r="AW7" s="122">
        <f>SUM(AW8:AW18)</f>
        <v>0</v>
      </c>
      <c r="AX7" s="134">
        <f>COUNTIF(AX8:AX18,"&lt;&gt;")</f>
        <v>0</v>
      </c>
      <c r="AY7" s="134">
        <f>COUNTIF(AY8:AY18,"&lt;&gt;")</f>
        <v>0</v>
      </c>
      <c r="AZ7" s="122">
        <f>SUM(AZ8:AZ18)</f>
        <v>0</v>
      </c>
      <c r="BA7" s="122">
        <f>SUM(BA8:BA18)</f>
        <v>0</v>
      </c>
      <c r="BB7" s="134">
        <f>COUNTIF(BB8:BB18,"&lt;&gt;")</f>
        <v>0</v>
      </c>
      <c r="BC7" s="134">
        <f>COUNTIF(BC8:BC18,"&lt;&gt;")</f>
        <v>0</v>
      </c>
      <c r="BD7" s="122">
        <f>SUM(BD8:BD18)</f>
        <v>0</v>
      </c>
      <c r="BE7" s="122">
        <f>SUM(BE8:BE18)</f>
        <v>0</v>
      </c>
      <c r="BF7" s="134">
        <f>COUNTIF(BF8:BF18,"&lt;&gt;")</f>
        <v>0</v>
      </c>
      <c r="BG7" s="134">
        <f>COUNTIF(BG8:BG18,"&lt;&gt;")</f>
        <v>0</v>
      </c>
      <c r="BH7" s="122">
        <f>SUM(BH8:BH18)</f>
        <v>0</v>
      </c>
      <c r="BI7" s="122">
        <f>SUM(BI8:BI18)</f>
        <v>0</v>
      </c>
      <c r="BJ7" s="134">
        <f>COUNTIF(BJ8:BJ18,"&lt;&gt;")</f>
        <v>0</v>
      </c>
      <c r="BK7" s="134">
        <f>COUNTIF(BK8:BK18,"&lt;&gt;")</f>
        <v>0</v>
      </c>
      <c r="BL7" s="122">
        <f>SUM(BL8:BL18)</f>
        <v>0</v>
      </c>
      <c r="BM7" s="122">
        <f>SUM(BM8:BM18)</f>
        <v>0</v>
      </c>
      <c r="BN7" s="134">
        <f>COUNTIF(BN8:BN18,"&lt;&gt;")</f>
        <v>0</v>
      </c>
      <c r="BO7" s="134">
        <f>COUNTIF(BO8:BO18,"&lt;&gt;")</f>
        <v>0</v>
      </c>
      <c r="BP7" s="122">
        <f>SUM(BP8:BP18)</f>
        <v>0</v>
      </c>
      <c r="BQ7" s="122">
        <f>SUM(BQ8:BQ18)</f>
        <v>0</v>
      </c>
      <c r="BR7" s="134">
        <f>COUNTIF(BR8:BR18,"&lt;&gt;")</f>
        <v>0</v>
      </c>
      <c r="BS7" s="134">
        <f>COUNTIF(BS8:BS18,"&lt;&gt;")</f>
        <v>0</v>
      </c>
      <c r="BT7" s="122">
        <f>SUM(BT8:BT18)</f>
        <v>0</v>
      </c>
      <c r="BU7" s="122">
        <f>SUM(BU8:BU18)</f>
        <v>0</v>
      </c>
      <c r="BV7" s="134">
        <f>COUNTIF(BV8:BV18,"&lt;&gt;")</f>
        <v>0</v>
      </c>
      <c r="BW7" s="134">
        <f>COUNTIF(BW8:BW18,"&lt;&gt;")</f>
        <v>0</v>
      </c>
      <c r="BX7" s="122">
        <f>SUM(BX8:BX18)</f>
        <v>0</v>
      </c>
      <c r="BY7" s="122">
        <f>SUM(BY8:BY18)</f>
        <v>0</v>
      </c>
      <c r="BZ7" s="134">
        <f>COUNTIF(BZ8:BZ18,"&lt;&gt;")</f>
        <v>0</v>
      </c>
      <c r="CA7" s="134">
        <f>COUNTIF(CA8:CA18,"&lt;&gt;")</f>
        <v>0</v>
      </c>
      <c r="CB7" s="122">
        <f>SUM(CB8:CB18)</f>
        <v>0</v>
      </c>
      <c r="CC7" s="122">
        <f>SUM(CC8:CC18)</f>
        <v>0</v>
      </c>
      <c r="CD7" s="134">
        <f>COUNTIF(CD8:CD18,"&lt;&gt;")</f>
        <v>0</v>
      </c>
      <c r="CE7" s="134">
        <f>COUNTIF(CE8:CE18,"&lt;&gt;")</f>
        <v>0</v>
      </c>
      <c r="CF7" s="122">
        <f>SUM(CF8:CF18)</f>
        <v>0</v>
      </c>
      <c r="CG7" s="122">
        <f>SUM(CG8:CG18)</f>
        <v>0</v>
      </c>
      <c r="CH7" s="134">
        <f>COUNTIF(CH8:CH18,"&lt;&gt;")</f>
        <v>0</v>
      </c>
      <c r="CI7" s="134">
        <f>COUNTIF(CI8:CI18,"&lt;&gt;")</f>
        <v>0</v>
      </c>
      <c r="CJ7" s="122">
        <f>SUM(CJ8:CJ18)</f>
        <v>0</v>
      </c>
      <c r="CK7" s="122">
        <f>SUM(CK8:CK18)</f>
        <v>0</v>
      </c>
      <c r="CL7" s="134">
        <f>COUNTIF(CL8:CL18,"&lt;&gt;")</f>
        <v>0</v>
      </c>
      <c r="CM7" s="134">
        <f>COUNTIF(CM8:CM18,"&lt;&gt;")</f>
        <v>0</v>
      </c>
      <c r="CN7" s="122">
        <f>SUM(CN8:CN18)</f>
        <v>0</v>
      </c>
      <c r="CO7" s="122">
        <f>SUM(CO8:CO18)</f>
        <v>0</v>
      </c>
      <c r="CP7" s="134">
        <f>COUNTIF(CP8:CP18,"&lt;&gt;")</f>
        <v>0</v>
      </c>
      <c r="CQ7" s="134">
        <f>COUNTIF(CQ8:CQ18,"&lt;&gt;")</f>
        <v>0</v>
      </c>
      <c r="CR7" s="122">
        <f>SUM(CR8:CR18)</f>
        <v>0</v>
      </c>
      <c r="CS7" s="122">
        <f>SUM(CS8:CS18)</f>
        <v>0</v>
      </c>
      <c r="CT7" s="134">
        <f>COUNTIF(CT8:CT18,"&lt;&gt;")</f>
        <v>0</v>
      </c>
      <c r="CU7" s="134">
        <f>COUNTIF(CU8:CU18,"&lt;&gt;")</f>
        <v>0</v>
      </c>
      <c r="CV7" s="122">
        <f>SUM(CV8:CV18)</f>
        <v>0</v>
      </c>
      <c r="CW7" s="122">
        <f>SUM(CW8:CW18)</f>
        <v>0</v>
      </c>
      <c r="CX7" s="134">
        <f>COUNTIF(CX8:CX18,"&lt;&gt;")</f>
        <v>0</v>
      </c>
      <c r="CY7" s="134">
        <f>COUNTIF(CY8:CY18,"&lt;&gt;")</f>
        <v>0</v>
      </c>
      <c r="CZ7" s="122">
        <f>SUM(CZ8:CZ18)</f>
        <v>0</v>
      </c>
      <c r="DA7" s="122">
        <f>SUM(DA8:DA18)</f>
        <v>0</v>
      </c>
      <c r="DB7" s="134">
        <f>COUNTIF(DB8:DB18,"&lt;&gt;")</f>
        <v>0</v>
      </c>
      <c r="DC7" s="134">
        <f>COUNTIF(DC8:DC18,"&lt;&gt;")</f>
        <v>0</v>
      </c>
      <c r="DD7" s="122">
        <f>SUM(DD8:DD18)</f>
        <v>0</v>
      </c>
      <c r="DE7" s="122">
        <f>SUM(DE8:DE18)</f>
        <v>0</v>
      </c>
      <c r="DF7" s="134">
        <f>COUNTIF(DF8:DF18,"&lt;&gt;")</f>
        <v>0</v>
      </c>
      <c r="DG7" s="134">
        <f>COUNTIF(DG8:DG18,"&lt;&gt;")</f>
        <v>0</v>
      </c>
      <c r="DH7" s="122">
        <f>SUM(DH8:DH18)</f>
        <v>0</v>
      </c>
      <c r="DI7" s="122">
        <f>SUM(DI8:DI18)</f>
        <v>0</v>
      </c>
      <c r="DJ7" s="134">
        <f>COUNTIF(DJ8:DJ18,"&lt;&gt;")</f>
        <v>0</v>
      </c>
      <c r="DK7" s="134">
        <f>COUNTIF(DK8:DK18,"&lt;&gt;")</f>
        <v>0</v>
      </c>
      <c r="DL7" s="122">
        <f>SUM(DL8:DL18)</f>
        <v>0</v>
      </c>
      <c r="DM7" s="122">
        <f>SUM(DM8:DM18)</f>
        <v>0</v>
      </c>
      <c r="DN7" s="134">
        <f>COUNTIF(DN8:DN18,"&lt;&gt;")</f>
        <v>0</v>
      </c>
      <c r="DO7" s="134">
        <f>COUNTIF(DO8:DO18,"&lt;&gt;")</f>
        <v>0</v>
      </c>
      <c r="DP7" s="122">
        <f>SUM(DP8:DP18)</f>
        <v>0</v>
      </c>
      <c r="DQ7" s="122">
        <f>SUM(DQ8:DQ18)</f>
        <v>0</v>
      </c>
      <c r="DR7" s="134">
        <f>COUNTIF(DR8:DR18,"&lt;&gt;")</f>
        <v>0</v>
      </c>
      <c r="DS7" s="134">
        <f>COUNTIF(DS8:DS18,"&lt;&gt;")</f>
        <v>0</v>
      </c>
      <c r="DT7" s="122">
        <f>SUM(DT8:DT18)</f>
        <v>0</v>
      </c>
      <c r="DU7" s="122">
        <f>SUM(DU8:DU18)</f>
        <v>0</v>
      </c>
    </row>
    <row r="8" spans="1:125" s="123" customFormat="1" ht="12" customHeight="1">
      <c r="A8" s="124" t="s">
        <v>325</v>
      </c>
      <c r="B8" s="125" t="s">
        <v>200</v>
      </c>
      <c r="C8" s="124" t="s">
        <v>334</v>
      </c>
      <c r="D8" s="126">
        <f aca="true" t="shared" si="0" ref="D8:D18">SUM(H8,L8,P8,T8,X8,AB8,AF8,AJ8,AN8,AR8,AV8,AZ8,BD8,BH8,BL8,BP8,BT8,BX8,CB8,CF8,CJ8,CN8,CR8,CV8,CZ8,DD8,DH8,DL8,DP8,DT8)</f>
        <v>2172582</v>
      </c>
      <c r="E8" s="126">
        <f aca="true" t="shared" si="1" ref="E8:E18">SUM(I8,M8,Q8,U8,Y8,AC8,AG8,AK8,AO8,AS8,AW8,BA8,BE8,BI8,BM8,BQ8,BU8,BY8,CC8,CG8,CK8,CO8,CS8,CW8,DA8,DE8,DI8,DM8,DQ8,DU8)</f>
        <v>0</v>
      </c>
      <c r="F8" s="131" t="s">
        <v>332</v>
      </c>
      <c r="G8" s="130" t="s">
        <v>333</v>
      </c>
      <c r="H8" s="126">
        <v>1467579</v>
      </c>
      <c r="I8" s="126">
        <v>0</v>
      </c>
      <c r="J8" s="131" t="s">
        <v>416</v>
      </c>
      <c r="K8" s="130" t="s">
        <v>206</v>
      </c>
      <c r="L8" s="126">
        <v>705003</v>
      </c>
      <c r="M8" s="126">
        <v>0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325</v>
      </c>
      <c r="B9" s="125" t="s">
        <v>339</v>
      </c>
      <c r="C9" s="124" t="s">
        <v>340</v>
      </c>
      <c r="D9" s="126">
        <f t="shared" si="0"/>
        <v>860313</v>
      </c>
      <c r="E9" s="126">
        <f t="shared" si="1"/>
        <v>313955</v>
      </c>
      <c r="F9" s="131" t="s">
        <v>337</v>
      </c>
      <c r="G9" s="130" t="s">
        <v>338</v>
      </c>
      <c r="H9" s="126">
        <v>218935</v>
      </c>
      <c r="I9" s="126">
        <v>72925</v>
      </c>
      <c r="J9" s="131" t="s">
        <v>369</v>
      </c>
      <c r="K9" s="130" t="s">
        <v>370</v>
      </c>
      <c r="L9" s="126">
        <v>476624</v>
      </c>
      <c r="M9" s="126">
        <v>185291</v>
      </c>
      <c r="N9" s="131" t="s">
        <v>381</v>
      </c>
      <c r="O9" s="130" t="s">
        <v>382</v>
      </c>
      <c r="P9" s="126">
        <v>164754</v>
      </c>
      <c r="Q9" s="126">
        <v>55739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325</v>
      </c>
      <c r="B10" s="125" t="s">
        <v>374</v>
      </c>
      <c r="C10" s="124" t="s">
        <v>378</v>
      </c>
      <c r="D10" s="126">
        <f t="shared" si="0"/>
        <v>1363025</v>
      </c>
      <c r="E10" s="126">
        <f t="shared" si="1"/>
        <v>231487</v>
      </c>
      <c r="F10" s="131" t="s">
        <v>372</v>
      </c>
      <c r="G10" s="130" t="s">
        <v>373</v>
      </c>
      <c r="H10" s="126">
        <v>395959</v>
      </c>
      <c r="I10" s="126">
        <v>73916</v>
      </c>
      <c r="J10" s="131" t="s">
        <v>376</v>
      </c>
      <c r="K10" s="130" t="s">
        <v>377</v>
      </c>
      <c r="L10" s="126">
        <v>560447</v>
      </c>
      <c r="M10" s="126">
        <v>95899</v>
      </c>
      <c r="N10" s="131" t="s">
        <v>383</v>
      </c>
      <c r="O10" s="130" t="s">
        <v>384</v>
      </c>
      <c r="P10" s="126">
        <v>406619</v>
      </c>
      <c r="Q10" s="126">
        <v>61672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325</v>
      </c>
      <c r="B11" s="125" t="s">
        <v>354</v>
      </c>
      <c r="C11" s="124" t="s">
        <v>355</v>
      </c>
      <c r="D11" s="126">
        <f t="shared" si="0"/>
        <v>767351</v>
      </c>
      <c r="E11" s="126">
        <f t="shared" si="1"/>
        <v>184752</v>
      </c>
      <c r="F11" s="131" t="s">
        <v>352</v>
      </c>
      <c r="G11" s="130" t="s">
        <v>353</v>
      </c>
      <c r="H11" s="126">
        <v>684620</v>
      </c>
      <c r="I11" s="126">
        <v>164833</v>
      </c>
      <c r="J11" s="131" t="s">
        <v>408</v>
      </c>
      <c r="K11" s="130" t="s">
        <v>409</v>
      </c>
      <c r="L11" s="126">
        <v>82731</v>
      </c>
      <c r="M11" s="126">
        <v>19919</v>
      </c>
      <c r="N11" s="131"/>
      <c r="O11" s="130"/>
      <c r="P11" s="126">
        <v>0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325</v>
      </c>
      <c r="B12" s="125" t="s">
        <v>367</v>
      </c>
      <c r="C12" s="124" t="s">
        <v>368</v>
      </c>
      <c r="D12" s="141">
        <f t="shared" si="0"/>
        <v>2876465</v>
      </c>
      <c r="E12" s="141">
        <f t="shared" si="1"/>
        <v>0</v>
      </c>
      <c r="F12" s="125" t="s">
        <v>385</v>
      </c>
      <c r="G12" s="124" t="s">
        <v>386</v>
      </c>
      <c r="H12" s="141">
        <v>2300746</v>
      </c>
      <c r="I12" s="141">
        <v>0</v>
      </c>
      <c r="J12" s="125" t="s">
        <v>365</v>
      </c>
      <c r="K12" s="124" t="s">
        <v>366</v>
      </c>
      <c r="L12" s="141">
        <v>575719</v>
      </c>
      <c r="M12" s="141">
        <v>0</v>
      </c>
      <c r="N12" s="125"/>
      <c r="O12" s="124"/>
      <c r="P12" s="141">
        <v>0</v>
      </c>
      <c r="Q12" s="141">
        <v>0</v>
      </c>
      <c r="R12" s="125"/>
      <c r="S12" s="124"/>
      <c r="T12" s="141">
        <v>0</v>
      </c>
      <c r="U12" s="141">
        <v>0</v>
      </c>
      <c r="V12" s="125"/>
      <c r="W12" s="124"/>
      <c r="X12" s="141">
        <v>0</v>
      </c>
      <c r="Y12" s="141">
        <v>0</v>
      </c>
      <c r="Z12" s="125"/>
      <c r="AA12" s="124"/>
      <c r="AB12" s="141">
        <v>0</v>
      </c>
      <c r="AC12" s="141">
        <v>0</v>
      </c>
      <c r="AD12" s="125"/>
      <c r="AE12" s="124"/>
      <c r="AF12" s="141">
        <v>0</v>
      </c>
      <c r="AG12" s="141">
        <v>0</v>
      </c>
      <c r="AH12" s="125"/>
      <c r="AI12" s="124"/>
      <c r="AJ12" s="141">
        <v>0</v>
      </c>
      <c r="AK12" s="141">
        <v>0</v>
      </c>
      <c r="AL12" s="125"/>
      <c r="AM12" s="124"/>
      <c r="AN12" s="141">
        <v>0</v>
      </c>
      <c r="AO12" s="141">
        <v>0</v>
      </c>
      <c r="AP12" s="125"/>
      <c r="AQ12" s="124"/>
      <c r="AR12" s="141">
        <v>0</v>
      </c>
      <c r="AS12" s="141">
        <v>0</v>
      </c>
      <c r="AT12" s="125"/>
      <c r="AU12" s="124"/>
      <c r="AV12" s="141">
        <v>0</v>
      </c>
      <c r="AW12" s="141">
        <v>0</v>
      </c>
      <c r="AX12" s="125"/>
      <c r="AY12" s="124"/>
      <c r="AZ12" s="141">
        <v>0</v>
      </c>
      <c r="BA12" s="141">
        <v>0</v>
      </c>
      <c r="BB12" s="125"/>
      <c r="BC12" s="124"/>
      <c r="BD12" s="141">
        <v>0</v>
      </c>
      <c r="BE12" s="141">
        <v>0</v>
      </c>
      <c r="BF12" s="125"/>
      <c r="BG12" s="124"/>
      <c r="BH12" s="141">
        <v>0</v>
      </c>
      <c r="BI12" s="141">
        <v>0</v>
      </c>
      <c r="BJ12" s="125"/>
      <c r="BK12" s="124"/>
      <c r="BL12" s="141">
        <v>0</v>
      </c>
      <c r="BM12" s="141">
        <v>0</v>
      </c>
      <c r="BN12" s="125"/>
      <c r="BO12" s="124"/>
      <c r="BP12" s="141">
        <v>0</v>
      </c>
      <c r="BQ12" s="141">
        <v>0</v>
      </c>
      <c r="BR12" s="125"/>
      <c r="BS12" s="124"/>
      <c r="BT12" s="141">
        <v>0</v>
      </c>
      <c r="BU12" s="141">
        <v>0</v>
      </c>
      <c r="BV12" s="125"/>
      <c r="BW12" s="124"/>
      <c r="BX12" s="141">
        <v>0</v>
      </c>
      <c r="BY12" s="141">
        <v>0</v>
      </c>
      <c r="BZ12" s="125"/>
      <c r="CA12" s="124"/>
      <c r="CB12" s="141">
        <v>0</v>
      </c>
      <c r="CC12" s="141">
        <v>0</v>
      </c>
      <c r="CD12" s="125"/>
      <c r="CE12" s="124"/>
      <c r="CF12" s="141">
        <v>0</v>
      </c>
      <c r="CG12" s="141">
        <v>0</v>
      </c>
      <c r="CH12" s="125"/>
      <c r="CI12" s="124"/>
      <c r="CJ12" s="141">
        <v>0</v>
      </c>
      <c r="CK12" s="141">
        <v>0</v>
      </c>
      <c r="CL12" s="125"/>
      <c r="CM12" s="124"/>
      <c r="CN12" s="141">
        <v>0</v>
      </c>
      <c r="CO12" s="141">
        <v>0</v>
      </c>
      <c r="CP12" s="125"/>
      <c r="CQ12" s="124"/>
      <c r="CR12" s="141">
        <v>0</v>
      </c>
      <c r="CS12" s="141">
        <v>0</v>
      </c>
      <c r="CT12" s="125"/>
      <c r="CU12" s="124"/>
      <c r="CV12" s="141">
        <v>0</v>
      </c>
      <c r="CW12" s="141">
        <v>0</v>
      </c>
      <c r="CX12" s="125"/>
      <c r="CY12" s="124"/>
      <c r="CZ12" s="141">
        <v>0</v>
      </c>
      <c r="DA12" s="141">
        <v>0</v>
      </c>
      <c r="DB12" s="125"/>
      <c r="DC12" s="124"/>
      <c r="DD12" s="141">
        <v>0</v>
      </c>
      <c r="DE12" s="141">
        <v>0</v>
      </c>
      <c r="DF12" s="125"/>
      <c r="DG12" s="124"/>
      <c r="DH12" s="141">
        <v>0</v>
      </c>
      <c r="DI12" s="141">
        <v>0</v>
      </c>
      <c r="DJ12" s="125"/>
      <c r="DK12" s="124"/>
      <c r="DL12" s="141">
        <v>0</v>
      </c>
      <c r="DM12" s="141">
        <v>0</v>
      </c>
      <c r="DN12" s="125"/>
      <c r="DO12" s="124"/>
      <c r="DP12" s="141">
        <v>0</v>
      </c>
      <c r="DQ12" s="141">
        <v>0</v>
      </c>
      <c r="DR12" s="125"/>
      <c r="DS12" s="124"/>
      <c r="DT12" s="141">
        <v>0</v>
      </c>
      <c r="DU12" s="141">
        <v>0</v>
      </c>
    </row>
    <row r="13" spans="1:125" s="123" customFormat="1" ht="12" customHeight="1">
      <c r="A13" s="124" t="s">
        <v>325</v>
      </c>
      <c r="B13" s="125" t="s">
        <v>393</v>
      </c>
      <c r="C13" s="124" t="s">
        <v>394</v>
      </c>
      <c r="D13" s="141">
        <f t="shared" si="0"/>
        <v>639458</v>
      </c>
      <c r="E13" s="141">
        <f t="shared" si="1"/>
        <v>0</v>
      </c>
      <c r="F13" s="125" t="s">
        <v>391</v>
      </c>
      <c r="G13" s="124" t="s">
        <v>392</v>
      </c>
      <c r="H13" s="141">
        <v>294761</v>
      </c>
      <c r="I13" s="141">
        <v>0</v>
      </c>
      <c r="J13" s="125" t="s">
        <v>396</v>
      </c>
      <c r="K13" s="124" t="s">
        <v>397</v>
      </c>
      <c r="L13" s="141">
        <v>344697</v>
      </c>
      <c r="M13" s="141">
        <v>0</v>
      </c>
      <c r="N13" s="125"/>
      <c r="O13" s="124"/>
      <c r="P13" s="141">
        <v>0</v>
      </c>
      <c r="Q13" s="141">
        <v>0</v>
      </c>
      <c r="R13" s="125"/>
      <c r="S13" s="124"/>
      <c r="T13" s="141">
        <v>0</v>
      </c>
      <c r="U13" s="141">
        <v>0</v>
      </c>
      <c r="V13" s="125"/>
      <c r="W13" s="124"/>
      <c r="X13" s="141">
        <v>0</v>
      </c>
      <c r="Y13" s="141">
        <v>0</v>
      </c>
      <c r="Z13" s="125"/>
      <c r="AA13" s="124"/>
      <c r="AB13" s="141">
        <v>0</v>
      </c>
      <c r="AC13" s="141">
        <v>0</v>
      </c>
      <c r="AD13" s="125"/>
      <c r="AE13" s="124"/>
      <c r="AF13" s="141">
        <v>0</v>
      </c>
      <c r="AG13" s="141">
        <v>0</v>
      </c>
      <c r="AH13" s="125"/>
      <c r="AI13" s="124"/>
      <c r="AJ13" s="141">
        <v>0</v>
      </c>
      <c r="AK13" s="141">
        <v>0</v>
      </c>
      <c r="AL13" s="125"/>
      <c r="AM13" s="124"/>
      <c r="AN13" s="141">
        <v>0</v>
      </c>
      <c r="AO13" s="141">
        <v>0</v>
      </c>
      <c r="AP13" s="125"/>
      <c r="AQ13" s="124"/>
      <c r="AR13" s="141">
        <v>0</v>
      </c>
      <c r="AS13" s="141">
        <v>0</v>
      </c>
      <c r="AT13" s="125"/>
      <c r="AU13" s="124"/>
      <c r="AV13" s="141">
        <v>0</v>
      </c>
      <c r="AW13" s="141">
        <v>0</v>
      </c>
      <c r="AX13" s="125"/>
      <c r="AY13" s="124"/>
      <c r="AZ13" s="141">
        <v>0</v>
      </c>
      <c r="BA13" s="141">
        <v>0</v>
      </c>
      <c r="BB13" s="125"/>
      <c r="BC13" s="124"/>
      <c r="BD13" s="141">
        <v>0</v>
      </c>
      <c r="BE13" s="141">
        <v>0</v>
      </c>
      <c r="BF13" s="125"/>
      <c r="BG13" s="124"/>
      <c r="BH13" s="141">
        <v>0</v>
      </c>
      <c r="BI13" s="141">
        <v>0</v>
      </c>
      <c r="BJ13" s="125"/>
      <c r="BK13" s="124"/>
      <c r="BL13" s="141">
        <v>0</v>
      </c>
      <c r="BM13" s="141">
        <v>0</v>
      </c>
      <c r="BN13" s="125"/>
      <c r="BO13" s="124"/>
      <c r="BP13" s="141">
        <v>0</v>
      </c>
      <c r="BQ13" s="141">
        <v>0</v>
      </c>
      <c r="BR13" s="125"/>
      <c r="BS13" s="124"/>
      <c r="BT13" s="141">
        <v>0</v>
      </c>
      <c r="BU13" s="141">
        <v>0</v>
      </c>
      <c r="BV13" s="125"/>
      <c r="BW13" s="124"/>
      <c r="BX13" s="141">
        <v>0</v>
      </c>
      <c r="BY13" s="141">
        <v>0</v>
      </c>
      <c r="BZ13" s="125"/>
      <c r="CA13" s="124"/>
      <c r="CB13" s="141">
        <v>0</v>
      </c>
      <c r="CC13" s="141">
        <v>0</v>
      </c>
      <c r="CD13" s="125"/>
      <c r="CE13" s="124"/>
      <c r="CF13" s="141">
        <v>0</v>
      </c>
      <c r="CG13" s="141">
        <v>0</v>
      </c>
      <c r="CH13" s="125"/>
      <c r="CI13" s="124"/>
      <c r="CJ13" s="141">
        <v>0</v>
      </c>
      <c r="CK13" s="141">
        <v>0</v>
      </c>
      <c r="CL13" s="125"/>
      <c r="CM13" s="124"/>
      <c r="CN13" s="141">
        <v>0</v>
      </c>
      <c r="CO13" s="141">
        <v>0</v>
      </c>
      <c r="CP13" s="125"/>
      <c r="CQ13" s="124"/>
      <c r="CR13" s="141">
        <v>0</v>
      </c>
      <c r="CS13" s="141">
        <v>0</v>
      </c>
      <c r="CT13" s="125"/>
      <c r="CU13" s="124"/>
      <c r="CV13" s="141">
        <v>0</v>
      </c>
      <c r="CW13" s="141">
        <v>0</v>
      </c>
      <c r="CX13" s="125"/>
      <c r="CY13" s="124"/>
      <c r="CZ13" s="141">
        <v>0</v>
      </c>
      <c r="DA13" s="141">
        <v>0</v>
      </c>
      <c r="DB13" s="125"/>
      <c r="DC13" s="124"/>
      <c r="DD13" s="141">
        <v>0</v>
      </c>
      <c r="DE13" s="141">
        <v>0</v>
      </c>
      <c r="DF13" s="125"/>
      <c r="DG13" s="124"/>
      <c r="DH13" s="141">
        <v>0</v>
      </c>
      <c r="DI13" s="141">
        <v>0</v>
      </c>
      <c r="DJ13" s="125"/>
      <c r="DK13" s="124"/>
      <c r="DL13" s="141">
        <v>0</v>
      </c>
      <c r="DM13" s="141">
        <v>0</v>
      </c>
      <c r="DN13" s="125"/>
      <c r="DO13" s="124"/>
      <c r="DP13" s="141">
        <v>0</v>
      </c>
      <c r="DQ13" s="141">
        <v>0</v>
      </c>
      <c r="DR13" s="125"/>
      <c r="DS13" s="124"/>
      <c r="DT13" s="141">
        <v>0</v>
      </c>
      <c r="DU13" s="141">
        <v>0</v>
      </c>
    </row>
    <row r="14" spans="1:125" s="123" customFormat="1" ht="12" customHeight="1">
      <c r="A14" s="124" t="s">
        <v>325</v>
      </c>
      <c r="B14" s="125" t="s">
        <v>330</v>
      </c>
      <c r="C14" s="124" t="s">
        <v>344</v>
      </c>
      <c r="D14" s="141">
        <f t="shared" si="0"/>
        <v>858764</v>
      </c>
      <c r="E14" s="141">
        <f t="shared" si="1"/>
        <v>0</v>
      </c>
      <c r="F14" s="125" t="s">
        <v>328</v>
      </c>
      <c r="G14" s="124" t="s">
        <v>329</v>
      </c>
      <c r="H14" s="141">
        <v>558265</v>
      </c>
      <c r="I14" s="141">
        <v>0</v>
      </c>
      <c r="J14" s="125" t="s">
        <v>342</v>
      </c>
      <c r="K14" s="124" t="s">
        <v>343</v>
      </c>
      <c r="L14" s="141">
        <v>300499</v>
      </c>
      <c r="M14" s="141">
        <v>0</v>
      </c>
      <c r="N14" s="125"/>
      <c r="O14" s="124"/>
      <c r="P14" s="141">
        <v>0</v>
      </c>
      <c r="Q14" s="141">
        <v>0</v>
      </c>
      <c r="R14" s="125"/>
      <c r="S14" s="124"/>
      <c r="T14" s="141">
        <v>0</v>
      </c>
      <c r="U14" s="141">
        <v>0</v>
      </c>
      <c r="V14" s="125"/>
      <c r="W14" s="124"/>
      <c r="X14" s="141">
        <v>0</v>
      </c>
      <c r="Y14" s="141">
        <v>0</v>
      </c>
      <c r="Z14" s="125"/>
      <c r="AA14" s="124"/>
      <c r="AB14" s="141">
        <v>0</v>
      </c>
      <c r="AC14" s="141">
        <v>0</v>
      </c>
      <c r="AD14" s="125"/>
      <c r="AE14" s="124"/>
      <c r="AF14" s="141">
        <v>0</v>
      </c>
      <c r="AG14" s="141">
        <v>0</v>
      </c>
      <c r="AH14" s="125"/>
      <c r="AI14" s="124"/>
      <c r="AJ14" s="141">
        <v>0</v>
      </c>
      <c r="AK14" s="141">
        <v>0</v>
      </c>
      <c r="AL14" s="125"/>
      <c r="AM14" s="124"/>
      <c r="AN14" s="141">
        <v>0</v>
      </c>
      <c r="AO14" s="141">
        <v>0</v>
      </c>
      <c r="AP14" s="125"/>
      <c r="AQ14" s="124"/>
      <c r="AR14" s="141">
        <v>0</v>
      </c>
      <c r="AS14" s="141">
        <v>0</v>
      </c>
      <c r="AT14" s="125"/>
      <c r="AU14" s="124"/>
      <c r="AV14" s="141">
        <v>0</v>
      </c>
      <c r="AW14" s="141">
        <v>0</v>
      </c>
      <c r="AX14" s="125"/>
      <c r="AY14" s="124"/>
      <c r="AZ14" s="141">
        <v>0</v>
      </c>
      <c r="BA14" s="141">
        <v>0</v>
      </c>
      <c r="BB14" s="125"/>
      <c r="BC14" s="124"/>
      <c r="BD14" s="141">
        <v>0</v>
      </c>
      <c r="BE14" s="141">
        <v>0</v>
      </c>
      <c r="BF14" s="125"/>
      <c r="BG14" s="124"/>
      <c r="BH14" s="141">
        <v>0</v>
      </c>
      <c r="BI14" s="141">
        <v>0</v>
      </c>
      <c r="BJ14" s="125"/>
      <c r="BK14" s="124"/>
      <c r="BL14" s="141">
        <v>0</v>
      </c>
      <c r="BM14" s="141">
        <v>0</v>
      </c>
      <c r="BN14" s="125"/>
      <c r="BO14" s="124"/>
      <c r="BP14" s="141">
        <v>0</v>
      </c>
      <c r="BQ14" s="141">
        <v>0</v>
      </c>
      <c r="BR14" s="125"/>
      <c r="BS14" s="124"/>
      <c r="BT14" s="141">
        <v>0</v>
      </c>
      <c r="BU14" s="141">
        <v>0</v>
      </c>
      <c r="BV14" s="125"/>
      <c r="BW14" s="124"/>
      <c r="BX14" s="141">
        <v>0</v>
      </c>
      <c r="BY14" s="141">
        <v>0</v>
      </c>
      <c r="BZ14" s="125"/>
      <c r="CA14" s="124"/>
      <c r="CB14" s="141">
        <v>0</v>
      </c>
      <c r="CC14" s="141">
        <v>0</v>
      </c>
      <c r="CD14" s="125"/>
      <c r="CE14" s="124"/>
      <c r="CF14" s="141">
        <v>0</v>
      </c>
      <c r="CG14" s="141">
        <v>0</v>
      </c>
      <c r="CH14" s="125"/>
      <c r="CI14" s="124"/>
      <c r="CJ14" s="141">
        <v>0</v>
      </c>
      <c r="CK14" s="141">
        <v>0</v>
      </c>
      <c r="CL14" s="125"/>
      <c r="CM14" s="124"/>
      <c r="CN14" s="141">
        <v>0</v>
      </c>
      <c r="CO14" s="141">
        <v>0</v>
      </c>
      <c r="CP14" s="125"/>
      <c r="CQ14" s="124"/>
      <c r="CR14" s="141">
        <v>0</v>
      </c>
      <c r="CS14" s="141">
        <v>0</v>
      </c>
      <c r="CT14" s="125"/>
      <c r="CU14" s="124"/>
      <c r="CV14" s="141">
        <v>0</v>
      </c>
      <c r="CW14" s="141">
        <v>0</v>
      </c>
      <c r="CX14" s="125"/>
      <c r="CY14" s="124"/>
      <c r="CZ14" s="141">
        <v>0</v>
      </c>
      <c r="DA14" s="141">
        <v>0</v>
      </c>
      <c r="DB14" s="125"/>
      <c r="DC14" s="124"/>
      <c r="DD14" s="141">
        <v>0</v>
      </c>
      <c r="DE14" s="141">
        <v>0</v>
      </c>
      <c r="DF14" s="125"/>
      <c r="DG14" s="124"/>
      <c r="DH14" s="141">
        <v>0</v>
      </c>
      <c r="DI14" s="141">
        <v>0</v>
      </c>
      <c r="DJ14" s="125"/>
      <c r="DK14" s="124"/>
      <c r="DL14" s="141">
        <v>0</v>
      </c>
      <c r="DM14" s="141">
        <v>0</v>
      </c>
      <c r="DN14" s="125"/>
      <c r="DO14" s="124"/>
      <c r="DP14" s="141">
        <v>0</v>
      </c>
      <c r="DQ14" s="141">
        <v>0</v>
      </c>
      <c r="DR14" s="125"/>
      <c r="DS14" s="124"/>
      <c r="DT14" s="141">
        <v>0</v>
      </c>
      <c r="DU14" s="141">
        <v>0</v>
      </c>
    </row>
    <row r="15" spans="1:125" s="123" customFormat="1" ht="12" customHeight="1">
      <c r="A15" s="124" t="s">
        <v>325</v>
      </c>
      <c r="B15" s="125" t="s">
        <v>358</v>
      </c>
      <c r="C15" s="124" t="s">
        <v>359</v>
      </c>
      <c r="D15" s="141">
        <f t="shared" si="0"/>
        <v>1282014</v>
      </c>
      <c r="E15" s="141">
        <f t="shared" si="1"/>
        <v>204132</v>
      </c>
      <c r="F15" s="125" t="s">
        <v>356</v>
      </c>
      <c r="G15" s="124" t="s">
        <v>357</v>
      </c>
      <c r="H15" s="141">
        <v>483319</v>
      </c>
      <c r="I15" s="141">
        <v>147486</v>
      </c>
      <c r="J15" s="125" t="s">
        <v>362</v>
      </c>
      <c r="K15" s="124" t="s">
        <v>363</v>
      </c>
      <c r="L15" s="141">
        <v>400886</v>
      </c>
      <c r="M15" s="141">
        <v>0</v>
      </c>
      <c r="N15" s="125" t="s">
        <v>398</v>
      </c>
      <c r="O15" s="124" t="s">
        <v>399</v>
      </c>
      <c r="P15" s="141">
        <v>263711</v>
      </c>
      <c r="Q15" s="141">
        <v>11615</v>
      </c>
      <c r="R15" s="125" t="s">
        <v>412</v>
      </c>
      <c r="S15" s="124" t="s">
        <v>413</v>
      </c>
      <c r="T15" s="141">
        <v>64485</v>
      </c>
      <c r="U15" s="141">
        <v>18004</v>
      </c>
      <c r="V15" s="125" t="s">
        <v>411</v>
      </c>
      <c r="W15" s="124" t="s">
        <v>205</v>
      </c>
      <c r="X15" s="141">
        <v>45255</v>
      </c>
      <c r="Y15" s="141">
        <v>15289</v>
      </c>
      <c r="Z15" s="125" t="s">
        <v>414</v>
      </c>
      <c r="AA15" s="124" t="s">
        <v>415</v>
      </c>
      <c r="AB15" s="141">
        <v>24358</v>
      </c>
      <c r="AC15" s="141">
        <v>11738</v>
      </c>
      <c r="AD15" s="125"/>
      <c r="AE15" s="124"/>
      <c r="AF15" s="141">
        <v>0</v>
      </c>
      <c r="AG15" s="141">
        <v>0</v>
      </c>
      <c r="AH15" s="125"/>
      <c r="AI15" s="124"/>
      <c r="AJ15" s="141">
        <v>0</v>
      </c>
      <c r="AK15" s="141">
        <v>0</v>
      </c>
      <c r="AL15" s="125"/>
      <c r="AM15" s="124"/>
      <c r="AN15" s="141">
        <v>0</v>
      </c>
      <c r="AO15" s="141">
        <v>0</v>
      </c>
      <c r="AP15" s="125"/>
      <c r="AQ15" s="124"/>
      <c r="AR15" s="141">
        <v>0</v>
      </c>
      <c r="AS15" s="141">
        <v>0</v>
      </c>
      <c r="AT15" s="125"/>
      <c r="AU15" s="124"/>
      <c r="AV15" s="141">
        <v>0</v>
      </c>
      <c r="AW15" s="141">
        <v>0</v>
      </c>
      <c r="AX15" s="125"/>
      <c r="AY15" s="124"/>
      <c r="AZ15" s="141">
        <v>0</v>
      </c>
      <c r="BA15" s="141">
        <v>0</v>
      </c>
      <c r="BB15" s="125"/>
      <c r="BC15" s="124"/>
      <c r="BD15" s="141">
        <v>0</v>
      </c>
      <c r="BE15" s="141">
        <v>0</v>
      </c>
      <c r="BF15" s="125"/>
      <c r="BG15" s="124"/>
      <c r="BH15" s="141">
        <v>0</v>
      </c>
      <c r="BI15" s="141">
        <v>0</v>
      </c>
      <c r="BJ15" s="125"/>
      <c r="BK15" s="124"/>
      <c r="BL15" s="141">
        <v>0</v>
      </c>
      <c r="BM15" s="141">
        <v>0</v>
      </c>
      <c r="BN15" s="125"/>
      <c r="BO15" s="124"/>
      <c r="BP15" s="141">
        <v>0</v>
      </c>
      <c r="BQ15" s="141">
        <v>0</v>
      </c>
      <c r="BR15" s="125"/>
      <c r="BS15" s="124"/>
      <c r="BT15" s="141">
        <v>0</v>
      </c>
      <c r="BU15" s="141">
        <v>0</v>
      </c>
      <c r="BV15" s="125"/>
      <c r="BW15" s="124"/>
      <c r="BX15" s="141">
        <v>0</v>
      </c>
      <c r="BY15" s="141">
        <v>0</v>
      </c>
      <c r="BZ15" s="125"/>
      <c r="CA15" s="124"/>
      <c r="CB15" s="141">
        <v>0</v>
      </c>
      <c r="CC15" s="141">
        <v>0</v>
      </c>
      <c r="CD15" s="125"/>
      <c r="CE15" s="124"/>
      <c r="CF15" s="141">
        <v>0</v>
      </c>
      <c r="CG15" s="141">
        <v>0</v>
      </c>
      <c r="CH15" s="125"/>
      <c r="CI15" s="124"/>
      <c r="CJ15" s="141">
        <v>0</v>
      </c>
      <c r="CK15" s="141">
        <v>0</v>
      </c>
      <c r="CL15" s="125"/>
      <c r="CM15" s="124"/>
      <c r="CN15" s="141">
        <v>0</v>
      </c>
      <c r="CO15" s="141">
        <v>0</v>
      </c>
      <c r="CP15" s="125"/>
      <c r="CQ15" s="124"/>
      <c r="CR15" s="141">
        <v>0</v>
      </c>
      <c r="CS15" s="141">
        <v>0</v>
      </c>
      <c r="CT15" s="125"/>
      <c r="CU15" s="124"/>
      <c r="CV15" s="141">
        <v>0</v>
      </c>
      <c r="CW15" s="141">
        <v>0</v>
      </c>
      <c r="CX15" s="125"/>
      <c r="CY15" s="124"/>
      <c r="CZ15" s="141">
        <v>0</v>
      </c>
      <c r="DA15" s="141">
        <v>0</v>
      </c>
      <c r="DB15" s="125"/>
      <c r="DC15" s="124"/>
      <c r="DD15" s="141">
        <v>0</v>
      </c>
      <c r="DE15" s="141">
        <v>0</v>
      </c>
      <c r="DF15" s="125"/>
      <c r="DG15" s="124"/>
      <c r="DH15" s="141">
        <v>0</v>
      </c>
      <c r="DI15" s="141">
        <v>0</v>
      </c>
      <c r="DJ15" s="125"/>
      <c r="DK15" s="124"/>
      <c r="DL15" s="141">
        <v>0</v>
      </c>
      <c r="DM15" s="141">
        <v>0</v>
      </c>
      <c r="DN15" s="125"/>
      <c r="DO15" s="124"/>
      <c r="DP15" s="141">
        <v>0</v>
      </c>
      <c r="DQ15" s="141">
        <v>0</v>
      </c>
      <c r="DR15" s="125"/>
      <c r="DS15" s="124"/>
      <c r="DT15" s="141">
        <v>0</v>
      </c>
      <c r="DU15" s="141">
        <v>0</v>
      </c>
    </row>
    <row r="16" spans="1:125" s="123" customFormat="1" ht="12" customHeight="1">
      <c r="A16" s="124" t="s">
        <v>325</v>
      </c>
      <c r="B16" s="125" t="s">
        <v>389</v>
      </c>
      <c r="C16" s="124" t="s">
        <v>390</v>
      </c>
      <c r="D16" s="141">
        <f t="shared" si="0"/>
        <v>501276</v>
      </c>
      <c r="E16" s="141">
        <f t="shared" si="1"/>
        <v>0</v>
      </c>
      <c r="F16" s="125" t="s">
        <v>387</v>
      </c>
      <c r="G16" s="124" t="s">
        <v>388</v>
      </c>
      <c r="H16" s="141">
        <v>275380</v>
      </c>
      <c r="I16" s="141">
        <v>0</v>
      </c>
      <c r="J16" s="125" t="s">
        <v>400</v>
      </c>
      <c r="K16" s="124" t="s">
        <v>401</v>
      </c>
      <c r="L16" s="141">
        <v>225896</v>
      </c>
      <c r="M16" s="141">
        <v>0</v>
      </c>
      <c r="N16" s="125"/>
      <c r="O16" s="124"/>
      <c r="P16" s="141">
        <v>0</v>
      </c>
      <c r="Q16" s="141">
        <v>0</v>
      </c>
      <c r="R16" s="125"/>
      <c r="S16" s="124"/>
      <c r="T16" s="141">
        <v>0</v>
      </c>
      <c r="U16" s="141">
        <v>0</v>
      </c>
      <c r="V16" s="125"/>
      <c r="W16" s="124"/>
      <c r="X16" s="141">
        <v>0</v>
      </c>
      <c r="Y16" s="141">
        <v>0</v>
      </c>
      <c r="Z16" s="125"/>
      <c r="AA16" s="124"/>
      <c r="AB16" s="141">
        <v>0</v>
      </c>
      <c r="AC16" s="141">
        <v>0</v>
      </c>
      <c r="AD16" s="125"/>
      <c r="AE16" s="124"/>
      <c r="AF16" s="141">
        <v>0</v>
      </c>
      <c r="AG16" s="141">
        <v>0</v>
      </c>
      <c r="AH16" s="125"/>
      <c r="AI16" s="124"/>
      <c r="AJ16" s="141">
        <v>0</v>
      </c>
      <c r="AK16" s="141">
        <v>0</v>
      </c>
      <c r="AL16" s="125"/>
      <c r="AM16" s="124"/>
      <c r="AN16" s="141">
        <v>0</v>
      </c>
      <c r="AO16" s="141">
        <v>0</v>
      </c>
      <c r="AP16" s="125"/>
      <c r="AQ16" s="124"/>
      <c r="AR16" s="141">
        <v>0</v>
      </c>
      <c r="AS16" s="141">
        <v>0</v>
      </c>
      <c r="AT16" s="125"/>
      <c r="AU16" s="124"/>
      <c r="AV16" s="141">
        <v>0</v>
      </c>
      <c r="AW16" s="141">
        <v>0</v>
      </c>
      <c r="AX16" s="125"/>
      <c r="AY16" s="124"/>
      <c r="AZ16" s="141">
        <v>0</v>
      </c>
      <c r="BA16" s="141">
        <v>0</v>
      </c>
      <c r="BB16" s="125"/>
      <c r="BC16" s="124"/>
      <c r="BD16" s="141">
        <v>0</v>
      </c>
      <c r="BE16" s="141">
        <v>0</v>
      </c>
      <c r="BF16" s="125"/>
      <c r="BG16" s="124"/>
      <c r="BH16" s="141">
        <v>0</v>
      </c>
      <c r="BI16" s="141">
        <v>0</v>
      </c>
      <c r="BJ16" s="125"/>
      <c r="BK16" s="124"/>
      <c r="BL16" s="141">
        <v>0</v>
      </c>
      <c r="BM16" s="141">
        <v>0</v>
      </c>
      <c r="BN16" s="125"/>
      <c r="BO16" s="124"/>
      <c r="BP16" s="141">
        <v>0</v>
      </c>
      <c r="BQ16" s="141">
        <v>0</v>
      </c>
      <c r="BR16" s="125"/>
      <c r="BS16" s="124"/>
      <c r="BT16" s="141">
        <v>0</v>
      </c>
      <c r="BU16" s="141">
        <v>0</v>
      </c>
      <c r="BV16" s="125"/>
      <c r="BW16" s="124"/>
      <c r="BX16" s="141">
        <v>0</v>
      </c>
      <c r="BY16" s="141">
        <v>0</v>
      </c>
      <c r="BZ16" s="125"/>
      <c r="CA16" s="124"/>
      <c r="CB16" s="141">
        <v>0</v>
      </c>
      <c r="CC16" s="141">
        <v>0</v>
      </c>
      <c r="CD16" s="125"/>
      <c r="CE16" s="124"/>
      <c r="CF16" s="141">
        <v>0</v>
      </c>
      <c r="CG16" s="141">
        <v>0</v>
      </c>
      <c r="CH16" s="125"/>
      <c r="CI16" s="124"/>
      <c r="CJ16" s="141">
        <v>0</v>
      </c>
      <c r="CK16" s="141">
        <v>0</v>
      </c>
      <c r="CL16" s="125"/>
      <c r="CM16" s="124"/>
      <c r="CN16" s="141">
        <v>0</v>
      </c>
      <c r="CO16" s="141">
        <v>0</v>
      </c>
      <c r="CP16" s="125"/>
      <c r="CQ16" s="124"/>
      <c r="CR16" s="141">
        <v>0</v>
      </c>
      <c r="CS16" s="141">
        <v>0</v>
      </c>
      <c r="CT16" s="125"/>
      <c r="CU16" s="124"/>
      <c r="CV16" s="141">
        <v>0</v>
      </c>
      <c r="CW16" s="141">
        <v>0</v>
      </c>
      <c r="CX16" s="125"/>
      <c r="CY16" s="124"/>
      <c r="CZ16" s="141">
        <v>0</v>
      </c>
      <c r="DA16" s="141">
        <v>0</v>
      </c>
      <c r="DB16" s="125"/>
      <c r="DC16" s="124"/>
      <c r="DD16" s="141">
        <v>0</v>
      </c>
      <c r="DE16" s="141">
        <v>0</v>
      </c>
      <c r="DF16" s="125"/>
      <c r="DG16" s="124"/>
      <c r="DH16" s="141">
        <v>0</v>
      </c>
      <c r="DI16" s="141">
        <v>0</v>
      </c>
      <c r="DJ16" s="125"/>
      <c r="DK16" s="124"/>
      <c r="DL16" s="141">
        <v>0</v>
      </c>
      <c r="DM16" s="141">
        <v>0</v>
      </c>
      <c r="DN16" s="125"/>
      <c r="DO16" s="124"/>
      <c r="DP16" s="141">
        <v>0</v>
      </c>
      <c r="DQ16" s="141">
        <v>0</v>
      </c>
      <c r="DR16" s="125"/>
      <c r="DS16" s="124"/>
      <c r="DT16" s="141">
        <v>0</v>
      </c>
      <c r="DU16" s="141">
        <v>0</v>
      </c>
    </row>
    <row r="17" spans="1:125" s="123" customFormat="1" ht="12" customHeight="1">
      <c r="A17" s="124" t="s">
        <v>325</v>
      </c>
      <c r="B17" s="125" t="s">
        <v>403</v>
      </c>
      <c r="C17" s="124" t="s">
        <v>417</v>
      </c>
      <c r="D17" s="141">
        <f t="shared" si="0"/>
        <v>98831</v>
      </c>
      <c r="E17" s="141">
        <f t="shared" si="1"/>
        <v>0</v>
      </c>
      <c r="F17" s="125" t="s">
        <v>201</v>
      </c>
      <c r="G17" s="124" t="s">
        <v>202</v>
      </c>
      <c r="H17" s="141">
        <v>70844</v>
      </c>
      <c r="I17" s="141">
        <v>0</v>
      </c>
      <c r="J17" s="125" t="s">
        <v>203</v>
      </c>
      <c r="K17" s="124" t="s">
        <v>204</v>
      </c>
      <c r="L17" s="141">
        <v>27987</v>
      </c>
      <c r="M17" s="141">
        <v>0</v>
      </c>
      <c r="N17" s="125"/>
      <c r="O17" s="124"/>
      <c r="P17" s="141">
        <v>0</v>
      </c>
      <c r="Q17" s="141">
        <v>0</v>
      </c>
      <c r="R17" s="125"/>
      <c r="S17" s="124"/>
      <c r="T17" s="141">
        <v>0</v>
      </c>
      <c r="U17" s="141">
        <v>0</v>
      </c>
      <c r="V17" s="125"/>
      <c r="W17" s="124"/>
      <c r="X17" s="141">
        <v>0</v>
      </c>
      <c r="Y17" s="141">
        <v>0</v>
      </c>
      <c r="Z17" s="125"/>
      <c r="AA17" s="124"/>
      <c r="AB17" s="141">
        <v>0</v>
      </c>
      <c r="AC17" s="141">
        <v>0</v>
      </c>
      <c r="AD17" s="125"/>
      <c r="AE17" s="124"/>
      <c r="AF17" s="141">
        <v>0</v>
      </c>
      <c r="AG17" s="141">
        <v>0</v>
      </c>
      <c r="AH17" s="125"/>
      <c r="AI17" s="124"/>
      <c r="AJ17" s="141">
        <v>0</v>
      </c>
      <c r="AK17" s="141">
        <v>0</v>
      </c>
      <c r="AL17" s="125"/>
      <c r="AM17" s="124"/>
      <c r="AN17" s="141">
        <v>0</v>
      </c>
      <c r="AO17" s="141">
        <v>0</v>
      </c>
      <c r="AP17" s="125"/>
      <c r="AQ17" s="124"/>
      <c r="AR17" s="141">
        <v>0</v>
      </c>
      <c r="AS17" s="141">
        <v>0</v>
      </c>
      <c r="AT17" s="125"/>
      <c r="AU17" s="124"/>
      <c r="AV17" s="141">
        <v>0</v>
      </c>
      <c r="AW17" s="141">
        <v>0</v>
      </c>
      <c r="AX17" s="125"/>
      <c r="AY17" s="124"/>
      <c r="AZ17" s="141">
        <v>0</v>
      </c>
      <c r="BA17" s="141">
        <v>0</v>
      </c>
      <c r="BB17" s="125"/>
      <c r="BC17" s="124"/>
      <c r="BD17" s="141">
        <v>0</v>
      </c>
      <c r="BE17" s="141">
        <v>0</v>
      </c>
      <c r="BF17" s="125"/>
      <c r="BG17" s="124"/>
      <c r="BH17" s="141">
        <v>0</v>
      </c>
      <c r="BI17" s="141">
        <v>0</v>
      </c>
      <c r="BJ17" s="125"/>
      <c r="BK17" s="124"/>
      <c r="BL17" s="141">
        <v>0</v>
      </c>
      <c r="BM17" s="141">
        <v>0</v>
      </c>
      <c r="BN17" s="125"/>
      <c r="BO17" s="124"/>
      <c r="BP17" s="141">
        <v>0</v>
      </c>
      <c r="BQ17" s="141">
        <v>0</v>
      </c>
      <c r="BR17" s="125"/>
      <c r="BS17" s="124"/>
      <c r="BT17" s="141">
        <v>0</v>
      </c>
      <c r="BU17" s="141">
        <v>0</v>
      </c>
      <c r="BV17" s="125"/>
      <c r="BW17" s="124"/>
      <c r="BX17" s="141">
        <v>0</v>
      </c>
      <c r="BY17" s="141">
        <v>0</v>
      </c>
      <c r="BZ17" s="125"/>
      <c r="CA17" s="124"/>
      <c r="CB17" s="141">
        <v>0</v>
      </c>
      <c r="CC17" s="141">
        <v>0</v>
      </c>
      <c r="CD17" s="125"/>
      <c r="CE17" s="124"/>
      <c r="CF17" s="141">
        <v>0</v>
      </c>
      <c r="CG17" s="141">
        <v>0</v>
      </c>
      <c r="CH17" s="125"/>
      <c r="CI17" s="124"/>
      <c r="CJ17" s="141">
        <v>0</v>
      </c>
      <c r="CK17" s="141">
        <v>0</v>
      </c>
      <c r="CL17" s="125"/>
      <c r="CM17" s="124"/>
      <c r="CN17" s="141">
        <v>0</v>
      </c>
      <c r="CO17" s="141">
        <v>0</v>
      </c>
      <c r="CP17" s="125"/>
      <c r="CQ17" s="124"/>
      <c r="CR17" s="141">
        <v>0</v>
      </c>
      <c r="CS17" s="141">
        <v>0</v>
      </c>
      <c r="CT17" s="125"/>
      <c r="CU17" s="124"/>
      <c r="CV17" s="141">
        <v>0</v>
      </c>
      <c r="CW17" s="141">
        <v>0</v>
      </c>
      <c r="CX17" s="125"/>
      <c r="CY17" s="124"/>
      <c r="CZ17" s="141">
        <v>0</v>
      </c>
      <c r="DA17" s="141">
        <v>0</v>
      </c>
      <c r="DB17" s="125"/>
      <c r="DC17" s="124"/>
      <c r="DD17" s="141">
        <v>0</v>
      </c>
      <c r="DE17" s="141">
        <v>0</v>
      </c>
      <c r="DF17" s="125"/>
      <c r="DG17" s="124"/>
      <c r="DH17" s="141">
        <v>0</v>
      </c>
      <c r="DI17" s="141">
        <v>0</v>
      </c>
      <c r="DJ17" s="125"/>
      <c r="DK17" s="124"/>
      <c r="DL17" s="141">
        <v>0</v>
      </c>
      <c r="DM17" s="141">
        <v>0</v>
      </c>
      <c r="DN17" s="125"/>
      <c r="DO17" s="124"/>
      <c r="DP17" s="141">
        <v>0</v>
      </c>
      <c r="DQ17" s="141">
        <v>0</v>
      </c>
      <c r="DR17" s="125"/>
      <c r="DS17" s="124"/>
      <c r="DT17" s="141">
        <v>0</v>
      </c>
      <c r="DU17" s="141">
        <v>0</v>
      </c>
    </row>
    <row r="18" spans="1:125" s="123" customFormat="1" ht="12" customHeight="1">
      <c r="A18" s="124" t="s">
        <v>325</v>
      </c>
      <c r="B18" s="125" t="s">
        <v>348</v>
      </c>
      <c r="C18" s="124" t="s">
        <v>349</v>
      </c>
      <c r="D18" s="141">
        <f t="shared" si="0"/>
        <v>355814</v>
      </c>
      <c r="E18" s="141">
        <f t="shared" si="1"/>
        <v>0</v>
      </c>
      <c r="F18" s="125" t="s">
        <v>346</v>
      </c>
      <c r="G18" s="124" t="s">
        <v>347</v>
      </c>
      <c r="H18" s="141">
        <v>159632</v>
      </c>
      <c r="I18" s="141">
        <v>0</v>
      </c>
      <c r="J18" s="125" t="s">
        <v>360</v>
      </c>
      <c r="K18" s="124" t="s">
        <v>361</v>
      </c>
      <c r="L18" s="141">
        <v>105979</v>
      </c>
      <c r="M18" s="141">
        <v>0</v>
      </c>
      <c r="N18" s="125" t="s">
        <v>391</v>
      </c>
      <c r="O18" s="124" t="s">
        <v>392</v>
      </c>
      <c r="P18" s="141">
        <v>41852</v>
      </c>
      <c r="Q18" s="141">
        <v>0</v>
      </c>
      <c r="R18" s="125" t="s">
        <v>396</v>
      </c>
      <c r="S18" s="124" t="s">
        <v>397</v>
      </c>
      <c r="T18" s="141">
        <v>48351</v>
      </c>
      <c r="U18" s="141">
        <v>0</v>
      </c>
      <c r="V18" s="125"/>
      <c r="W18" s="124"/>
      <c r="X18" s="141">
        <v>0</v>
      </c>
      <c r="Y18" s="141">
        <v>0</v>
      </c>
      <c r="Z18" s="125"/>
      <c r="AA18" s="124"/>
      <c r="AB18" s="141">
        <v>0</v>
      </c>
      <c r="AC18" s="141">
        <v>0</v>
      </c>
      <c r="AD18" s="125"/>
      <c r="AE18" s="124"/>
      <c r="AF18" s="141">
        <v>0</v>
      </c>
      <c r="AG18" s="141">
        <v>0</v>
      </c>
      <c r="AH18" s="125"/>
      <c r="AI18" s="124"/>
      <c r="AJ18" s="141">
        <v>0</v>
      </c>
      <c r="AK18" s="141">
        <v>0</v>
      </c>
      <c r="AL18" s="125"/>
      <c r="AM18" s="124"/>
      <c r="AN18" s="141">
        <v>0</v>
      </c>
      <c r="AO18" s="141">
        <v>0</v>
      </c>
      <c r="AP18" s="125"/>
      <c r="AQ18" s="124"/>
      <c r="AR18" s="141">
        <v>0</v>
      </c>
      <c r="AS18" s="141">
        <v>0</v>
      </c>
      <c r="AT18" s="125"/>
      <c r="AU18" s="124"/>
      <c r="AV18" s="141">
        <v>0</v>
      </c>
      <c r="AW18" s="141">
        <v>0</v>
      </c>
      <c r="AX18" s="125"/>
      <c r="AY18" s="124"/>
      <c r="AZ18" s="141">
        <v>0</v>
      </c>
      <c r="BA18" s="141">
        <v>0</v>
      </c>
      <c r="BB18" s="125"/>
      <c r="BC18" s="124"/>
      <c r="BD18" s="141">
        <v>0</v>
      </c>
      <c r="BE18" s="141">
        <v>0</v>
      </c>
      <c r="BF18" s="125"/>
      <c r="BG18" s="124"/>
      <c r="BH18" s="141">
        <v>0</v>
      </c>
      <c r="BI18" s="141">
        <v>0</v>
      </c>
      <c r="BJ18" s="125"/>
      <c r="BK18" s="124"/>
      <c r="BL18" s="141">
        <v>0</v>
      </c>
      <c r="BM18" s="141">
        <v>0</v>
      </c>
      <c r="BN18" s="125"/>
      <c r="BO18" s="124"/>
      <c r="BP18" s="141">
        <v>0</v>
      </c>
      <c r="BQ18" s="141">
        <v>0</v>
      </c>
      <c r="BR18" s="125"/>
      <c r="BS18" s="124"/>
      <c r="BT18" s="141">
        <v>0</v>
      </c>
      <c r="BU18" s="141">
        <v>0</v>
      </c>
      <c r="BV18" s="125"/>
      <c r="BW18" s="124"/>
      <c r="BX18" s="141">
        <v>0</v>
      </c>
      <c r="BY18" s="141">
        <v>0</v>
      </c>
      <c r="BZ18" s="125"/>
      <c r="CA18" s="124"/>
      <c r="CB18" s="141">
        <v>0</v>
      </c>
      <c r="CC18" s="141">
        <v>0</v>
      </c>
      <c r="CD18" s="125"/>
      <c r="CE18" s="124"/>
      <c r="CF18" s="141">
        <v>0</v>
      </c>
      <c r="CG18" s="141">
        <v>0</v>
      </c>
      <c r="CH18" s="125"/>
      <c r="CI18" s="124"/>
      <c r="CJ18" s="141">
        <v>0</v>
      </c>
      <c r="CK18" s="141">
        <v>0</v>
      </c>
      <c r="CL18" s="125"/>
      <c r="CM18" s="124"/>
      <c r="CN18" s="141">
        <v>0</v>
      </c>
      <c r="CO18" s="141">
        <v>0</v>
      </c>
      <c r="CP18" s="125"/>
      <c r="CQ18" s="124"/>
      <c r="CR18" s="141">
        <v>0</v>
      </c>
      <c r="CS18" s="141">
        <v>0</v>
      </c>
      <c r="CT18" s="125"/>
      <c r="CU18" s="124"/>
      <c r="CV18" s="141">
        <v>0</v>
      </c>
      <c r="CW18" s="141">
        <v>0</v>
      </c>
      <c r="CX18" s="125"/>
      <c r="CY18" s="124"/>
      <c r="CZ18" s="141">
        <v>0</v>
      </c>
      <c r="DA18" s="141">
        <v>0</v>
      </c>
      <c r="DB18" s="125"/>
      <c r="DC18" s="124"/>
      <c r="DD18" s="141">
        <v>0</v>
      </c>
      <c r="DE18" s="141">
        <v>0</v>
      </c>
      <c r="DF18" s="125"/>
      <c r="DG18" s="124"/>
      <c r="DH18" s="141">
        <v>0</v>
      </c>
      <c r="DI18" s="141">
        <v>0</v>
      </c>
      <c r="DJ18" s="125"/>
      <c r="DK18" s="124"/>
      <c r="DL18" s="141">
        <v>0</v>
      </c>
      <c r="DM18" s="141">
        <v>0</v>
      </c>
      <c r="DN18" s="125"/>
      <c r="DO18" s="124"/>
      <c r="DP18" s="141">
        <v>0</v>
      </c>
      <c r="DQ18" s="141">
        <v>0</v>
      </c>
      <c r="DR18" s="125"/>
      <c r="DS18" s="124"/>
      <c r="DT18" s="141">
        <v>0</v>
      </c>
      <c r="DU18" s="141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435</v>
      </c>
      <c r="D2" s="25" t="s">
        <v>434</v>
      </c>
      <c r="E2" s="136" t="s">
        <v>436</v>
      </c>
      <c r="F2" s="3"/>
      <c r="G2" s="3"/>
      <c r="H2" s="3"/>
      <c r="I2" s="3"/>
      <c r="J2" s="3"/>
      <c r="K2" s="3"/>
      <c r="L2" s="3" t="str">
        <f>LEFT(D2,2)</f>
        <v>27</v>
      </c>
      <c r="M2" s="3" t="str">
        <f>IF(L2&lt;&gt;"",VLOOKUP(L2,$AK$6:$AL$52,2,FALSE),"-")</f>
        <v>大阪府</v>
      </c>
      <c r="N2" s="3"/>
      <c r="O2" s="3"/>
      <c r="AC2" s="5">
        <f>IF(VALUE(D2)=0,0,1)</f>
        <v>1</v>
      </c>
      <c r="AD2" s="35" t="str">
        <f>IF(AC2=0,"",VLOOKUP(D2,'廃棄物事業経費（歳入）'!B7:C61,2,FALSE))</f>
        <v>合計</v>
      </c>
      <c r="AE2" s="35"/>
      <c r="AF2" s="36">
        <f>IF(AC2=0,1,IF(ISERROR(AD2),1,0))</f>
        <v>0</v>
      </c>
      <c r="AH2" s="102">
        <f>COUNTA('廃棄物事業経費（歳入）'!B7:B61)+6</f>
        <v>61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437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438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439</v>
      </c>
      <c r="C6" s="196"/>
      <c r="D6" s="197"/>
      <c r="E6" s="13" t="s">
        <v>440</v>
      </c>
      <c r="F6" s="14" t="s">
        <v>441</v>
      </c>
      <c r="H6" s="184" t="s">
        <v>442</v>
      </c>
      <c r="I6" s="198"/>
      <c r="J6" s="198"/>
      <c r="K6" s="185"/>
      <c r="L6" s="13" t="s">
        <v>440</v>
      </c>
      <c r="M6" s="13" t="s">
        <v>441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443</v>
      </c>
      <c r="AL6" s="28" t="s">
        <v>4</v>
      </c>
    </row>
    <row r="7" spans="2:38" ht="19.5" customHeight="1">
      <c r="B7" s="191" t="s">
        <v>444</v>
      </c>
      <c r="C7" s="192"/>
      <c r="D7" s="192"/>
      <c r="E7" s="17">
        <f aca="true" t="shared" si="0" ref="E7:E12">AF7</f>
        <v>1018386</v>
      </c>
      <c r="F7" s="17">
        <f aca="true" t="shared" si="1" ref="F7:F12">AF14</f>
        <v>22669</v>
      </c>
      <c r="H7" s="179" t="s">
        <v>445</v>
      </c>
      <c r="I7" s="179" t="s">
        <v>446</v>
      </c>
      <c r="J7" s="170" t="s">
        <v>447</v>
      </c>
      <c r="K7" s="172"/>
      <c r="L7" s="17">
        <f aca="true" t="shared" si="2" ref="L7:L12">AF21</f>
        <v>12472</v>
      </c>
      <c r="M7" s="17">
        <f aca="true" t="shared" si="3" ref="M7:M12">AF42</f>
        <v>0</v>
      </c>
      <c r="AC7" s="15" t="s">
        <v>444</v>
      </c>
      <c r="AD7" s="40" t="s">
        <v>448</v>
      </c>
      <c r="AE7" s="39" t="s">
        <v>449</v>
      </c>
      <c r="AF7" s="35">
        <f aca="true" ca="1" t="shared" si="4" ref="AF7:AF62">IF(AF$2=0,INDIRECT("'"&amp;AD7&amp;"'!"&amp;AE7&amp;$AI$2),0)</f>
        <v>1018386</v>
      </c>
      <c r="AG7" s="39"/>
      <c r="AH7" s="102" t="str">
        <f>+'廃棄物事業経費（歳入）'!B7</f>
        <v>27000</v>
      </c>
      <c r="AI7" s="2">
        <v>7</v>
      </c>
      <c r="AK7" s="26" t="s">
        <v>450</v>
      </c>
      <c r="AL7" s="28" t="s">
        <v>5</v>
      </c>
    </row>
    <row r="8" spans="2:38" ht="19.5" customHeight="1">
      <c r="B8" s="191" t="s">
        <v>451</v>
      </c>
      <c r="C8" s="192"/>
      <c r="D8" s="192"/>
      <c r="E8" s="17">
        <f t="shared" si="0"/>
        <v>169713</v>
      </c>
      <c r="F8" s="17">
        <f t="shared" si="1"/>
        <v>11957</v>
      </c>
      <c r="H8" s="180"/>
      <c r="I8" s="180"/>
      <c r="J8" s="184" t="s">
        <v>452</v>
      </c>
      <c r="K8" s="185"/>
      <c r="L8" s="17">
        <f t="shared" si="2"/>
        <v>6682334</v>
      </c>
      <c r="M8" s="17">
        <f t="shared" si="3"/>
        <v>374751</v>
      </c>
      <c r="AC8" s="15" t="s">
        <v>451</v>
      </c>
      <c r="AD8" s="40" t="s">
        <v>448</v>
      </c>
      <c r="AE8" s="39" t="s">
        <v>453</v>
      </c>
      <c r="AF8" s="35">
        <f ca="1" t="shared" si="4"/>
        <v>169713</v>
      </c>
      <c r="AG8" s="39"/>
      <c r="AH8" s="102" t="str">
        <f>+'廃棄物事業経費（歳入）'!B8</f>
        <v>27100</v>
      </c>
      <c r="AI8" s="2">
        <v>8</v>
      </c>
      <c r="AK8" s="26" t="s">
        <v>454</v>
      </c>
      <c r="AL8" s="28" t="s">
        <v>6</v>
      </c>
    </row>
    <row r="9" spans="2:38" ht="19.5" customHeight="1">
      <c r="B9" s="191" t="s">
        <v>455</v>
      </c>
      <c r="C9" s="192"/>
      <c r="D9" s="192"/>
      <c r="E9" s="17">
        <f t="shared" si="0"/>
        <v>3085858</v>
      </c>
      <c r="F9" s="17">
        <f t="shared" si="1"/>
        <v>65200</v>
      </c>
      <c r="H9" s="180"/>
      <c r="I9" s="180"/>
      <c r="J9" s="170" t="s">
        <v>456</v>
      </c>
      <c r="K9" s="172"/>
      <c r="L9" s="17">
        <f t="shared" si="2"/>
        <v>259280</v>
      </c>
      <c r="M9" s="17">
        <f t="shared" si="3"/>
        <v>0</v>
      </c>
      <c r="AC9" s="15" t="s">
        <v>455</v>
      </c>
      <c r="AD9" s="40" t="s">
        <v>448</v>
      </c>
      <c r="AE9" s="39" t="s">
        <v>457</v>
      </c>
      <c r="AF9" s="35">
        <f ca="1" t="shared" si="4"/>
        <v>3085858</v>
      </c>
      <c r="AG9" s="39"/>
      <c r="AH9" s="102" t="str">
        <f>+'廃棄物事業経費（歳入）'!B9</f>
        <v>27140</v>
      </c>
      <c r="AI9" s="2">
        <v>9</v>
      </c>
      <c r="AK9" s="26" t="s">
        <v>458</v>
      </c>
      <c r="AL9" s="28" t="s">
        <v>7</v>
      </c>
    </row>
    <row r="10" spans="2:38" ht="19.5" customHeight="1">
      <c r="B10" s="191" t="s">
        <v>459</v>
      </c>
      <c r="C10" s="192"/>
      <c r="D10" s="192"/>
      <c r="E10" s="17">
        <f t="shared" si="0"/>
        <v>14807223</v>
      </c>
      <c r="F10" s="17">
        <f t="shared" si="1"/>
        <v>525882</v>
      </c>
      <c r="H10" s="180"/>
      <c r="I10" s="181"/>
      <c r="J10" s="170" t="s">
        <v>460</v>
      </c>
      <c r="K10" s="172"/>
      <c r="L10" s="17">
        <f t="shared" si="2"/>
        <v>598502</v>
      </c>
      <c r="M10" s="17">
        <f t="shared" si="3"/>
        <v>0</v>
      </c>
      <c r="AC10" s="15" t="s">
        <v>459</v>
      </c>
      <c r="AD10" s="40" t="s">
        <v>448</v>
      </c>
      <c r="AE10" s="39" t="s">
        <v>461</v>
      </c>
      <c r="AF10" s="35">
        <f ca="1" t="shared" si="4"/>
        <v>14807223</v>
      </c>
      <c r="AG10" s="39"/>
      <c r="AH10" s="102" t="str">
        <f>+'廃棄物事業経費（歳入）'!B10</f>
        <v>27202</v>
      </c>
      <c r="AI10" s="2">
        <v>10</v>
      </c>
      <c r="AK10" s="26" t="s">
        <v>462</v>
      </c>
      <c r="AL10" s="28" t="s">
        <v>8</v>
      </c>
    </row>
    <row r="11" spans="2:38" ht="19.5" customHeight="1">
      <c r="B11" s="190" t="s">
        <v>463</v>
      </c>
      <c r="C11" s="192"/>
      <c r="D11" s="192"/>
      <c r="E11" s="17">
        <f t="shared" si="0"/>
        <v>11775893</v>
      </c>
      <c r="F11" s="17">
        <f t="shared" si="1"/>
        <v>934326</v>
      </c>
      <c r="H11" s="180"/>
      <c r="I11" s="193" t="s">
        <v>464</v>
      </c>
      <c r="J11" s="193"/>
      <c r="K11" s="193"/>
      <c r="L11" s="17">
        <f t="shared" si="2"/>
        <v>194128</v>
      </c>
      <c r="M11" s="17">
        <f t="shared" si="3"/>
        <v>1554</v>
      </c>
      <c r="AC11" s="15" t="s">
        <v>465</v>
      </c>
      <c r="AD11" s="40" t="s">
        <v>448</v>
      </c>
      <c r="AE11" s="39" t="s">
        <v>466</v>
      </c>
      <c r="AF11" s="35">
        <f ca="1" t="shared" si="4"/>
        <v>11775893</v>
      </c>
      <c r="AG11" s="39"/>
      <c r="AH11" s="102" t="str">
        <f>+'廃棄物事業経費（歳入）'!B11</f>
        <v>27203</v>
      </c>
      <c r="AI11" s="2">
        <v>11</v>
      </c>
      <c r="AK11" s="26" t="s">
        <v>467</v>
      </c>
      <c r="AL11" s="28" t="s">
        <v>9</v>
      </c>
    </row>
    <row r="12" spans="2:38" ht="19.5" customHeight="1">
      <c r="B12" s="191" t="s">
        <v>460</v>
      </c>
      <c r="C12" s="192"/>
      <c r="D12" s="192"/>
      <c r="E12" s="17">
        <f t="shared" si="0"/>
        <v>6863492</v>
      </c>
      <c r="F12" s="17">
        <f t="shared" si="1"/>
        <v>142625</v>
      </c>
      <c r="H12" s="180"/>
      <c r="I12" s="193" t="s">
        <v>468</v>
      </c>
      <c r="J12" s="193"/>
      <c r="K12" s="193"/>
      <c r="L12" s="17">
        <f t="shared" si="2"/>
        <v>1106760</v>
      </c>
      <c r="M12" s="17">
        <f t="shared" si="3"/>
        <v>37708</v>
      </c>
      <c r="AC12" s="15" t="s">
        <v>460</v>
      </c>
      <c r="AD12" s="40" t="s">
        <v>448</v>
      </c>
      <c r="AE12" s="39" t="s">
        <v>469</v>
      </c>
      <c r="AF12" s="35">
        <f ca="1" t="shared" si="4"/>
        <v>6863492</v>
      </c>
      <c r="AG12" s="39"/>
      <c r="AH12" s="102" t="str">
        <f>+'廃棄物事業経費（歳入）'!B12</f>
        <v>27204</v>
      </c>
      <c r="AI12" s="2">
        <v>12</v>
      </c>
      <c r="AK12" s="26" t="s">
        <v>470</v>
      </c>
      <c r="AL12" s="28" t="s">
        <v>10</v>
      </c>
    </row>
    <row r="13" spans="2:38" ht="19.5" customHeight="1">
      <c r="B13" s="194" t="s">
        <v>471</v>
      </c>
      <c r="C13" s="195"/>
      <c r="D13" s="195"/>
      <c r="E13" s="18">
        <f>SUM(E7:E12)</f>
        <v>37720565</v>
      </c>
      <c r="F13" s="18">
        <f>SUM(F7:F12)</f>
        <v>1702659</v>
      </c>
      <c r="H13" s="180"/>
      <c r="I13" s="173" t="s">
        <v>472</v>
      </c>
      <c r="J13" s="174"/>
      <c r="K13" s="175"/>
      <c r="L13" s="19">
        <f>SUM(L7:L12)</f>
        <v>8853476</v>
      </c>
      <c r="M13" s="19">
        <f>SUM(M7:M12)</f>
        <v>414013</v>
      </c>
      <c r="AC13" s="15" t="s">
        <v>473</v>
      </c>
      <c r="AD13" s="40" t="s">
        <v>448</v>
      </c>
      <c r="AE13" s="39" t="s">
        <v>474</v>
      </c>
      <c r="AF13" s="35">
        <f ca="1" t="shared" si="4"/>
        <v>87633241</v>
      </c>
      <c r="AG13" s="39"/>
      <c r="AH13" s="102" t="str">
        <f>+'廃棄物事業経費（歳入）'!B13</f>
        <v>27205</v>
      </c>
      <c r="AI13" s="2">
        <v>13</v>
      </c>
      <c r="AK13" s="26" t="s">
        <v>475</v>
      </c>
      <c r="AL13" s="28" t="s">
        <v>11</v>
      </c>
    </row>
    <row r="14" spans="2:38" ht="19.5" customHeight="1">
      <c r="B14" s="20"/>
      <c r="C14" s="188" t="s">
        <v>476</v>
      </c>
      <c r="D14" s="189"/>
      <c r="E14" s="22">
        <f>E13-E11</f>
        <v>25944672</v>
      </c>
      <c r="F14" s="22">
        <f>F13-F11</f>
        <v>768333</v>
      </c>
      <c r="H14" s="181"/>
      <c r="I14" s="20"/>
      <c r="J14" s="24"/>
      <c r="K14" s="21" t="s">
        <v>476</v>
      </c>
      <c r="L14" s="23">
        <f>L13-L12</f>
        <v>7746716</v>
      </c>
      <c r="M14" s="23">
        <f>M13-M12</f>
        <v>376305</v>
      </c>
      <c r="AC14" s="15" t="s">
        <v>444</v>
      </c>
      <c r="AD14" s="40" t="s">
        <v>448</v>
      </c>
      <c r="AE14" s="39" t="s">
        <v>477</v>
      </c>
      <c r="AF14" s="35">
        <f ca="1" t="shared" si="4"/>
        <v>22669</v>
      </c>
      <c r="AG14" s="39"/>
      <c r="AH14" s="102" t="str">
        <f>+'廃棄物事業経費（歳入）'!B14</f>
        <v>27206</v>
      </c>
      <c r="AI14" s="2">
        <v>14</v>
      </c>
      <c r="AK14" s="26" t="s">
        <v>478</v>
      </c>
      <c r="AL14" s="28" t="s">
        <v>12</v>
      </c>
    </row>
    <row r="15" spans="2:38" ht="19.5" customHeight="1">
      <c r="B15" s="191" t="s">
        <v>473</v>
      </c>
      <c r="C15" s="192"/>
      <c r="D15" s="192"/>
      <c r="E15" s="17">
        <f>AF13</f>
        <v>87633241</v>
      </c>
      <c r="F15" s="17">
        <f>AF20</f>
        <v>7391068</v>
      </c>
      <c r="H15" s="176" t="s">
        <v>479</v>
      </c>
      <c r="I15" s="179" t="s">
        <v>480</v>
      </c>
      <c r="J15" s="16" t="s">
        <v>481</v>
      </c>
      <c r="K15" s="27"/>
      <c r="L15" s="17">
        <f aca="true" t="shared" si="5" ref="L15:L28">AF27</f>
        <v>11039191</v>
      </c>
      <c r="M15" s="17">
        <f aca="true" t="shared" si="6" ref="M15:M28">AF48</f>
        <v>1070718</v>
      </c>
      <c r="AC15" s="15" t="s">
        <v>451</v>
      </c>
      <c r="AD15" s="40" t="s">
        <v>448</v>
      </c>
      <c r="AE15" s="39" t="s">
        <v>482</v>
      </c>
      <c r="AF15" s="35">
        <f ca="1" t="shared" si="4"/>
        <v>11957</v>
      </c>
      <c r="AG15" s="39"/>
      <c r="AH15" s="102" t="str">
        <f>+'廃棄物事業経費（歳入）'!B15</f>
        <v>27207</v>
      </c>
      <c r="AI15" s="2">
        <v>15</v>
      </c>
      <c r="AK15" s="26" t="s">
        <v>483</v>
      </c>
      <c r="AL15" s="28" t="s">
        <v>13</v>
      </c>
    </row>
    <row r="16" spans="2:38" ht="19.5" customHeight="1">
      <c r="B16" s="186" t="s">
        <v>484</v>
      </c>
      <c r="C16" s="187"/>
      <c r="D16" s="187"/>
      <c r="E16" s="18">
        <f>SUM(E13,E15)</f>
        <v>125353806</v>
      </c>
      <c r="F16" s="18">
        <f>SUM(F13,F15)</f>
        <v>9093727</v>
      </c>
      <c r="H16" s="177"/>
      <c r="I16" s="180"/>
      <c r="J16" s="180" t="s">
        <v>485</v>
      </c>
      <c r="K16" s="13" t="s">
        <v>486</v>
      </c>
      <c r="L16" s="17">
        <f t="shared" si="5"/>
        <v>26781169</v>
      </c>
      <c r="M16" s="17">
        <f t="shared" si="6"/>
        <v>328744</v>
      </c>
      <c r="AC16" s="15" t="s">
        <v>455</v>
      </c>
      <c r="AD16" s="40" t="s">
        <v>448</v>
      </c>
      <c r="AE16" s="39" t="s">
        <v>487</v>
      </c>
      <c r="AF16" s="35">
        <f ca="1" t="shared" si="4"/>
        <v>65200</v>
      </c>
      <c r="AG16" s="39"/>
      <c r="AH16" s="102" t="str">
        <f>+'廃棄物事業経費（歳入）'!B16</f>
        <v>27208</v>
      </c>
      <c r="AI16" s="2">
        <v>16</v>
      </c>
      <c r="AK16" s="26" t="s">
        <v>488</v>
      </c>
      <c r="AL16" s="28" t="s">
        <v>14</v>
      </c>
    </row>
    <row r="17" spans="2:38" ht="19.5" customHeight="1">
      <c r="B17" s="20"/>
      <c r="C17" s="188" t="s">
        <v>476</v>
      </c>
      <c r="D17" s="189"/>
      <c r="E17" s="22">
        <f>SUM(E14:E15)</f>
        <v>113577913</v>
      </c>
      <c r="F17" s="22">
        <f>SUM(F14:F15)</f>
        <v>8159401</v>
      </c>
      <c r="H17" s="177"/>
      <c r="I17" s="180"/>
      <c r="J17" s="180"/>
      <c r="K17" s="13" t="s">
        <v>489</v>
      </c>
      <c r="L17" s="17">
        <f t="shared" si="5"/>
        <v>8781709</v>
      </c>
      <c r="M17" s="17">
        <f t="shared" si="6"/>
        <v>198919</v>
      </c>
      <c r="AC17" s="15" t="s">
        <v>459</v>
      </c>
      <c r="AD17" s="40" t="s">
        <v>448</v>
      </c>
      <c r="AE17" s="39" t="s">
        <v>490</v>
      </c>
      <c r="AF17" s="35">
        <f ca="1" t="shared" si="4"/>
        <v>525882</v>
      </c>
      <c r="AG17" s="39"/>
      <c r="AH17" s="102" t="str">
        <f>+'廃棄物事業経費（歳入）'!B17</f>
        <v>27209</v>
      </c>
      <c r="AI17" s="2">
        <v>17</v>
      </c>
      <c r="AK17" s="26" t="s">
        <v>491</v>
      </c>
      <c r="AL17" s="28" t="s">
        <v>15</v>
      </c>
    </row>
    <row r="18" spans="8:38" ht="19.5" customHeight="1">
      <c r="H18" s="177"/>
      <c r="I18" s="181"/>
      <c r="J18" s="181"/>
      <c r="K18" s="13" t="s">
        <v>492</v>
      </c>
      <c r="L18" s="17">
        <f t="shared" si="5"/>
        <v>56858</v>
      </c>
      <c r="M18" s="17">
        <f t="shared" si="6"/>
        <v>0</v>
      </c>
      <c r="AC18" s="15" t="s">
        <v>465</v>
      </c>
      <c r="AD18" s="40" t="s">
        <v>448</v>
      </c>
      <c r="AE18" s="39" t="s">
        <v>493</v>
      </c>
      <c r="AF18" s="35">
        <f ca="1" t="shared" si="4"/>
        <v>934326</v>
      </c>
      <c r="AG18" s="39"/>
      <c r="AH18" s="102" t="str">
        <f>+'廃棄物事業経費（歳入）'!B18</f>
        <v>27210</v>
      </c>
      <c r="AI18" s="2">
        <v>18</v>
      </c>
      <c r="AK18" s="26" t="s">
        <v>494</v>
      </c>
      <c r="AL18" s="28" t="s">
        <v>16</v>
      </c>
    </row>
    <row r="19" spans="8:38" ht="19.5" customHeight="1">
      <c r="H19" s="177"/>
      <c r="I19" s="179" t="s">
        <v>495</v>
      </c>
      <c r="J19" s="170" t="s">
        <v>496</v>
      </c>
      <c r="K19" s="172"/>
      <c r="L19" s="17">
        <f t="shared" si="5"/>
        <v>4976803</v>
      </c>
      <c r="M19" s="17">
        <f t="shared" si="6"/>
        <v>157213</v>
      </c>
      <c r="AC19" s="15" t="s">
        <v>460</v>
      </c>
      <c r="AD19" s="40" t="s">
        <v>448</v>
      </c>
      <c r="AE19" s="39" t="s">
        <v>497</v>
      </c>
      <c r="AF19" s="35">
        <f ca="1" t="shared" si="4"/>
        <v>142625</v>
      </c>
      <c r="AG19" s="39"/>
      <c r="AH19" s="102" t="str">
        <f>+'廃棄物事業経費（歳入）'!B19</f>
        <v>27211</v>
      </c>
      <c r="AI19" s="2">
        <v>19</v>
      </c>
      <c r="AK19" s="26" t="s">
        <v>498</v>
      </c>
      <c r="AL19" s="28" t="s">
        <v>17</v>
      </c>
    </row>
    <row r="20" spans="2:38" ht="19.5" customHeight="1">
      <c r="B20" s="190" t="s">
        <v>499</v>
      </c>
      <c r="C20" s="190"/>
      <c r="D20" s="190"/>
      <c r="E20" s="29">
        <f>E11</f>
        <v>11775893</v>
      </c>
      <c r="F20" s="29">
        <f>F11</f>
        <v>934326</v>
      </c>
      <c r="H20" s="177"/>
      <c r="I20" s="180"/>
      <c r="J20" s="170" t="s">
        <v>500</v>
      </c>
      <c r="K20" s="172"/>
      <c r="L20" s="17">
        <f t="shared" si="5"/>
        <v>16060330</v>
      </c>
      <c r="M20" s="17">
        <f t="shared" si="6"/>
        <v>1645042</v>
      </c>
      <c r="AC20" s="15" t="s">
        <v>473</v>
      </c>
      <c r="AD20" s="40" t="s">
        <v>448</v>
      </c>
      <c r="AE20" s="39" t="s">
        <v>501</v>
      </c>
      <c r="AF20" s="35">
        <f ca="1" t="shared" si="4"/>
        <v>7391068</v>
      </c>
      <c r="AG20" s="39"/>
      <c r="AH20" s="102" t="str">
        <f>+'廃棄物事業経費（歳入）'!B20</f>
        <v>27212</v>
      </c>
      <c r="AI20" s="2">
        <v>20</v>
      </c>
      <c r="AK20" s="26" t="s">
        <v>502</v>
      </c>
      <c r="AL20" s="28" t="s">
        <v>18</v>
      </c>
    </row>
    <row r="21" spans="2:38" ht="19.5" customHeight="1">
      <c r="B21" s="190" t="s">
        <v>503</v>
      </c>
      <c r="C21" s="191"/>
      <c r="D21" s="191"/>
      <c r="E21" s="29">
        <f>L12+L27</f>
        <v>11237717</v>
      </c>
      <c r="F21" s="29">
        <f>M12+M27</f>
        <v>934326</v>
      </c>
      <c r="H21" s="177"/>
      <c r="I21" s="181"/>
      <c r="J21" s="170" t="s">
        <v>504</v>
      </c>
      <c r="K21" s="172"/>
      <c r="L21" s="17">
        <f t="shared" si="5"/>
        <v>896657</v>
      </c>
      <c r="M21" s="17">
        <f t="shared" si="6"/>
        <v>14861</v>
      </c>
      <c r="AB21" s="28" t="s">
        <v>505</v>
      </c>
      <c r="AC21" s="15" t="s">
        <v>506</v>
      </c>
      <c r="AD21" s="40" t="s">
        <v>507</v>
      </c>
      <c r="AE21" s="39" t="s">
        <v>449</v>
      </c>
      <c r="AF21" s="35">
        <f ca="1" t="shared" si="4"/>
        <v>12472</v>
      </c>
      <c r="AG21" s="39"/>
      <c r="AH21" s="102" t="str">
        <f>+'廃棄物事業経費（歳入）'!B21</f>
        <v>27213</v>
      </c>
      <c r="AI21" s="2">
        <v>21</v>
      </c>
      <c r="AK21" s="26" t="s">
        <v>508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509</v>
      </c>
      <c r="J22" s="171"/>
      <c r="K22" s="172"/>
      <c r="L22" s="17">
        <f t="shared" si="5"/>
        <v>187157</v>
      </c>
      <c r="M22" s="17">
        <f t="shared" si="6"/>
        <v>0</v>
      </c>
      <c r="AB22" s="28" t="s">
        <v>505</v>
      </c>
      <c r="AC22" s="15" t="s">
        <v>510</v>
      </c>
      <c r="AD22" s="40" t="s">
        <v>507</v>
      </c>
      <c r="AE22" s="39" t="s">
        <v>453</v>
      </c>
      <c r="AF22" s="35">
        <f ca="1" t="shared" si="4"/>
        <v>6682334</v>
      </c>
      <c r="AH22" s="102" t="str">
        <f>+'廃棄物事業経費（歳入）'!B22</f>
        <v>27214</v>
      </c>
      <c r="AI22" s="2">
        <v>22</v>
      </c>
      <c r="AK22" s="26" t="s">
        <v>511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7"/>
      <c r="I23" s="179" t="s">
        <v>512</v>
      </c>
      <c r="J23" s="173" t="s">
        <v>496</v>
      </c>
      <c r="K23" s="175"/>
      <c r="L23" s="17">
        <f t="shared" si="5"/>
        <v>20804923</v>
      </c>
      <c r="M23" s="17">
        <f t="shared" si="6"/>
        <v>2125845</v>
      </c>
      <c r="AB23" s="28" t="s">
        <v>505</v>
      </c>
      <c r="AC23" s="1" t="s">
        <v>513</v>
      </c>
      <c r="AD23" s="40" t="s">
        <v>507</v>
      </c>
      <c r="AE23" s="34" t="s">
        <v>457</v>
      </c>
      <c r="AF23" s="35">
        <f ca="1" t="shared" si="4"/>
        <v>259280</v>
      </c>
      <c r="AH23" s="102" t="str">
        <f>+'廃棄物事業経費（歳入）'!B23</f>
        <v>27215</v>
      </c>
      <c r="AI23" s="2">
        <v>23</v>
      </c>
      <c r="AK23" s="26" t="s">
        <v>514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7"/>
      <c r="I24" s="180"/>
      <c r="J24" s="170" t="s">
        <v>500</v>
      </c>
      <c r="K24" s="172"/>
      <c r="L24" s="17">
        <f t="shared" si="5"/>
        <v>9216787</v>
      </c>
      <c r="M24" s="17">
        <f t="shared" si="6"/>
        <v>1097810</v>
      </c>
      <c r="AB24" s="28" t="s">
        <v>505</v>
      </c>
      <c r="AC24" s="15" t="s">
        <v>460</v>
      </c>
      <c r="AD24" s="40" t="s">
        <v>507</v>
      </c>
      <c r="AE24" s="39" t="s">
        <v>461</v>
      </c>
      <c r="AF24" s="35">
        <f ca="1" t="shared" si="4"/>
        <v>598502</v>
      </c>
      <c r="AH24" s="102" t="str">
        <f>+'廃棄物事業経費（歳入）'!B24</f>
        <v>27216</v>
      </c>
      <c r="AI24" s="2">
        <v>24</v>
      </c>
      <c r="AK24" s="26" t="s">
        <v>515</v>
      </c>
      <c r="AL24" s="28" t="s">
        <v>22</v>
      </c>
    </row>
    <row r="25" spans="8:38" ht="19.5" customHeight="1">
      <c r="H25" s="177"/>
      <c r="I25" s="180"/>
      <c r="J25" s="170" t="s">
        <v>504</v>
      </c>
      <c r="K25" s="172"/>
      <c r="L25" s="17">
        <f t="shared" si="5"/>
        <v>2170397</v>
      </c>
      <c r="M25" s="17">
        <f t="shared" si="6"/>
        <v>197015</v>
      </c>
      <c r="AB25" s="28" t="s">
        <v>505</v>
      </c>
      <c r="AC25" s="15" t="s">
        <v>464</v>
      </c>
      <c r="AD25" s="40" t="s">
        <v>507</v>
      </c>
      <c r="AE25" s="39" t="s">
        <v>466</v>
      </c>
      <c r="AF25" s="35">
        <f ca="1" t="shared" si="4"/>
        <v>194128</v>
      </c>
      <c r="AH25" s="102" t="str">
        <f>+'廃棄物事業経費（歳入）'!B25</f>
        <v>27217</v>
      </c>
      <c r="AI25" s="2">
        <v>25</v>
      </c>
      <c r="AK25" s="26" t="s">
        <v>516</v>
      </c>
      <c r="AL25" s="28" t="s">
        <v>23</v>
      </c>
    </row>
    <row r="26" spans="8:38" ht="19.5" customHeight="1">
      <c r="H26" s="177"/>
      <c r="I26" s="181"/>
      <c r="J26" s="182" t="s">
        <v>460</v>
      </c>
      <c r="K26" s="183"/>
      <c r="L26" s="17">
        <f t="shared" si="5"/>
        <v>725765</v>
      </c>
      <c r="M26" s="17">
        <f t="shared" si="6"/>
        <v>237086</v>
      </c>
      <c r="AB26" s="28" t="s">
        <v>505</v>
      </c>
      <c r="AC26" s="1" t="s">
        <v>468</v>
      </c>
      <c r="AD26" s="40" t="s">
        <v>507</v>
      </c>
      <c r="AE26" s="34" t="s">
        <v>469</v>
      </c>
      <c r="AF26" s="35">
        <f ca="1" t="shared" si="4"/>
        <v>1106760</v>
      </c>
      <c r="AH26" s="102" t="str">
        <f>+'廃棄物事業経費（歳入）'!B26</f>
        <v>27218</v>
      </c>
      <c r="AI26" s="2">
        <v>26</v>
      </c>
      <c r="AK26" s="26" t="s">
        <v>517</v>
      </c>
      <c r="AL26" s="28" t="s">
        <v>24</v>
      </c>
    </row>
    <row r="27" spans="8:38" ht="19.5" customHeight="1">
      <c r="H27" s="177"/>
      <c r="I27" s="170" t="s">
        <v>468</v>
      </c>
      <c r="J27" s="171"/>
      <c r="K27" s="172"/>
      <c r="L27" s="17">
        <f t="shared" si="5"/>
        <v>10130957</v>
      </c>
      <c r="M27" s="17">
        <f t="shared" si="6"/>
        <v>896618</v>
      </c>
      <c r="AB27" s="28" t="s">
        <v>505</v>
      </c>
      <c r="AC27" s="1" t="s">
        <v>518</v>
      </c>
      <c r="AD27" s="40" t="s">
        <v>507</v>
      </c>
      <c r="AE27" s="34" t="s">
        <v>519</v>
      </c>
      <c r="AF27" s="35">
        <f ca="1" t="shared" si="4"/>
        <v>11039191</v>
      </c>
      <c r="AH27" s="102" t="str">
        <f>+'廃棄物事業経費（歳入）'!B27</f>
        <v>27219</v>
      </c>
      <c r="AI27" s="2">
        <v>27</v>
      </c>
      <c r="AK27" s="26" t="s">
        <v>520</v>
      </c>
      <c r="AL27" s="28" t="s">
        <v>25</v>
      </c>
    </row>
    <row r="28" spans="8:38" ht="19.5" customHeight="1">
      <c r="H28" s="177"/>
      <c r="I28" s="170" t="s">
        <v>521</v>
      </c>
      <c r="J28" s="171"/>
      <c r="K28" s="172"/>
      <c r="L28" s="17">
        <f t="shared" si="5"/>
        <v>22805</v>
      </c>
      <c r="M28" s="17">
        <f t="shared" si="6"/>
        <v>11425</v>
      </c>
      <c r="AB28" s="28" t="s">
        <v>505</v>
      </c>
      <c r="AC28" s="1" t="s">
        <v>522</v>
      </c>
      <c r="AD28" s="40" t="s">
        <v>507</v>
      </c>
      <c r="AE28" s="34" t="s">
        <v>477</v>
      </c>
      <c r="AF28" s="35">
        <f ca="1" t="shared" si="4"/>
        <v>26781169</v>
      </c>
      <c r="AH28" s="102" t="str">
        <f>+'廃棄物事業経費（歳入）'!B28</f>
        <v>27220</v>
      </c>
      <c r="AI28" s="2">
        <v>28</v>
      </c>
      <c r="AK28" s="26" t="s">
        <v>523</v>
      </c>
      <c r="AL28" s="28" t="s">
        <v>26</v>
      </c>
    </row>
    <row r="29" spans="8:38" ht="19.5" customHeight="1">
      <c r="H29" s="177"/>
      <c r="I29" s="173" t="s">
        <v>472</v>
      </c>
      <c r="J29" s="174"/>
      <c r="K29" s="175"/>
      <c r="L29" s="19">
        <f>SUM(L15:L28)</f>
        <v>111851508</v>
      </c>
      <c r="M29" s="19">
        <f>SUM(M15:M28)</f>
        <v>7981296</v>
      </c>
      <c r="AB29" s="28" t="s">
        <v>505</v>
      </c>
      <c r="AC29" s="1" t="s">
        <v>524</v>
      </c>
      <c r="AD29" s="40" t="s">
        <v>507</v>
      </c>
      <c r="AE29" s="34" t="s">
        <v>482</v>
      </c>
      <c r="AF29" s="35">
        <f ca="1" t="shared" si="4"/>
        <v>8781709</v>
      </c>
      <c r="AH29" s="102" t="str">
        <f>+'廃棄物事業経費（歳入）'!B29</f>
        <v>27221</v>
      </c>
      <c r="AI29" s="2">
        <v>29</v>
      </c>
      <c r="AK29" s="26" t="s">
        <v>525</v>
      </c>
      <c r="AL29" s="28" t="s">
        <v>27</v>
      </c>
    </row>
    <row r="30" spans="8:38" ht="19.5" customHeight="1">
      <c r="H30" s="178"/>
      <c r="I30" s="20"/>
      <c r="J30" s="24"/>
      <c r="K30" s="21" t="s">
        <v>476</v>
      </c>
      <c r="L30" s="23">
        <f>L29-L27</f>
        <v>101720551</v>
      </c>
      <c r="M30" s="23">
        <f>M29-M27</f>
        <v>7084678</v>
      </c>
      <c r="AB30" s="28" t="s">
        <v>505</v>
      </c>
      <c r="AC30" s="1" t="s">
        <v>526</v>
      </c>
      <c r="AD30" s="40" t="s">
        <v>507</v>
      </c>
      <c r="AE30" s="34" t="s">
        <v>487</v>
      </c>
      <c r="AF30" s="35">
        <f ca="1" t="shared" si="4"/>
        <v>56858</v>
      </c>
      <c r="AH30" s="102" t="str">
        <f>+'廃棄物事業経費（歳入）'!B30</f>
        <v>27222</v>
      </c>
      <c r="AI30" s="2">
        <v>30</v>
      </c>
      <c r="AK30" s="26" t="s">
        <v>527</v>
      </c>
      <c r="AL30" s="28" t="s">
        <v>28</v>
      </c>
    </row>
    <row r="31" spans="8:38" ht="19.5" customHeight="1">
      <c r="H31" s="170" t="s">
        <v>460</v>
      </c>
      <c r="I31" s="171"/>
      <c r="J31" s="171"/>
      <c r="K31" s="172"/>
      <c r="L31" s="17">
        <f>AF41</f>
        <v>4648821</v>
      </c>
      <c r="M31" s="17">
        <f>AF62</f>
        <v>698418</v>
      </c>
      <c r="AB31" s="28" t="s">
        <v>505</v>
      </c>
      <c r="AC31" s="1" t="s">
        <v>528</v>
      </c>
      <c r="AD31" s="40" t="s">
        <v>507</v>
      </c>
      <c r="AE31" s="34" t="s">
        <v>493</v>
      </c>
      <c r="AF31" s="35">
        <f ca="1" t="shared" si="4"/>
        <v>4976803</v>
      </c>
      <c r="AH31" s="102" t="str">
        <f>+'廃棄物事業経費（歳入）'!B31</f>
        <v>27223</v>
      </c>
      <c r="AI31" s="2">
        <v>31</v>
      </c>
      <c r="AK31" s="26" t="s">
        <v>529</v>
      </c>
      <c r="AL31" s="28" t="s">
        <v>29</v>
      </c>
    </row>
    <row r="32" spans="8:38" ht="19.5" customHeight="1">
      <c r="H32" s="173" t="s">
        <v>484</v>
      </c>
      <c r="I32" s="174"/>
      <c r="J32" s="174"/>
      <c r="K32" s="175"/>
      <c r="L32" s="19">
        <f>SUM(L13,L29,L31)</f>
        <v>125353805</v>
      </c>
      <c r="M32" s="19">
        <f>SUM(M13,M29,M31)</f>
        <v>9093727</v>
      </c>
      <c r="AB32" s="28" t="s">
        <v>505</v>
      </c>
      <c r="AC32" s="1" t="s">
        <v>530</v>
      </c>
      <c r="AD32" s="40" t="s">
        <v>507</v>
      </c>
      <c r="AE32" s="34" t="s">
        <v>497</v>
      </c>
      <c r="AF32" s="35">
        <f ca="1" t="shared" si="4"/>
        <v>16060330</v>
      </c>
      <c r="AH32" s="102" t="str">
        <f>+'廃棄物事業経費（歳入）'!B32</f>
        <v>27224</v>
      </c>
      <c r="AI32" s="2">
        <v>32</v>
      </c>
      <c r="AK32" s="26" t="s">
        <v>531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476</v>
      </c>
      <c r="L33" s="23">
        <f>SUM(L14,L30,L31)</f>
        <v>114116088</v>
      </c>
      <c r="M33" s="23">
        <f>SUM(M14,M30,M31)</f>
        <v>8159401</v>
      </c>
      <c r="AB33" s="28" t="s">
        <v>505</v>
      </c>
      <c r="AC33" s="1" t="s">
        <v>532</v>
      </c>
      <c r="AD33" s="40" t="s">
        <v>507</v>
      </c>
      <c r="AE33" s="34" t="s">
        <v>501</v>
      </c>
      <c r="AF33" s="35">
        <f ca="1" t="shared" si="4"/>
        <v>896657</v>
      </c>
      <c r="AH33" s="102" t="str">
        <f>+'廃棄物事業経費（歳入）'!B33</f>
        <v>27225</v>
      </c>
      <c r="AI33" s="2">
        <v>33</v>
      </c>
      <c r="AK33" s="26" t="s">
        <v>533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505</v>
      </c>
      <c r="AC34" s="15" t="s">
        <v>509</v>
      </c>
      <c r="AD34" s="40" t="s">
        <v>507</v>
      </c>
      <c r="AE34" s="34" t="s">
        <v>534</v>
      </c>
      <c r="AF34" s="35">
        <f ca="1" t="shared" si="4"/>
        <v>187157</v>
      </c>
      <c r="AH34" s="102" t="str">
        <f>+'廃棄物事業経費（歳入）'!B34</f>
        <v>27226</v>
      </c>
      <c r="AI34" s="2">
        <v>34</v>
      </c>
      <c r="AK34" s="26" t="s">
        <v>535</v>
      </c>
      <c r="AL34" s="28" t="s">
        <v>32</v>
      </c>
    </row>
    <row r="35" spans="28:38" ht="14.25" hidden="1">
      <c r="AB35" s="28" t="s">
        <v>505</v>
      </c>
      <c r="AC35" s="1" t="s">
        <v>536</v>
      </c>
      <c r="AD35" s="40" t="s">
        <v>507</v>
      </c>
      <c r="AE35" s="34" t="s">
        <v>537</v>
      </c>
      <c r="AF35" s="35">
        <f ca="1" t="shared" si="4"/>
        <v>20804923</v>
      </c>
      <c r="AH35" s="102" t="str">
        <f>+'廃棄物事業経費（歳入）'!B35</f>
        <v>27227</v>
      </c>
      <c r="AI35" s="2">
        <v>35</v>
      </c>
      <c r="AK35" s="137" t="s">
        <v>538</v>
      </c>
      <c r="AL35" s="28" t="s">
        <v>539</v>
      </c>
    </row>
    <row r="36" spans="28:38" ht="14.25" hidden="1">
      <c r="AB36" s="28" t="s">
        <v>505</v>
      </c>
      <c r="AC36" s="1" t="s">
        <v>540</v>
      </c>
      <c r="AD36" s="40" t="s">
        <v>507</v>
      </c>
      <c r="AE36" s="34" t="s">
        <v>541</v>
      </c>
      <c r="AF36" s="35">
        <f ca="1" t="shared" si="4"/>
        <v>9216787</v>
      </c>
      <c r="AH36" s="102" t="str">
        <f>+'廃棄物事業経費（歳入）'!B36</f>
        <v>27228</v>
      </c>
      <c r="AI36" s="2">
        <v>36</v>
      </c>
      <c r="AK36" s="137" t="s">
        <v>542</v>
      </c>
      <c r="AL36" s="28" t="s">
        <v>543</v>
      </c>
    </row>
    <row r="37" spans="28:38" ht="14.25" hidden="1">
      <c r="AB37" s="28" t="s">
        <v>505</v>
      </c>
      <c r="AC37" s="1" t="s">
        <v>544</v>
      </c>
      <c r="AD37" s="40" t="s">
        <v>507</v>
      </c>
      <c r="AE37" s="34" t="s">
        <v>545</v>
      </c>
      <c r="AF37" s="35">
        <f ca="1" t="shared" si="4"/>
        <v>2170397</v>
      </c>
      <c r="AH37" s="102" t="str">
        <f>+'廃棄物事業経費（歳入）'!B37</f>
        <v>27229</v>
      </c>
      <c r="AI37" s="2">
        <v>37</v>
      </c>
      <c r="AK37" s="137" t="s">
        <v>546</v>
      </c>
      <c r="AL37" s="28" t="s">
        <v>547</v>
      </c>
    </row>
    <row r="38" spans="28:38" ht="14.25" hidden="1">
      <c r="AB38" s="28" t="s">
        <v>505</v>
      </c>
      <c r="AC38" s="1" t="s">
        <v>460</v>
      </c>
      <c r="AD38" s="40" t="s">
        <v>507</v>
      </c>
      <c r="AE38" s="34" t="s">
        <v>548</v>
      </c>
      <c r="AF38" s="34">
        <f ca="1" t="shared" si="4"/>
        <v>725765</v>
      </c>
      <c r="AH38" s="102" t="str">
        <f>+'廃棄物事業経費（歳入）'!B38</f>
        <v>27230</v>
      </c>
      <c r="AI38" s="2">
        <v>38</v>
      </c>
      <c r="AK38" s="137" t="s">
        <v>549</v>
      </c>
      <c r="AL38" s="28" t="s">
        <v>550</v>
      </c>
    </row>
    <row r="39" spans="28:38" ht="14.25" hidden="1">
      <c r="AB39" s="28" t="s">
        <v>505</v>
      </c>
      <c r="AC39" s="1" t="s">
        <v>468</v>
      </c>
      <c r="AD39" s="40" t="s">
        <v>507</v>
      </c>
      <c r="AE39" s="34" t="s">
        <v>551</v>
      </c>
      <c r="AF39" s="34">
        <f ca="1" t="shared" si="4"/>
        <v>10130957</v>
      </c>
      <c r="AH39" s="102" t="str">
        <f>+'廃棄物事業経費（歳入）'!B39</f>
        <v>27231</v>
      </c>
      <c r="AI39" s="2">
        <v>39</v>
      </c>
      <c r="AK39" s="137" t="s">
        <v>552</v>
      </c>
      <c r="AL39" s="28" t="s">
        <v>553</v>
      </c>
    </row>
    <row r="40" spans="28:38" ht="14.25" hidden="1">
      <c r="AB40" s="28" t="s">
        <v>505</v>
      </c>
      <c r="AC40" s="1" t="s">
        <v>40</v>
      </c>
      <c r="AD40" s="40" t="s">
        <v>507</v>
      </c>
      <c r="AE40" s="34" t="s">
        <v>554</v>
      </c>
      <c r="AF40" s="34">
        <f ca="1" t="shared" si="4"/>
        <v>22805</v>
      </c>
      <c r="AH40" s="102" t="str">
        <f>+'廃棄物事業経費（歳入）'!B40</f>
        <v>27232</v>
      </c>
      <c r="AI40" s="2">
        <v>40</v>
      </c>
      <c r="AK40" s="137" t="s">
        <v>555</v>
      </c>
      <c r="AL40" s="28" t="s">
        <v>556</v>
      </c>
    </row>
    <row r="41" spans="28:38" ht="14.25" hidden="1">
      <c r="AB41" s="28" t="s">
        <v>505</v>
      </c>
      <c r="AC41" s="1" t="s">
        <v>460</v>
      </c>
      <c r="AD41" s="40" t="s">
        <v>507</v>
      </c>
      <c r="AE41" s="34" t="s">
        <v>557</v>
      </c>
      <c r="AF41" s="34">
        <f ca="1" t="shared" si="4"/>
        <v>4648821</v>
      </c>
      <c r="AH41" s="102" t="str">
        <f>+'廃棄物事業経費（歳入）'!B41</f>
        <v>27301</v>
      </c>
      <c r="AI41" s="2">
        <v>41</v>
      </c>
      <c r="AK41" s="137" t="s">
        <v>558</v>
      </c>
      <c r="AL41" s="28" t="s">
        <v>559</v>
      </c>
    </row>
    <row r="42" spans="28:38" ht="14.25" hidden="1">
      <c r="AB42" s="28" t="s">
        <v>560</v>
      </c>
      <c r="AC42" s="15" t="s">
        <v>506</v>
      </c>
      <c r="AD42" s="40" t="s">
        <v>507</v>
      </c>
      <c r="AE42" s="34" t="s">
        <v>561</v>
      </c>
      <c r="AF42" s="34">
        <f ca="1" t="shared" si="4"/>
        <v>0</v>
      </c>
      <c r="AH42" s="102" t="str">
        <f>+'廃棄物事業経費（歳入）'!B42</f>
        <v>27321</v>
      </c>
      <c r="AI42" s="2">
        <v>42</v>
      </c>
      <c r="AK42" s="137" t="s">
        <v>562</v>
      </c>
      <c r="AL42" s="28" t="s">
        <v>563</v>
      </c>
    </row>
    <row r="43" spans="28:38" ht="14.25" hidden="1">
      <c r="AB43" s="28" t="s">
        <v>560</v>
      </c>
      <c r="AC43" s="15" t="s">
        <v>510</v>
      </c>
      <c r="AD43" s="40" t="s">
        <v>507</v>
      </c>
      <c r="AE43" s="34" t="s">
        <v>564</v>
      </c>
      <c r="AF43" s="34">
        <f ca="1" t="shared" si="4"/>
        <v>374751</v>
      </c>
      <c r="AH43" s="102" t="str">
        <f>+'廃棄物事業経費（歳入）'!B43</f>
        <v>27322</v>
      </c>
      <c r="AI43" s="2">
        <v>43</v>
      </c>
      <c r="AK43" s="137" t="s">
        <v>565</v>
      </c>
      <c r="AL43" s="28" t="s">
        <v>566</v>
      </c>
    </row>
    <row r="44" spans="28:38" ht="14.25" hidden="1">
      <c r="AB44" s="28" t="s">
        <v>560</v>
      </c>
      <c r="AC44" s="1" t="s">
        <v>513</v>
      </c>
      <c r="AD44" s="40" t="s">
        <v>507</v>
      </c>
      <c r="AE44" s="34" t="s">
        <v>567</v>
      </c>
      <c r="AF44" s="34">
        <f ca="1" t="shared" si="4"/>
        <v>0</v>
      </c>
      <c r="AH44" s="102" t="str">
        <f>+'廃棄物事業経費（歳入）'!B44</f>
        <v>27341</v>
      </c>
      <c r="AI44" s="2">
        <v>44</v>
      </c>
      <c r="AK44" s="137" t="s">
        <v>568</v>
      </c>
      <c r="AL44" s="28" t="s">
        <v>569</v>
      </c>
    </row>
    <row r="45" spans="28:38" ht="14.25" hidden="1">
      <c r="AB45" s="28" t="s">
        <v>560</v>
      </c>
      <c r="AC45" s="15" t="s">
        <v>460</v>
      </c>
      <c r="AD45" s="40" t="s">
        <v>507</v>
      </c>
      <c r="AE45" s="34" t="s">
        <v>570</v>
      </c>
      <c r="AF45" s="34">
        <f ca="1" t="shared" si="4"/>
        <v>0</v>
      </c>
      <c r="AH45" s="102" t="str">
        <f>+'廃棄物事業経費（歳入）'!B45</f>
        <v>27361</v>
      </c>
      <c r="AI45" s="2">
        <v>45</v>
      </c>
      <c r="AK45" s="137" t="s">
        <v>571</v>
      </c>
      <c r="AL45" s="28" t="s">
        <v>572</v>
      </c>
    </row>
    <row r="46" spans="28:38" ht="14.25" hidden="1">
      <c r="AB46" s="28" t="s">
        <v>560</v>
      </c>
      <c r="AC46" s="15" t="s">
        <v>464</v>
      </c>
      <c r="AD46" s="40" t="s">
        <v>507</v>
      </c>
      <c r="AE46" s="34" t="s">
        <v>573</v>
      </c>
      <c r="AF46" s="34">
        <f ca="1" t="shared" si="4"/>
        <v>1554</v>
      </c>
      <c r="AH46" s="102" t="str">
        <f>+'廃棄物事業経費（歳入）'!B46</f>
        <v>27362</v>
      </c>
      <c r="AI46" s="2">
        <v>46</v>
      </c>
      <c r="AK46" s="137" t="s">
        <v>574</v>
      </c>
      <c r="AL46" s="28" t="s">
        <v>575</v>
      </c>
    </row>
    <row r="47" spans="28:38" ht="14.25" hidden="1">
      <c r="AB47" s="28" t="s">
        <v>560</v>
      </c>
      <c r="AC47" s="1" t="s">
        <v>468</v>
      </c>
      <c r="AD47" s="40" t="s">
        <v>507</v>
      </c>
      <c r="AE47" s="34" t="s">
        <v>576</v>
      </c>
      <c r="AF47" s="34">
        <f ca="1" t="shared" si="4"/>
        <v>37708</v>
      </c>
      <c r="AH47" s="102" t="str">
        <f>+'廃棄物事業経費（歳入）'!B47</f>
        <v>27366</v>
      </c>
      <c r="AI47" s="2">
        <v>47</v>
      </c>
      <c r="AK47" s="137" t="s">
        <v>577</v>
      </c>
      <c r="AL47" s="28" t="s">
        <v>578</v>
      </c>
    </row>
    <row r="48" spans="28:38" ht="14.25" hidden="1">
      <c r="AB48" s="28" t="s">
        <v>560</v>
      </c>
      <c r="AC48" s="1" t="s">
        <v>518</v>
      </c>
      <c r="AD48" s="40" t="s">
        <v>507</v>
      </c>
      <c r="AE48" s="34" t="s">
        <v>579</v>
      </c>
      <c r="AF48" s="34">
        <f ca="1" t="shared" si="4"/>
        <v>1070718</v>
      </c>
      <c r="AH48" s="102" t="str">
        <f>+'廃棄物事業経費（歳入）'!B48</f>
        <v>27381</v>
      </c>
      <c r="AI48" s="2">
        <v>48</v>
      </c>
      <c r="AK48" s="137" t="s">
        <v>580</v>
      </c>
      <c r="AL48" s="28" t="s">
        <v>581</v>
      </c>
    </row>
    <row r="49" spans="28:38" ht="14.25" hidden="1">
      <c r="AB49" s="28" t="s">
        <v>560</v>
      </c>
      <c r="AC49" s="1" t="s">
        <v>522</v>
      </c>
      <c r="AD49" s="40" t="s">
        <v>507</v>
      </c>
      <c r="AE49" s="34" t="s">
        <v>582</v>
      </c>
      <c r="AF49" s="34">
        <f ca="1" t="shared" si="4"/>
        <v>328744</v>
      </c>
      <c r="AG49" s="28"/>
      <c r="AH49" s="102" t="str">
        <f>+'廃棄物事業経費（歳入）'!B49</f>
        <v>27382</v>
      </c>
      <c r="AI49" s="2">
        <v>49</v>
      </c>
      <c r="AK49" s="137" t="s">
        <v>583</v>
      </c>
      <c r="AL49" s="28" t="s">
        <v>584</v>
      </c>
    </row>
    <row r="50" spans="28:38" ht="14.25" hidden="1">
      <c r="AB50" s="28" t="s">
        <v>560</v>
      </c>
      <c r="AC50" s="1" t="s">
        <v>524</v>
      </c>
      <c r="AD50" s="40" t="s">
        <v>507</v>
      </c>
      <c r="AE50" s="34" t="s">
        <v>585</v>
      </c>
      <c r="AF50" s="34">
        <f ca="1" t="shared" si="4"/>
        <v>198919</v>
      </c>
      <c r="AG50" s="28"/>
      <c r="AH50" s="102" t="str">
        <f>+'廃棄物事業経費（歳入）'!B50</f>
        <v>27383</v>
      </c>
      <c r="AI50" s="2">
        <v>50</v>
      </c>
      <c r="AK50" s="137" t="s">
        <v>586</v>
      </c>
      <c r="AL50" s="28" t="s">
        <v>587</v>
      </c>
    </row>
    <row r="51" spans="28:38" ht="14.25" hidden="1">
      <c r="AB51" s="28" t="s">
        <v>560</v>
      </c>
      <c r="AC51" s="1" t="s">
        <v>526</v>
      </c>
      <c r="AD51" s="40" t="s">
        <v>507</v>
      </c>
      <c r="AE51" s="34" t="s">
        <v>588</v>
      </c>
      <c r="AF51" s="34">
        <f ca="1" t="shared" si="4"/>
        <v>0</v>
      </c>
      <c r="AG51" s="28"/>
      <c r="AH51" s="102" t="str">
        <f>+'廃棄物事業経費（歳入）'!B51</f>
        <v>27827</v>
      </c>
      <c r="AI51" s="2">
        <v>51</v>
      </c>
      <c r="AK51" s="137" t="s">
        <v>589</v>
      </c>
      <c r="AL51" s="28" t="s">
        <v>590</v>
      </c>
    </row>
    <row r="52" spans="28:38" ht="14.25" hidden="1">
      <c r="AB52" s="28" t="s">
        <v>560</v>
      </c>
      <c r="AC52" s="1" t="s">
        <v>528</v>
      </c>
      <c r="AD52" s="40" t="s">
        <v>507</v>
      </c>
      <c r="AE52" s="34" t="s">
        <v>591</v>
      </c>
      <c r="AF52" s="34">
        <f ca="1" t="shared" si="4"/>
        <v>157213</v>
      </c>
      <c r="AG52" s="28"/>
      <c r="AH52" s="102" t="str">
        <f>+'廃棄物事業経費（歳入）'!B52</f>
        <v>27828</v>
      </c>
      <c r="AI52" s="2">
        <v>52</v>
      </c>
      <c r="AK52" s="137" t="s">
        <v>592</v>
      </c>
      <c r="AL52" s="28" t="s">
        <v>593</v>
      </c>
    </row>
    <row r="53" spans="28:35" ht="14.25" hidden="1">
      <c r="AB53" s="28" t="s">
        <v>560</v>
      </c>
      <c r="AC53" s="1" t="s">
        <v>530</v>
      </c>
      <c r="AD53" s="40" t="s">
        <v>507</v>
      </c>
      <c r="AE53" s="34" t="s">
        <v>594</v>
      </c>
      <c r="AF53" s="34">
        <f ca="1" t="shared" si="4"/>
        <v>1645042</v>
      </c>
      <c r="AG53" s="28"/>
      <c r="AH53" s="102" t="str">
        <f>+'廃棄物事業経費（歳入）'!B53</f>
        <v>27831</v>
      </c>
      <c r="AI53" s="2">
        <v>53</v>
      </c>
    </row>
    <row r="54" spans="28:35" ht="14.25" hidden="1">
      <c r="AB54" s="28" t="s">
        <v>560</v>
      </c>
      <c r="AC54" s="1" t="s">
        <v>532</v>
      </c>
      <c r="AD54" s="40" t="s">
        <v>507</v>
      </c>
      <c r="AE54" s="34" t="s">
        <v>595</v>
      </c>
      <c r="AF54" s="34">
        <f ca="1" t="shared" si="4"/>
        <v>14861</v>
      </c>
      <c r="AG54" s="28"/>
      <c r="AH54" s="102" t="str">
        <f>+'廃棄物事業経費（歳入）'!B54</f>
        <v>27833</v>
      </c>
      <c r="AI54" s="2">
        <v>54</v>
      </c>
    </row>
    <row r="55" spans="28:35" ht="14.25" hidden="1">
      <c r="AB55" s="28" t="s">
        <v>560</v>
      </c>
      <c r="AC55" s="15" t="s">
        <v>509</v>
      </c>
      <c r="AD55" s="40" t="s">
        <v>507</v>
      </c>
      <c r="AE55" s="34" t="s">
        <v>596</v>
      </c>
      <c r="AF55" s="34">
        <f ca="1" t="shared" si="4"/>
        <v>0</v>
      </c>
      <c r="AG55" s="28"/>
      <c r="AH55" s="102" t="str">
        <f>+'廃棄物事業経費（歳入）'!B55</f>
        <v>27834</v>
      </c>
      <c r="AI55" s="2">
        <v>55</v>
      </c>
    </row>
    <row r="56" spans="28:35" ht="14.25" hidden="1">
      <c r="AB56" s="28" t="s">
        <v>560</v>
      </c>
      <c r="AC56" s="1" t="s">
        <v>536</v>
      </c>
      <c r="AD56" s="40" t="s">
        <v>507</v>
      </c>
      <c r="AE56" s="34" t="s">
        <v>597</v>
      </c>
      <c r="AF56" s="34">
        <f ca="1" t="shared" si="4"/>
        <v>2125845</v>
      </c>
      <c r="AG56" s="28"/>
      <c r="AH56" s="102" t="str">
        <f>+'廃棄物事業経費（歳入）'!B56</f>
        <v>27835</v>
      </c>
      <c r="AI56" s="2">
        <v>56</v>
      </c>
    </row>
    <row r="57" spans="28:35" ht="14.25" hidden="1">
      <c r="AB57" s="28" t="s">
        <v>560</v>
      </c>
      <c r="AC57" s="1" t="s">
        <v>540</v>
      </c>
      <c r="AD57" s="40" t="s">
        <v>507</v>
      </c>
      <c r="AE57" s="34" t="s">
        <v>598</v>
      </c>
      <c r="AF57" s="34">
        <f ca="1" t="shared" si="4"/>
        <v>1097810</v>
      </c>
      <c r="AG57" s="28"/>
      <c r="AH57" s="102" t="str">
        <f>+'廃棄物事業経費（歳入）'!B57</f>
        <v>27836</v>
      </c>
      <c r="AI57" s="2">
        <v>57</v>
      </c>
    </row>
    <row r="58" spans="28:35" ht="14.25" hidden="1">
      <c r="AB58" s="28" t="s">
        <v>560</v>
      </c>
      <c r="AC58" s="1" t="s">
        <v>544</v>
      </c>
      <c r="AD58" s="40" t="s">
        <v>507</v>
      </c>
      <c r="AE58" s="34" t="s">
        <v>599</v>
      </c>
      <c r="AF58" s="34">
        <f ca="1" t="shared" si="4"/>
        <v>197015</v>
      </c>
      <c r="AG58" s="28"/>
      <c r="AH58" s="102" t="str">
        <f>+'廃棄物事業経費（歳入）'!B58</f>
        <v>27837</v>
      </c>
      <c r="AI58" s="2">
        <v>58</v>
      </c>
    </row>
    <row r="59" spans="28:35" ht="14.25" hidden="1">
      <c r="AB59" s="28" t="s">
        <v>560</v>
      </c>
      <c r="AC59" s="1" t="s">
        <v>460</v>
      </c>
      <c r="AD59" s="40" t="s">
        <v>507</v>
      </c>
      <c r="AE59" s="34" t="s">
        <v>600</v>
      </c>
      <c r="AF59" s="34">
        <f ca="1" t="shared" si="4"/>
        <v>237086</v>
      </c>
      <c r="AG59" s="28"/>
      <c r="AH59" s="102" t="str">
        <f>+'廃棄物事業経費（歳入）'!B59</f>
        <v>27838</v>
      </c>
      <c r="AI59" s="2">
        <v>59</v>
      </c>
    </row>
    <row r="60" spans="28:35" ht="14.25" hidden="1">
      <c r="AB60" s="28" t="s">
        <v>560</v>
      </c>
      <c r="AC60" s="1" t="s">
        <v>468</v>
      </c>
      <c r="AD60" s="40" t="s">
        <v>507</v>
      </c>
      <c r="AE60" s="34" t="s">
        <v>601</v>
      </c>
      <c r="AF60" s="34">
        <f ca="1" t="shared" si="4"/>
        <v>896618</v>
      </c>
      <c r="AG60" s="28"/>
      <c r="AH60" s="102" t="str">
        <f>+'廃棄物事業経費（歳入）'!B60</f>
        <v>27859</v>
      </c>
      <c r="AI60" s="2">
        <v>60</v>
      </c>
    </row>
    <row r="61" spans="28:35" ht="14.25" hidden="1">
      <c r="AB61" s="28" t="s">
        <v>560</v>
      </c>
      <c r="AC61" s="1" t="s">
        <v>40</v>
      </c>
      <c r="AD61" s="40" t="s">
        <v>507</v>
      </c>
      <c r="AE61" s="34" t="s">
        <v>602</v>
      </c>
      <c r="AF61" s="34">
        <f ca="1" t="shared" si="4"/>
        <v>11425</v>
      </c>
      <c r="AG61" s="28"/>
      <c r="AH61" s="102" t="str">
        <f>+'廃棄物事業経費（歳入）'!B61</f>
        <v>27866</v>
      </c>
      <c r="AI61" s="2">
        <v>61</v>
      </c>
    </row>
    <row r="62" spans="28:35" ht="14.25" hidden="1">
      <c r="AB62" s="28" t="s">
        <v>560</v>
      </c>
      <c r="AC62" s="1" t="s">
        <v>460</v>
      </c>
      <c r="AD62" s="40" t="s">
        <v>507</v>
      </c>
      <c r="AE62" s="34" t="s">
        <v>603</v>
      </c>
      <c r="AF62" s="34">
        <f ca="1" t="shared" si="4"/>
        <v>698418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2014-10-14T09:42:03Z</dcterms:modified>
  <cp:category/>
  <cp:version/>
  <cp:contentType/>
  <cp:contentStatus/>
</cp:coreProperties>
</file>