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'し尿処理状況'!$A$7:$BC$61</definedName>
    <definedName name="_xlnm.Print_Area" localSheetId="0">'水洗化人口等'!$A$7:$Z$61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<sst xmlns="http://schemas.openxmlformats.org/spreadsheetml/2006/main" count="919" uniqueCount="372">
  <si>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</si>
  <si>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</si>
  <si>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</si>
  <si>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</si>
  <si>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</si>
  <si>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</si>
  <si>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</si>
  <si>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</si>
  <si>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</si>
  <si>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</si>
  <si>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</si>
  <si>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</si>
  <si>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</si>
  <si>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</si>
  <si>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</si>
  <si>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</si>
  <si>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</si>
  <si>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</si>
  <si>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</si>
  <si>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</si>
  <si>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</si>
  <si>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</si>
  <si>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</si>
  <si>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</si>
  <si>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</si>
  <si>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</si>
  <si>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</si>
  <si>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</si>
  <si>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</si>
  <si>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</si>
  <si>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</si>
  <si>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</si>
  <si>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</si>
  <si>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</si>
  <si>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</si>
  <si>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</si>
  <si>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</si>
  <si>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</si>
  <si>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</si>
  <si>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</si>
  <si>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</si>
  <si>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</si>
  <si>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</si>
  <si>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</si>
  <si>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</si>
  <si>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</si>
  <si>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</si>
  <si>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</si>
  <si>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</si>
  <si>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</si>
  <si>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</si>
  <si>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</si>
  <si>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</si>
  <si>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</si>
  <si>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</si>
  <si>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</si>
  <si>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</si>
  <si>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</si>
  <si>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</si>
  <si>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</si>
  <si>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</si>
  <si>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</si>
  <si>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</si>
  <si>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</si>
  <si>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</si>
  <si>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</si>
  <si>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</si>
  <si>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</si>
  <si>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</si>
  <si>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</si>
  <si>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</si>
  <si>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</si>
  <si>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</si>
  <si>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</si>
  <si>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</si>
  <si>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</si>
  <si>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</si>
  <si>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</si>
  <si>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</si>
  <si>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</si>
  <si>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</si>
  <si>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</si>
  <si>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</si>
  <si>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</si>
  <si>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</si>
  <si>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</si>
  <si>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</si>
  <si>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</si>
  <si>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</si>
  <si>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</si>
  <si>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</si>
  <si>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</si>
  <si>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</si>
  <si>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</si>
  <si>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</si>
  <si>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</si>
  <si>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</si>
  <si>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</si>
  <si>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</si>
  <si>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</si>
  <si>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</si>
  <si>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</si>
  <si>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</si>
  <si>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</si>
  <si>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</si>
  <si>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</si>
  <si>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</si>
  <si>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</si>
  <si>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</si>
  <si>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</si>
  <si>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</si>
  <si>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美浜町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</si>
  <si>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</si>
  <si>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</si>
  <si>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</si>
  <si>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</si>
  <si>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</si>
  <si>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</si>
  <si>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</si>
  <si>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</si>
  <si>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</si>
  <si>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</si>
  <si>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</si>
  <si>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</si>
  <si>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</si>
  <si>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</si>
  <si>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</si>
  <si>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</si>
  <si>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</si>
  <si>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</si>
  <si>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</si>
  <si>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</si>
  <si>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</si>
  <si>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</si>
  <si>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</si>
  <si>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</si>
  <si>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</si>
  <si>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</si>
  <si>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</si>
  <si>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</si>
  <si>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</si>
  <si>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</si>
  <si>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</si>
  <si>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</si>
  <si>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</si>
  <si>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</si>
  <si>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</si>
  <si>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</si>
  <si>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</si>
  <si>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</si>
  <si>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</si>
  <si>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</si>
  <si>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</si>
  <si>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</si>
  <si>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</si>
  <si>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</si>
  <si>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</si>
  <si>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</si>
  <si>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</si>
  <si>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</si>
  <si>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</si>
  <si>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</si>
  <si>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</si>
  <si>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</si>
  <si>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</si>
  <si>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</si>
  <si>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</si>
  <si>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</si>
  <si>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</si>
  <si>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</si>
  <si>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</si>
  <si>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</si>
  <si>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</si>
  <si>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</si>
  <si>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</si>
  <si>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</si>
  <si>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</si>
  <si>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</si>
  <si>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</si>
  <si>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</si>
  <si>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</si>
  <si>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</si>
  <si>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</si>
  <si>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</si>
  <si>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</si>
  <si>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</si>
  <si>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</si>
  <si>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</si>
  <si>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</si>
  <si>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</si>
  <si>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</si>
  <si>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</si>
  <si>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</si>
  <si>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</si>
  <si>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</si>
  <si>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</si>
  <si>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</si>
  <si>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</si>
  <si>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</si>
  <si>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</si>
  <si>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</si>
  <si>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</si>
  <si>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</si>
  <si>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</si>
  <si>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</si>
  <si>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</si>
  <si>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</si>
  <si>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</si>
  <si>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</si>
  <si>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</si>
  <si>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</si>
  <si>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</si>
  <si>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</si>
  <si>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</si>
  <si>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</si>
  <si>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</si>
  <si>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</si>
  <si>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</si>
  <si>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</si>
  <si>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</si>
  <si>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</si>
  <si>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</si>
  <si>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</si>
  <si>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</si>
  <si>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</si>
  <si>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</si>
  <si>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</si>
  <si>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</si>
  <si>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</si>
  <si>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</si>
  <si>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</si>
  <si>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</si>
  <si>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</si>
  <si>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</si>
  <si>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</si>
  <si>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</si>
  <si>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</si>
  <si>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</si>
  <si>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</si>
  <si>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</si>
  <si>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</si>
  <si>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</si>
  <si>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</si>
  <si>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</si>
  <si>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</si>
  <si>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</si>
  <si>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</si>
  <si>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</si>
  <si>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</si>
  <si>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</si>
  <si>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</si>
  <si>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</si>
  <si>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</si>
  <si>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</si>
  <si>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</si>
  <si>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</si>
  <si>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</si>
  <si>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</si>
  <si>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</si>
  <si>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</si>
  <si>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</si>
  <si>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</si>
  <si>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</si>
  <si>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</si>
  <si>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</si>
  <si>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</si>
  <si>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</si>
  <si>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</si>
  <si>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</si>
  <si>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</si>
  <si>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</si>
  <si>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</si>
  <si>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</si>
  <si>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</si>
  <si>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</si>
  <si>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</si>
  <si>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</si>
  <si>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</si>
  <si>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</si>
  <si>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</si>
  <si>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</si>
  <si>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</si>
  <si>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</si>
  <si>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</si>
  <si>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</si>
  <si>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</si>
  <si>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</si>
  <si>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</si>
  <si>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</si>
  <si>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</si>
  <si>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</si>
  <si>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</si>
  <si>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</si>
  <si>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</si>
  <si>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</si>
  <si>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</si>
  <si>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</si>
  <si>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</si>
  <si>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</si>
  <si>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</si>
  <si>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</si>
  <si>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</si>
  <si>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</si>
  <si>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</si>
  <si>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</si>
  <si>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</si>
  <si>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</si>
  <si>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</si>
  <si>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</si>
  <si>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</si>
  <si>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</si>
  <si>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</si>
  <si>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</si>
  <si>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</si>
  <si>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</si>
  <si>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</si>
  <si>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</si>
  <si>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</si>
  <si>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</si>
  <si>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</si>
  <si>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</si>
  <si>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</si>
  <si>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</si>
  <si>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</si>
  <si>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</si>
  <si>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</si>
  <si>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</si>
  <si>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</si>
  <si>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</si>
  <si>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</si>
  <si>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</si>
  <si>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</si>
  <si>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</si>
  <si>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</si>
  <si>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</si>
  <si>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</si>
  <si>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</si>
  <si>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</si>
  <si>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</si>
  <si>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</si>
  <si>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</si>
  <si>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</si>
  <si>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</si>
  <si>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</si>
  <si>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</si>
  <si>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</si>
  <si>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</si>
  <si>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</si>
  <si>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</si>
  <si>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</si>
  <si>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</si>
  <si>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</si>
  <si>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</si>
  <si>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</si>
  <si>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</si>
  <si>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</si>
  <si>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</si>
  <si>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</si>
  <si>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</si>
  <si>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</si>
  <si>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</si>
  <si>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</si>
  <si>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</si>
  <si>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</si>
  <si>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</si>
  <si>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</si>
  <si>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</si>
  <si>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</si>
  <si>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</si>
  <si>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</si>
  <si>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</si>
  <si>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23000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</si>
</sst>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26" t="s">
        <v>48</v>
      </c>
      <c r="B2" s="130" t="s">
        <v>49</v>
      </c>
      <c r="C2" s="130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36" t="s">
        <v>53</v>
      </c>
      <c r="T2" s="137"/>
      <c r="U2" s="137"/>
      <c r="V2" s="138"/>
      <c r="W2" s="136" t="s">
        <v>54</v>
      </c>
      <c r="X2" s="137"/>
      <c r="Y2" s="137"/>
      <c r="Z2" s="138"/>
    </row>
    <row r="3" spans="1:26" s="53" customFormat="1" ht="18.75" customHeight="1">
      <c r="A3" s="128"/>
      <c r="B3" s="128"/>
      <c r="C3" s="131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39"/>
      <c r="T3" s="140"/>
      <c r="U3" s="140"/>
      <c r="V3" s="141"/>
      <c r="W3" s="139"/>
      <c r="X3" s="140"/>
      <c r="Y3" s="140"/>
      <c r="Z3" s="141"/>
    </row>
    <row r="4" spans="1:26" s="53" customFormat="1" ht="26.25" customHeight="1">
      <c r="A4" s="128"/>
      <c r="B4" s="128"/>
      <c r="C4" s="131"/>
      <c r="D4" s="81"/>
      <c r="E4" s="133" t="s">
        <v>55</v>
      </c>
      <c r="F4" s="126" t="s">
        <v>58</v>
      </c>
      <c r="G4" s="126" t="s">
        <v>59</v>
      </c>
      <c r="H4" s="126" t="s">
        <v>60</v>
      </c>
      <c r="I4" s="133" t="s">
        <v>55</v>
      </c>
      <c r="J4" s="126" t="s">
        <v>61</v>
      </c>
      <c r="K4" s="126" t="s">
        <v>62</v>
      </c>
      <c r="L4" s="126" t="s">
        <v>63</v>
      </c>
      <c r="M4" s="126" t="s">
        <v>64</v>
      </c>
      <c r="N4" s="126" t="s">
        <v>65</v>
      </c>
      <c r="O4" s="134" t="s">
        <v>66</v>
      </c>
      <c r="P4" s="83"/>
      <c r="Q4" s="126" t="s">
        <v>67</v>
      </c>
      <c r="R4" s="84"/>
      <c r="S4" s="126" t="s">
        <v>68</v>
      </c>
      <c r="T4" s="126" t="s">
        <v>69</v>
      </c>
      <c r="U4" s="126" t="s">
        <v>70</v>
      </c>
      <c r="V4" s="126" t="s">
        <v>71</v>
      </c>
      <c r="W4" s="126" t="s">
        <v>68</v>
      </c>
      <c r="X4" s="126" t="s">
        <v>69</v>
      </c>
      <c r="Y4" s="126" t="s">
        <v>70</v>
      </c>
      <c r="Z4" s="126" t="s">
        <v>71</v>
      </c>
    </row>
    <row r="5" spans="1:26" s="53" customFormat="1" ht="23.25" customHeight="1">
      <c r="A5" s="128"/>
      <c r="B5" s="128"/>
      <c r="C5" s="131"/>
      <c r="D5" s="81"/>
      <c r="E5" s="133"/>
      <c r="F5" s="127"/>
      <c r="G5" s="127"/>
      <c r="H5" s="127"/>
      <c r="I5" s="133"/>
      <c r="J5" s="127"/>
      <c r="K5" s="127"/>
      <c r="L5" s="127"/>
      <c r="M5" s="127"/>
      <c r="N5" s="127"/>
      <c r="O5" s="127"/>
      <c r="P5" s="85" t="s">
        <v>72</v>
      </c>
      <c r="Q5" s="127"/>
      <c r="R5" s="86"/>
      <c r="S5" s="127"/>
      <c r="T5" s="127"/>
      <c r="U5" s="135"/>
      <c r="V5" s="135"/>
      <c r="W5" s="127"/>
      <c r="X5" s="127"/>
      <c r="Y5" s="135"/>
      <c r="Z5" s="135"/>
    </row>
    <row r="6" spans="1:26" s="87" customFormat="1" ht="18" customHeight="1">
      <c r="A6" s="129"/>
      <c r="B6" s="129"/>
      <c r="C6" s="132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112</v>
      </c>
      <c r="B7" s="93" t="s">
        <v>113</v>
      </c>
      <c r="C7" s="93" t="s">
        <v>55</v>
      </c>
      <c r="D7" s="94">
        <f>SUM(D8:D61)</f>
        <v>7484099</v>
      </c>
      <c r="E7" s="94">
        <f>SUM(E8:E61)</f>
        <v>181665</v>
      </c>
      <c r="F7" s="109">
        <f>IF(D7&gt;0,E7/D7*100,"-")</f>
        <v>2.4273462977975035</v>
      </c>
      <c r="G7" s="94">
        <f>SUM(G8:G61)</f>
        <v>181470</v>
      </c>
      <c r="H7" s="94">
        <f>SUM(H8:H61)</f>
        <v>195</v>
      </c>
      <c r="I7" s="94">
        <f>SUM(I8:I61)</f>
        <v>7302434</v>
      </c>
      <c r="J7" s="109">
        <f>IF($D7&gt;0,I7/$D7*100,"-")</f>
        <v>97.5726537022025</v>
      </c>
      <c r="K7" s="94">
        <f>SUM(K8:K61)</f>
        <v>5189570</v>
      </c>
      <c r="L7" s="109">
        <f>IF($D7&gt;0,K7/$D7*100,"-")</f>
        <v>69.34127942455063</v>
      </c>
      <c r="M7" s="94">
        <f>SUM(M8:M61)</f>
        <v>10856</v>
      </c>
      <c r="N7" s="109">
        <f>IF($D7&gt;0,M7/$D7*100,"-")</f>
        <v>0.14505420091316268</v>
      </c>
      <c r="O7" s="94">
        <f>SUM(O8:O61)</f>
        <v>2102008</v>
      </c>
      <c r="P7" s="94">
        <f>SUM(P8:P61)</f>
        <v>980581</v>
      </c>
      <c r="Q7" s="109">
        <f>IF($D7&gt;0,O7/$D7*100,"-")</f>
        <v>28.086320076738698</v>
      </c>
      <c r="R7" s="94">
        <f>SUM(R8:R61)</f>
        <v>179302</v>
      </c>
      <c r="S7" s="109">
        <f aca="true" t="shared" si="0" ref="S7:Z7">COUNTIF(S8:S61,"○")</f>
        <v>33</v>
      </c>
      <c r="T7" s="109">
        <f t="shared" si="0"/>
        <v>12</v>
      </c>
      <c r="U7" s="109">
        <f t="shared" si="0"/>
        <v>1</v>
      </c>
      <c r="V7" s="109">
        <f t="shared" si="0"/>
        <v>8</v>
      </c>
      <c r="W7" s="109">
        <f t="shared" si="0"/>
        <v>31</v>
      </c>
      <c r="X7" s="109">
        <f t="shared" si="0"/>
        <v>2</v>
      </c>
      <c r="Y7" s="109">
        <f t="shared" si="0"/>
        <v>1</v>
      </c>
      <c r="Z7" s="109">
        <f t="shared" si="0"/>
        <v>20</v>
      </c>
    </row>
    <row r="8" spans="1:26" s="102" customFormat="1" ht="12" customHeight="1">
      <c r="A8" s="96" t="s">
        <v>112</v>
      </c>
      <c r="B8" s="97" t="s">
        <v>114</v>
      </c>
      <c r="C8" s="96" t="s">
        <v>115</v>
      </c>
      <c r="D8" s="98">
        <f aca="true" t="shared" si="1" ref="D8:D61">+SUM(E8,+I8)</f>
        <v>2266851</v>
      </c>
      <c r="E8" s="98">
        <f aca="true" t="shared" si="2" ref="E8:E61">+SUM(G8,+H8)</f>
        <v>7693</v>
      </c>
      <c r="F8" s="99">
        <f aca="true" t="shared" si="3" ref="F8:F61">IF(D8&gt;0,E8/D8*100,"-")</f>
        <v>0.3393694601012594</v>
      </c>
      <c r="G8" s="98">
        <v>7693</v>
      </c>
      <c r="H8" s="98">
        <v>0</v>
      </c>
      <c r="I8" s="98">
        <f aca="true" t="shared" si="4" ref="I8:I61">+SUM(K8,+M8,+O8)</f>
        <v>2259158</v>
      </c>
      <c r="J8" s="99">
        <f aca="true" t="shared" si="5" ref="J8:J61">IF($D8&gt;0,I8/$D8*100,"-")</f>
        <v>99.66063053989875</v>
      </c>
      <c r="K8" s="98">
        <v>2234800</v>
      </c>
      <c r="L8" s="99">
        <f aca="true" t="shared" si="6" ref="L8:L61">IF($D8&gt;0,K8/$D8*100,"-")</f>
        <v>98.58610027743332</v>
      </c>
      <c r="M8" s="98">
        <v>0</v>
      </c>
      <c r="N8" s="99">
        <f aca="true" t="shared" si="7" ref="N8:N61">IF($D8&gt;0,M8/$D8*100,"-")</f>
        <v>0</v>
      </c>
      <c r="O8" s="98">
        <v>24358</v>
      </c>
      <c r="P8" s="98">
        <v>5135</v>
      </c>
      <c r="Q8" s="99">
        <f aca="true" t="shared" si="8" ref="Q8:Q61">IF($D8&gt;0,O8/$D8*100,"-")</f>
        <v>1.0745302624654203</v>
      </c>
      <c r="R8" s="98">
        <v>49556</v>
      </c>
      <c r="S8" s="100"/>
      <c r="T8" s="100"/>
      <c r="U8" s="100" t="s">
        <v>108</v>
      </c>
      <c r="V8" s="100"/>
      <c r="W8" s="101" t="s">
        <v>108</v>
      </c>
      <c r="X8" s="101"/>
      <c r="Y8" s="101"/>
      <c r="Z8" s="101"/>
    </row>
    <row r="9" spans="1:26" s="102" customFormat="1" ht="12" customHeight="1">
      <c r="A9" s="96" t="s">
        <v>112</v>
      </c>
      <c r="B9" s="107" t="s">
        <v>116</v>
      </c>
      <c r="C9" s="96" t="s">
        <v>117</v>
      </c>
      <c r="D9" s="98">
        <f t="shared" si="1"/>
        <v>381103</v>
      </c>
      <c r="E9" s="98">
        <f t="shared" si="2"/>
        <v>4975</v>
      </c>
      <c r="F9" s="99">
        <f t="shared" si="3"/>
        <v>1.3054213690262213</v>
      </c>
      <c r="G9" s="98">
        <v>4975</v>
      </c>
      <c r="H9" s="98">
        <v>0</v>
      </c>
      <c r="I9" s="98">
        <f t="shared" si="4"/>
        <v>376128</v>
      </c>
      <c r="J9" s="99">
        <f t="shared" si="5"/>
        <v>98.69457863097378</v>
      </c>
      <c r="K9" s="98">
        <v>274053</v>
      </c>
      <c r="L9" s="99">
        <f t="shared" si="6"/>
        <v>71.9104808936167</v>
      </c>
      <c r="M9" s="98">
        <v>1486</v>
      </c>
      <c r="N9" s="99">
        <f t="shared" si="7"/>
        <v>0.3899208350498422</v>
      </c>
      <c r="O9" s="98">
        <v>100589</v>
      </c>
      <c r="P9" s="98">
        <v>54726</v>
      </c>
      <c r="Q9" s="99">
        <f t="shared" si="8"/>
        <v>26.394176902307247</v>
      </c>
      <c r="R9" s="98">
        <v>15173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112</v>
      </c>
      <c r="B10" s="107" t="s">
        <v>118</v>
      </c>
      <c r="C10" s="96" t="s">
        <v>119</v>
      </c>
      <c r="D10" s="98">
        <f t="shared" si="1"/>
        <v>378217</v>
      </c>
      <c r="E10" s="98">
        <f t="shared" si="2"/>
        <v>5242</v>
      </c>
      <c r="F10" s="99">
        <f t="shared" si="3"/>
        <v>1.3859768334051616</v>
      </c>
      <c r="G10" s="98">
        <v>5242</v>
      </c>
      <c r="H10" s="98">
        <v>0</v>
      </c>
      <c r="I10" s="98">
        <f t="shared" si="4"/>
        <v>372975</v>
      </c>
      <c r="J10" s="99">
        <f t="shared" si="5"/>
        <v>98.61402316659483</v>
      </c>
      <c r="K10" s="98">
        <v>299502</v>
      </c>
      <c r="L10" s="99">
        <f t="shared" si="6"/>
        <v>79.1878736281024</v>
      </c>
      <c r="M10" s="98">
        <v>0</v>
      </c>
      <c r="N10" s="99">
        <f t="shared" si="7"/>
        <v>0</v>
      </c>
      <c r="O10" s="98">
        <v>73473</v>
      </c>
      <c r="P10" s="98">
        <v>36066</v>
      </c>
      <c r="Q10" s="99">
        <f t="shared" si="8"/>
        <v>19.426149538492453</v>
      </c>
      <c r="R10" s="98">
        <v>9114</v>
      </c>
      <c r="S10" s="100"/>
      <c r="T10" s="100"/>
      <c r="U10" s="100"/>
      <c r="V10" s="100" t="s">
        <v>108</v>
      </c>
      <c r="W10" s="101"/>
      <c r="X10" s="101"/>
      <c r="Y10" s="101"/>
      <c r="Z10" s="101" t="s">
        <v>108</v>
      </c>
    </row>
    <row r="11" spans="1:26" s="102" customFormat="1" ht="12" customHeight="1">
      <c r="A11" s="96" t="s">
        <v>112</v>
      </c>
      <c r="B11" s="107" t="s">
        <v>120</v>
      </c>
      <c r="C11" s="96" t="s">
        <v>121</v>
      </c>
      <c r="D11" s="98">
        <f t="shared" si="1"/>
        <v>386632</v>
      </c>
      <c r="E11" s="98">
        <f t="shared" si="2"/>
        <v>25109</v>
      </c>
      <c r="F11" s="99">
        <f t="shared" si="3"/>
        <v>6.4942891431645595</v>
      </c>
      <c r="G11" s="98">
        <v>25109</v>
      </c>
      <c r="H11" s="98">
        <v>0</v>
      </c>
      <c r="I11" s="98">
        <f t="shared" si="4"/>
        <v>361523</v>
      </c>
      <c r="J11" s="99">
        <f t="shared" si="5"/>
        <v>93.50571085683545</v>
      </c>
      <c r="K11" s="98">
        <v>160821</v>
      </c>
      <c r="L11" s="99">
        <f t="shared" si="6"/>
        <v>41.5953671708498</v>
      </c>
      <c r="M11" s="98">
        <v>0</v>
      </c>
      <c r="N11" s="99">
        <f t="shared" si="7"/>
        <v>0</v>
      </c>
      <c r="O11" s="98">
        <v>200702</v>
      </c>
      <c r="P11" s="98">
        <v>73756</v>
      </c>
      <c r="Q11" s="99">
        <f t="shared" si="8"/>
        <v>51.91034368598564</v>
      </c>
      <c r="R11" s="98">
        <v>4795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20" t="s">
        <v>112</v>
      </c>
      <c r="B12" s="121" t="s">
        <v>122</v>
      </c>
      <c r="C12" s="120" t="s">
        <v>123</v>
      </c>
      <c r="D12" s="122">
        <f t="shared" si="1"/>
        <v>132723</v>
      </c>
      <c r="E12" s="122">
        <f t="shared" si="2"/>
        <v>7997</v>
      </c>
      <c r="F12" s="123">
        <f t="shared" si="3"/>
        <v>6.0253309524347705</v>
      </c>
      <c r="G12" s="122">
        <v>7922</v>
      </c>
      <c r="H12" s="122">
        <v>75</v>
      </c>
      <c r="I12" s="122">
        <f t="shared" si="4"/>
        <v>124726</v>
      </c>
      <c r="J12" s="123">
        <f t="shared" si="5"/>
        <v>93.97466904756523</v>
      </c>
      <c r="K12" s="122">
        <v>62490</v>
      </c>
      <c r="L12" s="123">
        <f t="shared" si="6"/>
        <v>47.08302253565697</v>
      </c>
      <c r="M12" s="122">
        <v>0</v>
      </c>
      <c r="N12" s="123">
        <f t="shared" si="7"/>
        <v>0</v>
      </c>
      <c r="O12" s="122">
        <v>62236</v>
      </c>
      <c r="P12" s="122">
        <v>24141</v>
      </c>
      <c r="Q12" s="123">
        <f t="shared" si="8"/>
        <v>46.891646511908256</v>
      </c>
      <c r="R12" s="122">
        <v>3527</v>
      </c>
      <c r="S12" s="105"/>
      <c r="T12" s="105" t="s">
        <v>108</v>
      </c>
      <c r="U12" s="105"/>
      <c r="V12" s="105"/>
      <c r="W12" s="105"/>
      <c r="X12" s="105" t="s">
        <v>108</v>
      </c>
      <c r="Y12" s="105"/>
      <c r="Z12" s="105"/>
    </row>
    <row r="13" spans="1:26" s="102" customFormat="1" ht="12" customHeight="1">
      <c r="A13" s="120" t="s">
        <v>112</v>
      </c>
      <c r="B13" s="121" t="s">
        <v>124</v>
      </c>
      <c r="C13" s="120" t="s">
        <v>125</v>
      </c>
      <c r="D13" s="122">
        <f t="shared" si="1"/>
        <v>119610</v>
      </c>
      <c r="E13" s="122">
        <f t="shared" si="2"/>
        <v>5214</v>
      </c>
      <c r="F13" s="123">
        <f t="shared" si="3"/>
        <v>4.35916729370454</v>
      </c>
      <c r="G13" s="122">
        <v>5214</v>
      </c>
      <c r="H13" s="122">
        <v>0</v>
      </c>
      <c r="I13" s="122">
        <f t="shared" si="4"/>
        <v>114396</v>
      </c>
      <c r="J13" s="123">
        <f t="shared" si="5"/>
        <v>95.64083270629547</v>
      </c>
      <c r="K13" s="122">
        <v>78167</v>
      </c>
      <c r="L13" s="123">
        <f t="shared" si="6"/>
        <v>65.35155923417774</v>
      </c>
      <c r="M13" s="122">
        <v>0</v>
      </c>
      <c r="N13" s="123">
        <f t="shared" si="7"/>
        <v>0</v>
      </c>
      <c r="O13" s="122">
        <v>36229</v>
      </c>
      <c r="P13" s="122">
        <v>8453</v>
      </c>
      <c r="Q13" s="123">
        <f t="shared" si="8"/>
        <v>30.289273472117717</v>
      </c>
      <c r="R13" s="122">
        <v>2514</v>
      </c>
      <c r="S13" s="105" t="s">
        <v>108</v>
      </c>
      <c r="T13" s="105"/>
      <c r="U13" s="105"/>
      <c r="V13" s="105"/>
      <c r="W13" s="105"/>
      <c r="X13" s="105"/>
      <c r="Y13" s="105"/>
      <c r="Z13" s="105" t="s">
        <v>108</v>
      </c>
    </row>
    <row r="14" spans="1:26" s="102" customFormat="1" ht="12" customHeight="1">
      <c r="A14" s="120" t="s">
        <v>112</v>
      </c>
      <c r="B14" s="121" t="s">
        <v>126</v>
      </c>
      <c r="C14" s="120" t="s">
        <v>127</v>
      </c>
      <c r="D14" s="122">
        <f t="shared" si="1"/>
        <v>308981</v>
      </c>
      <c r="E14" s="122">
        <f t="shared" si="2"/>
        <v>5514</v>
      </c>
      <c r="F14" s="123">
        <f t="shared" si="3"/>
        <v>1.7845757506124973</v>
      </c>
      <c r="G14" s="122">
        <v>5514</v>
      </c>
      <c r="H14" s="122">
        <v>0</v>
      </c>
      <c r="I14" s="122">
        <f t="shared" si="4"/>
        <v>303467</v>
      </c>
      <c r="J14" s="123">
        <f t="shared" si="5"/>
        <v>98.21542424938751</v>
      </c>
      <c r="K14" s="122">
        <v>195368</v>
      </c>
      <c r="L14" s="123">
        <f t="shared" si="6"/>
        <v>63.229777882782436</v>
      </c>
      <c r="M14" s="122">
        <v>0</v>
      </c>
      <c r="N14" s="123">
        <f t="shared" si="7"/>
        <v>0</v>
      </c>
      <c r="O14" s="122">
        <v>108099</v>
      </c>
      <c r="P14" s="122">
        <v>67686</v>
      </c>
      <c r="Q14" s="123">
        <f t="shared" si="8"/>
        <v>34.98564636660507</v>
      </c>
      <c r="R14" s="122">
        <v>5797</v>
      </c>
      <c r="S14" s="105"/>
      <c r="T14" s="105" t="s">
        <v>108</v>
      </c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20" t="s">
        <v>112</v>
      </c>
      <c r="B15" s="121" t="s">
        <v>128</v>
      </c>
      <c r="C15" s="120" t="s">
        <v>129</v>
      </c>
      <c r="D15" s="122">
        <f t="shared" si="1"/>
        <v>185078</v>
      </c>
      <c r="E15" s="122">
        <f t="shared" si="2"/>
        <v>4611</v>
      </c>
      <c r="F15" s="123">
        <f t="shared" si="3"/>
        <v>2.4913820119084926</v>
      </c>
      <c r="G15" s="122">
        <v>4611</v>
      </c>
      <c r="H15" s="122">
        <v>0</v>
      </c>
      <c r="I15" s="122">
        <f t="shared" si="4"/>
        <v>180467</v>
      </c>
      <c r="J15" s="123">
        <f t="shared" si="5"/>
        <v>97.5086179880915</v>
      </c>
      <c r="K15" s="122">
        <v>133597</v>
      </c>
      <c r="L15" s="123">
        <f t="shared" si="6"/>
        <v>72.18416019191908</v>
      </c>
      <c r="M15" s="122">
        <v>0</v>
      </c>
      <c r="N15" s="123">
        <f t="shared" si="7"/>
        <v>0</v>
      </c>
      <c r="O15" s="122">
        <v>46870</v>
      </c>
      <c r="P15" s="122">
        <v>25303</v>
      </c>
      <c r="Q15" s="123">
        <f t="shared" si="8"/>
        <v>25.32445779617242</v>
      </c>
      <c r="R15" s="122">
        <v>4918</v>
      </c>
      <c r="S15" s="105"/>
      <c r="T15" s="105"/>
      <c r="U15" s="105"/>
      <c r="V15" s="105" t="s">
        <v>108</v>
      </c>
      <c r="W15" s="105"/>
      <c r="X15" s="105"/>
      <c r="Y15" s="105"/>
      <c r="Z15" s="105" t="s">
        <v>108</v>
      </c>
    </row>
    <row r="16" spans="1:26" s="102" customFormat="1" ht="12" customHeight="1">
      <c r="A16" s="120" t="s">
        <v>112</v>
      </c>
      <c r="B16" s="121" t="s">
        <v>130</v>
      </c>
      <c r="C16" s="120" t="s">
        <v>131</v>
      </c>
      <c r="D16" s="122">
        <f t="shared" si="1"/>
        <v>65907</v>
      </c>
      <c r="E16" s="122">
        <f t="shared" si="2"/>
        <v>4723</v>
      </c>
      <c r="F16" s="123">
        <f t="shared" si="3"/>
        <v>7.166158374679473</v>
      </c>
      <c r="G16" s="122">
        <v>4723</v>
      </c>
      <c r="H16" s="122">
        <v>0</v>
      </c>
      <c r="I16" s="122">
        <f t="shared" si="4"/>
        <v>61184</v>
      </c>
      <c r="J16" s="123">
        <f t="shared" si="5"/>
        <v>92.83384162532052</v>
      </c>
      <c r="K16" s="122">
        <v>19418</v>
      </c>
      <c r="L16" s="123">
        <f t="shared" si="6"/>
        <v>29.462727783088287</v>
      </c>
      <c r="M16" s="122">
        <v>1434</v>
      </c>
      <c r="N16" s="123">
        <f t="shared" si="7"/>
        <v>2.17579316309345</v>
      </c>
      <c r="O16" s="122">
        <v>40332</v>
      </c>
      <c r="P16" s="122">
        <v>20302</v>
      </c>
      <c r="Q16" s="123">
        <f t="shared" si="8"/>
        <v>61.19532067913879</v>
      </c>
      <c r="R16" s="122">
        <v>984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0" t="s">
        <v>112</v>
      </c>
      <c r="B17" s="121" t="s">
        <v>132</v>
      </c>
      <c r="C17" s="120" t="s">
        <v>133</v>
      </c>
      <c r="D17" s="122">
        <f t="shared" si="1"/>
        <v>72529</v>
      </c>
      <c r="E17" s="122">
        <f t="shared" si="2"/>
        <v>2315</v>
      </c>
      <c r="F17" s="123">
        <f t="shared" si="3"/>
        <v>3.1918267175888264</v>
      </c>
      <c r="G17" s="122">
        <v>2315</v>
      </c>
      <c r="H17" s="122">
        <v>0</v>
      </c>
      <c r="I17" s="122">
        <f t="shared" si="4"/>
        <v>70214</v>
      </c>
      <c r="J17" s="123">
        <f t="shared" si="5"/>
        <v>96.80817328241118</v>
      </c>
      <c r="K17" s="122">
        <v>45529</v>
      </c>
      <c r="L17" s="123">
        <f t="shared" si="6"/>
        <v>62.77351128514111</v>
      </c>
      <c r="M17" s="122">
        <v>0</v>
      </c>
      <c r="N17" s="123">
        <f t="shared" si="7"/>
        <v>0</v>
      </c>
      <c r="O17" s="122">
        <v>24685</v>
      </c>
      <c r="P17" s="122">
        <v>16662</v>
      </c>
      <c r="Q17" s="123">
        <f t="shared" si="8"/>
        <v>34.03466199727006</v>
      </c>
      <c r="R17" s="122">
        <v>2915</v>
      </c>
      <c r="S17" s="105"/>
      <c r="T17" s="105" t="s">
        <v>108</v>
      </c>
      <c r="U17" s="105"/>
      <c r="V17" s="105"/>
      <c r="W17" s="105"/>
      <c r="X17" s="105"/>
      <c r="Y17" s="105"/>
      <c r="Z17" s="105" t="s">
        <v>108</v>
      </c>
    </row>
    <row r="18" spans="1:26" s="102" customFormat="1" ht="12" customHeight="1">
      <c r="A18" s="120" t="s">
        <v>112</v>
      </c>
      <c r="B18" s="121" t="s">
        <v>134</v>
      </c>
      <c r="C18" s="120" t="s">
        <v>135</v>
      </c>
      <c r="D18" s="122">
        <f t="shared" si="1"/>
        <v>146742</v>
      </c>
      <c r="E18" s="122">
        <f t="shared" si="2"/>
        <v>2310</v>
      </c>
      <c r="F18" s="123">
        <f t="shared" si="3"/>
        <v>1.5741914380341009</v>
      </c>
      <c r="G18" s="122">
        <v>2310</v>
      </c>
      <c r="H18" s="122">
        <v>0</v>
      </c>
      <c r="I18" s="122">
        <f t="shared" si="4"/>
        <v>144432</v>
      </c>
      <c r="J18" s="123">
        <f t="shared" si="5"/>
        <v>98.4258085619659</v>
      </c>
      <c r="K18" s="122">
        <v>106239</v>
      </c>
      <c r="L18" s="123">
        <f t="shared" si="6"/>
        <v>72.39849531831378</v>
      </c>
      <c r="M18" s="122">
        <v>0</v>
      </c>
      <c r="N18" s="123">
        <f t="shared" si="7"/>
        <v>0</v>
      </c>
      <c r="O18" s="122">
        <v>38193</v>
      </c>
      <c r="P18" s="122">
        <v>20404</v>
      </c>
      <c r="Q18" s="123">
        <f t="shared" si="8"/>
        <v>26.027313243652124</v>
      </c>
      <c r="R18" s="122">
        <v>3596</v>
      </c>
      <c r="S18" s="105"/>
      <c r="T18" s="105" t="s">
        <v>108</v>
      </c>
      <c r="U18" s="105"/>
      <c r="V18" s="105"/>
      <c r="W18" s="105"/>
      <c r="X18" s="105"/>
      <c r="Y18" s="105"/>
      <c r="Z18" s="105" t="s">
        <v>108</v>
      </c>
    </row>
    <row r="19" spans="1:26" s="102" customFormat="1" ht="12" customHeight="1">
      <c r="A19" s="120" t="s">
        <v>112</v>
      </c>
      <c r="B19" s="121" t="s">
        <v>136</v>
      </c>
      <c r="C19" s="120" t="s">
        <v>137</v>
      </c>
      <c r="D19" s="122">
        <f t="shared" si="1"/>
        <v>423744</v>
      </c>
      <c r="E19" s="122">
        <f t="shared" si="2"/>
        <v>5990</v>
      </c>
      <c r="F19" s="123">
        <f t="shared" si="3"/>
        <v>1.4135893369581634</v>
      </c>
      <c r="G19" s="122">
        <v>5990</v>
      </c>
      <c r="H19" s="122">
        <v>0</v>
      </c>
      <c r="I19" s="122">
        <f t="shared" si="4"/>
        <v>417754</v>
      </c>
      <c r="J19" s="123">
        <f t="shared" si="5"/>
        <v>98.58641066304183</v>
      </c>
      <c r="K19" s="122">
        <v>289649</v>
      </c>
      <c r="L19" s="123">
        <f t="shared" si="6"/>
        <v>68.35471416704425</v>
      </c>
      <c r="M19" s="122">
        <v>921</v>
      </c>
      <c r="N19" s="123">
        <f t="shared" si="7"/>
        <v>0.21734821024014497</v>
      </c>
      <c r="O19" s="122">
        <v>127184</v>
      </c>
      <c r="P19" s="122">
        <v>60926</v>
      </c>
      <c r="Q19" s="123">
        <f t="shared" si="8"/>
        <v>30.014348285757436</v>
      </c>
      <c r="R19" s="122">
        <v>14143</v>
      </c>
      <c r="S19" s="105" t="s">
        <v>108</v>
      </c>
      <c r="T19" s="105"/>
      <c r="U19" s="105"/>
      <c r="V19" s="105"/>
      <c r="W19" s="105"/>
      <c r="X19" s="105"/>
      <c r="Y19" s="105"/>
      <c r="Z19" s="105" t="s">
        <v>108</v>
      </c>
    </row>
    <row r="20" spans="1:26" s="102" customFormat="1" ht="12" customHeight="1">
      <c r="A20" s="120" t="s">
        <v>112</v>
      </c>
      <c r="B20" s="121" t="s">
        <v>138</v>
      </c>
      <c r="C20" s="120" t="s">
        <v>139</v>
      </c>
      <c r="D20" s="122">
        <f t="shared" si="1"/>
        <v>182371</v>
      </c>
      <c r="E20" s="122">
        <f t="shared" si="2"/>
        <v>3428</v>
      </c>
      <c r="F20" s="123">
        <f t="shared" si="3"/>
        <v>1.8796848183099286</v>
      </c>
      <c r="G20" s="122">
        <v>3428</v>
      </c>
      <c r="H20" s="122">
        <v>0</v>
      </c>
      <c r="I20" s="122">
        <f t="shared" si="4"/>
        <v>178943</v>
      </c>
      <c r="J20" s="123">
        <f t="shared" si="5"/>
        <v>98.12031518169007</v>
      </c>
      <c r="K20" s="122">
        <v>118979</v>
      </c>
      <c r="L20" s="123">
        <f t="shared" si="6"/>
        <v>65.24008751391395</v>
      </c>
      <c r="M20" s="122">
        <v>0</v>
      </c>
      <c r="N20" s="123">
        <f t="shared" si="7"/>
        <v>0</v>
      </c>
      <c r="O20" s="122">
        <v>59964</v>
      </c>
      <c r="P20" s="122">
        <v>14553</v>
      </c>
      <c r="Q20" s="123">
        <f t="shared" si="8"/>
        <v>32.880227667776126</v>
      </c>
      <c r="R20" s="122">
        <v>5391</v>
      </c>
      <c r="S20" s="105"/>
      <c r="T20" s="105"/>
      <c r="U20" s="105"/>
      <c r="V20" s="105" t="s">
        <v>108</v>
      </c>
      <c r="W20" s="105"/>
      <c r="X20" s="105"/>
      <c r="Y20" s="105"/>
      <c r="Z20" s="105" t="s">
        <v>108</v>
      </c>
    </row>
    <row r="21" spans="1:26" s="102" customFormat="1" ht="12" customHeight="1">
      <c r="A21" s="120" t="s">
        <v>112</v>
      </c>
      <c r="B21" s="121" t="s">
        <v>140</v>
      </c>
      <c r="C21" s="120" t="s">
        <v>141</v>
      </c>
      <c r="D21" s="122">
        <f t="shared" si="1"/>
        <v>170036</v>
      </c>
      <c r="E21" s="122">
        <f t="shared" si="2"/>
        <v>4961</v>
      </c>
      <c r="F21" s="123">
        <f t="shared" si="3"/>
        <v>2.9176174457173776</v>
      </c>
      <c r="G21" s="122">
        <v>4961</v>
      </c>
      <c r="H21" s="122">
        <v>0</v>
      </c>
      <c r="I21" s="122">
        <f t="shared" si="4"/>
        <v>165075</v>
      </c>
      <c r="J21" s="123">
        <f t="shared" si="5"/>
        <v>97.08238255428262</v>
      </c>
      <c r="K21" s="122">
        <v>106121</v>
      </c>
      <c r="L21" s="123">
        <f t="shared" si="6"/>
        <v>62.41090122091792</v>
      </c>
      <c r="M21" s="122">
        <v>0</v>
      </c>
      <c r="N21" s="123">
        <f t="shared" si="7"/>
        <v>0</v>
      </c>
      <c r="O21" s="122">
        <v>58954</v>
      </c>
      <c r="P21" s="122">
        <v>38874</v>
      </c>
      <c r="Q21" s="123">
        <f t="shared" si="8"/>
        <v>34.6714813333647</v>
      </c>
      <c r="R21" s="122">
        <v>5818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20" t="s">
        <v>112</v>
      </c>
      <c r="B22" s="121" t="s">
        <v>142</v>
      </c>
      <c r="C22" s="120" t="s">
        <v>143</v>
      </c>
      <c r="D22" s="122">
        <f t="shared" si="1"/>
        <v>82505</v>
      </c>
      <c r="E22" s="122">
        <f t="shared" si="2"/>
        <v>5486</v>
      </c>
      <c r="F22" s="123">
        <f t="shared" si="3"/>
        <v>6.649293982182898</v>
      </c>
      <c r="G22" s="122">
        <v>5486</v>
      </c>
      <c r="H22" s="122">
        <v>0</v>
      </c>
      <c r="I22" s="122">
        <f t="shared" si="4"/>
        <v>77019</v>
      </c>
      <c r="J22" s="123">
        <f t="shared" si="5"/>
        <v>93.3507060178171</v>
      </c>
      <c r="K22" s="122">
        <v>45439</v>
      </c>
      <c r="L22" s="123">
        <f t="shared" si="6"/>
        <v>55.07423792497425</v>
      </c>
      <c r="M22" s="122">
        <v>0</v>
      </c>
      <c r="N22" s="123">
        <f t="shared" si="7"/>
        <v>0</v>
      </c>
      <c r="O22" s="122">
        <v>31580</v>
      </c>
      <c r="P22" s="122">
        <v>9388</v>
      </c>
      <c r="Q22" s="123">
        <f t="shared" si="8"/>
        <v>38.276468092842855</v>
      </c>
      <c r="R22" s="122">
        <v>2119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20" t="s">
        <v>112</v>
      </c>
      <c r="B23" s="121" t="s">
        <v>144</v>
      </c>
      <c r="C23" s="120" t="s">
        <v>145</v>
      </c>
      <c r="D23" s="122">
        <f t="shared" si="1"/>
        <v>75388</v>
      </c>
      <c r="E23" s="122">
        <f t="shared" si="2"/>
        <v>1355</v>
      </c>
      <c r="F23" s="123">
        <f t="shared" si="3"/>
        <v>1.7973682814240992</v>
      </c>
      <c r="G23" s="122">
        <v>1355</v>
      </c>
      <c r="H23" s="122">
        <v>0</v>
      </c>
      <c r="I23" s="122">
        <f t="shared" si="4"/>
        <v>74033</v>
      </c>
      <c r="J23" s="123">
        <f t="shared" si="5"/>
        <v>98.2026317185759</v>
      </c>
      <c r="K23" s="122">
        <v>37630</v>
      </c>
      <c r="L23" s="123">
        <f t="shared" si="6"/>
        <v>49.915105852390305</v>
      </c>
      <c r="M23" s="122">
        <v>0</v>
      </c>
      <c r="N23" s="123">
        <f t="shared" si="7"/>
        <v>0</v>
      </c>
      <c r="O23" s="122">
        <v>36403</v>
      </c>
      <c r="P23" s="122">
        <v>15002</v>
      </c>
      <c r="Q23" s="123">
        <f t="shared" si="8"/>
        <v>48.2875258661856</v>
      </c>
      <c r="R23" s="122">
        <v>1704</v>
      </c>
      <c r="S23" s="105" t="s">
        <v>108</v>
      </c>
      <c r="T23" s="105"/>
      <c r="U23" s="105"/>
      <c r="V23" s="105"/>
      <c r="W23" s="105"/>
      <c r="X23" s="105"/>
      <c r="Y23" s="105"/>
      <c r="Z23" s="105" t="s">
        <v>108</v>
      </c>
    </row>
    <row r="24" spans="1:26" s="102" customFormat="1" ht="12" customHeight="1">
      <c r="A24" s="120" t="s">
        <v>112</v>
      </c>
      <c r="B24" s="121" t="s">
        <v>146</v>
      </c>
      <c r="C24" s="120" t="s">
        <v>147</v>
      </c>
      <c r="D24" s="122">
        <f t="shared" si="1"/>
        <v>56505</v>
      </c>
      <c r="E24" s="122">
        <f t="shared" si="2"/>
        <v>6121</v>
      </c>
      <c r="F24" s="123">
        <f t="shared" si="3"/>
        <v>10.832669675249978</v>
      </c>
      <c r="G24" s="122">
        <v>6121</v>
      </c>
      <c r="H24" s="122">
        <v>0</v>
      </c>
      <c r="I24" s="122">
        <f t="shared" si="4"/>
        <v>50384</v>
      </c>
      <c r="J24" s="123">
        <f t="shared" si="5"/>
        <v>89.16733032475003</v>
      </c>
      <c r="K24" s="122">
        <v>13060</v>
      </c>
      <c r="L24" s="123">
        <f t="shared" si="6"/>
        <v>23.112998849659323</v>
      </c>
      <c r="M24" s="122">
        <v>0</v>
      </c>
      <c r="N24" s="123">
        <f t="shared" si="7"/>
        <v>0</v>
      </c>
      <c r="O24" s="122">
        <v>37324</v>
      </c>
      <c r="P24" s="122">
        <v>21177</v>
      </c>
      <c r="Q24" s="123">
        <f t="shared" si="8"/>
        <v>66.0543314750907</v>
      </c>
      <c r="R24" s="122">
        <v>746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20" t="s">
        <v>112</v>
      </c>
      <c r="B25" s="121" t="s">
        <v>148</v>
      </c>
      <c r="C25" s="120" t="s">
        <v>149</v>
      </c>
      <c r="D25" s="122">
        <f t="shared" si="1"/>
        <v>101669</v>
      </c>
      <c r="E25" s="122">
        <f t="shared" si="2"/>
        <v>11339</v>
      </c>
      <c r="F25" s="123">
        <f t="shared" si="3"/>
        <v>11.152858786847515</v>
      </c>
      <c r="G25" s="122">
        <v>11339</v>
      </c>
      <c r="H25" s="122">
        <v>0</v>
      </c>
      <c r="I25" s="122">
        <f t="shared" si="4"/>
        <v>90330</v>
      </c>
      <c r="J25" s="123">
        <f t="shared" si="5"/>
        <v>88.84714121315248</v>
      </c>
      <c r="K25" s="122">
        <v>17578</v>
      </c>
      <c r="L25" s="123">
        <f t="shared" si="6"/>
        <v>17.28943925877111</v>
      </c>
      <c r="M25" s="122">
        <v>0</v>
      </c>
      <c r="N25" s="123">
        <f t="shared" si="7"/>
        <v>0</v>
      </c>
      <c r="O25" s="122">
        <v>72752</v>
      </c>
      <c r="P25" s="122">
        <v>37938</v>
      </c>
      <c r="Q25" s="123">
        <f t="shared" si="8"/>
        <v>71.55770195438137</v>
      </c>
      <c r="R25" s="122">
        <v>1552</v>
      </c>
      <c r="S25" s="105" t="s">
        <v>108</v>
      </c>
      <c r="T25" s="105"/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20" t="s">
        <v>112</v>
      </c>
      <c r="B26" s="121" t="s">
        <v>150</v>
      </c>
      <c r="C26" s="120" t="s">
        <v>151</v>
      </c>
      <c r="D26" s="122">
        <f t="shared" si="1"/>
        <v>153410</v>
      </c>
      <c r="E26" s="122">
        <f t="shared" si="2"/>
        <v>5295</v>
      </c>
      <c r="F26" s="123">
        <f t="shared" si="3"/>
        <v>3.45153510201421</v>
      </c>
      <c r="G26" s="122">
        <v>5295</v>
      </c>
      <c r="H26" s="122">
        <v>0</v>
      </c>
      <c r="I26" s="122">
        <f t="shared" si="4"/>
        <v>148115</v>
      </c>
      <c r="J26" s="123">
        <f t="shared" si="5"/>
        <v>96.54846489798578</v>
      </c>
      <c r="K26" s="122">
        <v>108011</v>
      </c>
      <c r="L26" s="123">
        <f t="shared" si="6"/>
        <v>70.40675314516655</v>
      </c>
      <c r="M26" s="122">
        <v>0</v>
      </c>
      <c r="N26" s="123">
        <f t="shared" si="7"/>
        <v>0</v>
      </c>
      <c r="O26" s="122">
        <v>40104</v>
      </c>
      <c r="P26" s="122">
        <v>14800</v>
      </c>
      <c r="Q26" s="123">
        <f t="shared" si="8"/>
        <v>26.14171175281924</v>
      </c>
      <c r="R26" s="122">
        <v>7465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20" t="s">
        <v>112</v>
      </c>
      <c r="B27" s="121" t="s">
        <v>152</v>
      </c>
      <c r="C27" s="120" t="s">
        <v>153</v>
      </c>
      <c r="D27" s="122">
        <f t="shared" si="1"/>
        <v>138395</v>
      </c>
      <c r="E27" s="122">
        <f t="shared" si="2"/>
        <v>7984</v>
      </c>
      <c r="F27" s="123">
        <f t="shared" si="3"/>
        <v>5.7689945446005995</v>
      </c>
      <c r="G27" s="122">
        <v>7984</v>
      </c>
      <c r="H27" s="122">
        <v>0</v>
      </c>
      <c r="I27" s="122">
        <f t="shared" si="4"/>
        <v>130411</v>
      </c>
      <c r="J27" s="123">
        <f t="shared" si="5"/>
        <v>94.2310054553994</v>
      </c>
      <c r="K27" s="122">
        <v>49721</v>
      </c>
      <c r="L27" s="123">
        <f t="shared" si="6"/>
        <v>35.92687597095271</v>
      </c>
      <c r="M27" s="122">
        <v>580</v>
      </c>
      <c r="N27" s="123">
        <f t="shared" si="7"/>
        <v>0.4190902850536508</v>
      </c>
      <c r="O27" s="122">
        <v>80110</v>
      </c>
      <c r="P27" s="122">
        <v>35636</v>
      </c>
      <c r="Q27" s="123">
        <f t="shared" si="8"/>
        <v>57.88503919939304</v>
      </c>
      <c r="R27" s="122">
        <v>2655</v>
      </c>
      <c r="S27" s="105"/>
      <c r="T27" s="105"/>
      <c r="U27" s="105"/>
      <c r="V27" s="105" t="s">
        <v>108</v>
      </c>
      <c r="W27" s="105"/>
      <c r="X27" s="105"/>
      <c r="Y27" s="105"/>
      <c r="Z27" s="105" t="s">
        <v>108</v>
      </c>
    </row>
    <row r="28" spans="1:26" s="102" customFormat="1" ht="12" customHeight="1">
      <c r="A28" s="120" t="s">
        <v>112</v>
      </c>
      <c r="B28" s="121" t="s">
        <v>154</v>
      </c>
      <c r="C28" s="120" t="s">
        <v>155</v>
      </c>
      <c r="D28" s="122">
        <f t="shared" si="1"/>
        <v>50500</v>
      </c>
      <c r="E28" s="122">
        <f t="shared" si="2"/>
        <v>2627</v>
      </c>
      <c r="F28" s="123">
        <f t="shared" si="3"/>
        <v>5.201980198019802</v>
      </c>
      <c r="G28" s="122">
        <v>2627</v>
      </c>
      <c r="H28" s="122">
        <v>0</v>
      </c>
      <c r="I28" s="122">
        <f t="shared" si="4"/>
        <v>47873</v>
      </c>
      <c r="J28" s="123">
        <f t="shared" si="5"/>
        <v>94.79801980198019</v>
      </c>
      <c r="K28" s="122">
        <v>16995</v>
      </c>
      <c r="L28" s="123">
        <f t="shared" si="6"/>
        <v>33.65346534653465</v>
      </c>
      <c r="M28" s="122">
        <v>0</v>
      </c>
      <c r="N28" s="123">
        <f t="shared" si="7"/>
        <v>0</v>
      </c>
      <c r="O28" s="122">
        <v>30878</v>
      </c>
      <c r="P28" s="122">
        <v>14557</v>
      </c>
      <c r="Q28" s="123">
        <f t="shared" si="8"/>
        <v>61.144554455445544</v>
      </c>
      <c r="R28" s="122">
        <v>721</v>
      </c>
      <c r="S28" s="105" t="s">
        <v>108</v>
      </c>
      <c r="T28" s="105"/>
      <c r="U28" s="105"/>
      <c r="V28" s="105"/>
      <c r="W28" s="105" t="s">
        <v>108</v>
      </c>
      <c r="X28" s="105"/>
      <c r="Y28" s="105"/>
      <c r="Z28" s="105"/>
    </row>
    <row r="29" spans="1:26" s="102" customFormat="1" ht="12" customHeight="1">
      <c r="A29" s="120" t="s">
        <v>112</v>
      </c>
      <c r="B29" s="121" t="s">
        <v>156</v>
      </c>
      <c r="C29" s="120" t="s">
        <v>157</v>
      </c>
      <c r="D29" s="122">
        <f t="shared" si="1"/>
        <v>111038</v>
      </c>
      <c r="E29" s="122">
        <f t="shared" si="2"/>
        <v>2745</v>
      </c>
      <c r="F29" s="123">
        <f t="shared" si="3"/>
        <v>2.4721266593418467</v>
      </c>
      <c r="G29" s="122">
        <v>2745</v>
      </c>
      <c r="H29" s="122">
        <v>0</v>
      </c>
      <c r="I29" s="122">
        <f t="shared" si="4"/>
        <v>108293</v>
      </c>
      <c r="J29" s="123">
        <f t="shared" si="5"/>
        <v>97.52787334065816</v>
      </c>
      <c r="K29" s="122">
        <v>80395</v>
      </c>
      <c r="L29" s="123">
        <f t="shared" si="6"/>
        <v>72.40314126695365</v>
      </c>
      <c r="M29" s="122">
        <v>0</v>
      </c>
      <c r="N29" s="123">
        <f t="shared" si="7"/>
        <v>0</v>
      </c>
      <c r="O29" s="122">
        <v>27898</v>
      </c>
      <c r="P29" s="122">
        <v>14505</v>
      </c>
      <c r="Q29" s="123">
        <f t="shared" si="8"/>
        <v>25.124732073704497</v>
      </c>
      <c r="R29" s="122">
        <v>1237</v>
      </c>
      <c r="S29" s="105"/>
      <c r="T29" s="105" t="s">
        <v>108</v>
      </c>
      <c r="U29" s="105"/>
      <c r="V29" s="105"/>
      <c r="W29" s="105"/>
      <c r="X29" s="105"/>
      <c r="Y29" s="105"/>
      <c r="Z29" s="105" t="s">
        <v>108</v>
      </c>
    </row>
    <row r="30" spans="1:26" s="102" customFormat="1" ht="12" customHeight="1">
      <c r="A30" s="120" t="s">
        <v>112</v>
      </c>
      <c r="B30" s="121" t="s">
        <v>158</v>
      </c>
      <c r="C30" s="120" t="s">
        <v>159</v>
      </c>
      <c r="D30" s="122">
        <f t="shared" si="1"/>
        <v>87446</v>
      </c>
      <c r="E30" s="122">
        <f t="shared" si="2"/>
        <v>2950</v>
      </c>
      <c r="F30" s="123">
        <f t="shared" si="3"/>
        <v>3.3735105093429087</v>
      </c>
      <c r="G30" s="122">
        <v>2950</v>
      </c>
      <c r="H30" s="122">
        <v>0</v>
      </c>
      <c r="I30" s="122">
        <f t="shared" si="4"/>
        <v>84496</v>
      </c>
      <c r="J30" s="123">
        <f t="shared" si="5"/>
        <v>96.6264894906571</v>
      </c>
      <c r="K30" s="122">
        <v>63311</v>
      </c>
      <c r="L30" s="123">
        <f t="shared" si="6"/>
        <v>72.40010978203692</v>
      </c>
      <c r="M30" s="122">
        <v>0</v>
      </c>
      <c r="N30" s="123">
        <f t="shared" si="7"/>
        <v>0</v>
      </c>
      <c r="O30" s="122">
        <v>21185</v>
      </c>
      <c r="P30" s="122">
        <v>14349</v>
      </c>
      <c r="Q30" s="123">
        <f t="shared" si="8"/>
        <v>24.226379708620176</v>
      </c>
      <c r="R30" s="122">
        <v>1896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  <row r="31" spans="1:26" s="102" customFormat="1" ht="12" customHeight="1">
      <c r="A31" s="120" t="s">
        <v>112</v>
      </c>
      <c r="B31" s="121" t="s">
        <v>160</v>
      </c>
      <c r="C31" s="120" t="s">
        <v>161</v>
      </c>
      <c r="D31" s="122">
        <f t="shared" si="1"/>
        <v>85822</v>
      </c>
      <c r="E31" s="122">
        <f t="shared" si="2"/>
        <v>880</v>
      </c>
      <c r="F31" s="123">
        <f t="shared" si="3"/>
        <v>1.0253781081773903</v>
      </c>
      <c r="G31" s="122">
        <v>880</v>
      </c>
      <c r="H31" s="122">
        <v>0</v>
      </c>
      <c r="I31" s="122">
        <f t="shared" si="4"/>
        <v>84942</v>
      </c>
      <c r="J31" s="123">
        <f t="shared" si="5"/>
        <v>98.97462189182261</v>
      </c>
      <c r="K31" s="122">
        <v>81160</v>
      </c>
      <c r="L31" s="123">
        <f t="shared" si="6"/>
        <v>94.56782643145114</v>
      </c>
      <c r="M31" s="122">
        <v>0</v>
      </c>
      <c r="N31" s="123">
        <f t="shared" si="7"/>
        <v>0</v>
      </c>
      <c r="O31" s="122">
        <v>3782</v>
      </c>
      <c r="P31" s="122">
        <v>643</v>
      </c>
      <c r="Q31" s="123">
        <f t="shared" si="8"/>
        <v>4.406795460371467</v>
      </c>
      <c r="R31" s="122">
        <v>1451</v>
      </c>
      <c r="S31" s="105" t="s">
        <v>108</v>
      </c>
      <c r="T31" s="105"/>
      <c r="U31" s="105"/>
      <c r="V31" s="105"/>
      <c r="W31" s="105" t="s">
        <v>108</v>
      </c>
      <c r="X31" s="105"/>
      <c r="Y31" s="105"/>
      <c r="Z31" s="105"/>
    </row>
    <row r="32" spans="1:26" s="102" customFormat="1" ht="12" customHeight="1">
      <c r="A32" s="120" t="s">
        <v>112</v>
      </c>
      <c r="B32" s="121" t="s">
        <v>162</v>
      </c>
      <c r="C32" s="120" t="s">
        <v>163</v>
      </c>
      <c r="D32" s="122">
        <f t="shared" si="1"/>
        <v>70642</v>
      </c>
      <c r="E32" s="122">
        <f t="shared" si="2"/>
        <v>2205</v>
      </c>
      <c r="F32" s="123">
        <f t="shared" si="3"/>
        <v>3.121372554570935</v>
      </c>
      <c r="G32" s="122">
        <v>2205</v>
      </c>
      <c r="H32" s="122">
        <v>0</v>
      </c>
      <c r="I32" s="122">
        <f t="shared" si="4"/>
        <v>68437</v>
      </c>
      <c r="J32" s="123">
        <f t="shared" si="5"/>
        <v>96.87862744542906</v>
      </c>
      <c r="K32" s="122">
        <v>33792</v>
      </c>
      <c r="L32" s="123">
        <f t="shared" si="6"/>
        <v>47.83556524447213</v>
      </c>
      <c r="M32" s="122">
        <v>0</v>
      </c>
      <c r="N32" s="123">
        <f t="shared" si="7"/>
        <v>0</v>
      </c>
      <c r="O32" s="122">
        <v>34645</v>
      </c>
      <c r="P32" s="122">
        <v>10394</v>
      </c>
      <c r="Q32" s="123">
        <f t="shared" si="8"/>
        <v>49.04306220095694</v>
      </c>
      <c r="R32" s="122">
        <v>4174</v>
      </c>
      <c r="S32" s="105"/>
      <c r="T32" s="105" t="s">
        <v>108</v>
      </c>
      <c r="U32" s="105"/>
      <c r="V32" s="105"/>
      <c r="W32" s="105" t="s">
        <v>108</v>
      </c>
      <c r="X32" s="105"/>
      <c r="Y32" s="105"/>
      <c r="Z32" s="105"/>
    </row>
    <row r="33" spans="1:26" s="102" customFormat="1" ht="12" customHeight="1">
      <c r="A33" s="120" t="s">
        <v>112</v>
      </c>
      <c r="B33" s="121" t="s">
        <v>164</v>
      </c>
      <c r="C33" s="120" t="s">
        <v>165</v>
      </c>
      <c r="D33" s="122">
        <f t="shared" si="1"/>
        <v>81895</v>
      </c>
      <c r="E33" s="122">
        <f t="shared" si="2"/>
        <v>1551</v>
      </c>
      <c r="F33" s="123">
        <f t="shared" si="3"/>
        <v>1.8938885157824044</v>
      </c>
      <c r="G33" s="122">
        <v>1551</v>
      </c>
      <c r="H33" s="122">
        <v>0</v>
      </c>
      <c r="I33" s="122">
        <f t="shared" si="4"/>
        <v>80344</v>
      </c>
      <c r="J33" s="123">
        <f t="shared" si="5"/>
        <v>98.10611148421759</v>
      </c>
      <c r="K33" s="122">
        <v>49199</v>
      </c>
      <c r="L33" s="123">
        <f t="shared" si="6"/>
        <v>60.07570669760058</v>
      </c>
      <c r="M33" s="122">
        <v>0</v>
      </c>
      <c r="N33" s="123">
        <f t="shared" si="7"/>
        <v>0</v>
      </c>
      <c r="O33" s="122">
        <v>31145</v>
      </c>
      <c r="P33" s="122">
        <v>13062</v>
      </c>
      <c r="Q33" s="123">
        <f t="shared" si="8"/>
        <v>38.03040478661701</v>
      </c>
      <c r="R33" s="122">
        <v>1111</v>
      </c>
      <c r="S33" s="105" t="s">
        <v>108</v>
      </c>
      <c r="T33" s="105"/>
      <c r="U33" s="105"/>
      <c r="V33" s="105"/>
      <c r="W33" s="105" t="s">
        <v>108</v>
      </c>
      <c r="X33" s="105"/>
      <c r="Y33" s="105"/>
      <c r="Z33" s="105"/>
    </row>
    <row r="34" spans="1:26" s="102" customFormat="1" ht="12" customHeight="1">
      <c r="A34" s="120" t="s">
        <v>112</v>
      </c>
      <c r="B34" s="121" t="s">
        <v>166</v>
      </c>
      <c r="C34" s="120" t="s">
        <v>167</v>
      </c>
      <c r="D34" s="122">
        <f t="shared" si="1"/>
        <v>45875</v>
      </c>
      <c r="E34" s="122">
        <f t="shared" si="2"/>
        <v>1774</v>
      </c>
      <c r="F34" s="123">
        <f t="shared" si="3"/>
        <v>3.867029972752044</v>
      </c>
      <c r="G34" s="122">
        <v>1774</v>
      </c>
      <c r="H34" s="122">
        <v>0</v>
      </c>
      <c r="I34" s="122">
        <f t="shared" si="4"/>
        <v>44101</v>
      </c>
      <c r="J34" s="123">
        <f t="shared" si="5"/>
        <v>96.13297002724795</v>
      </c>
      <c r="K34" s="122">
        <v>22485</v>
      </c>
      <c r="L34" s="123">
        <f t="shared" si="6"/>
        <v>49.013623978201636</v>
      </c>
      <c r="M34" s="122">
        <v>0</v>
      </c>
      <c r="N34" s="123">
        <f t="shared" si="7"/>
        <v>0</v>
      </c>
      <c r="O34" s="122">
        <v>21616</v>
      </c>
      <c r="P34" s="122">
        <v>7310</v>
      </c>
      <c r="Q34" s="123">
        <f t="shared" si="8"/>
        <v>47.11934604904632</v>
      </c>
      <c r="R34" s="122">
        <v>2203</v>
      </c>
      <c r="S34" s="105" t="s">
        <v>108</v>
      </c>
      <c r="T34" s="105"/>
      <c r="U34" s="105"/>
      <c r="V34" s="105"/>
      <c r="W34" s="105"/>
      <c r="X34" s="105"/>
      <c r="Y34" s="105" t="s">
        <v>108</v>
      </c>
      <c r="Z34" s="105"/>
    </row>
    <row r="35" spans="1:26" s="102" customFormat="1" ht="12" customHeight="1">
      <c r="A35" s="120" t="s">
        <v>112</v>
      </c>
      <c r="B35" s="121" t="s">
        <v>168</v>
      </c>
      <c r="C35" s="120" t="s">
        <v>169</v>
      </c>
      <c r="D35" s="122">
        <f t="shared" si="1"/>
        <v>48029</v>
      </c>
      <c r="E35" s="122">
        <f t="shared" si="2"/>
        <v>1586</v>
      </c>
      <c r="F35" s="123">
        <f t="shared" si="3"/>
        <v>3.3021716046555203</v>
      </c>
      <c r="G35" s="122">
        <v>1586</v>
      </c>
      <c r="H35" s="122">
        <v>0</v>
      </c>
      <c r="I35" s="122">
        <f t="shared" si="4"/>
        <v>46443</v>
      </c>
      <c r="J35" s="123">
        <f t="shared" si="5"/>
        <v>96.69782839534447</v>
      </c>
      <c r="K35" s="122">
        <v>25462</v>
      </c>
      <c r="L35" s="123">
        <f t="shared" si="6"/>
        <v>53.01380415998668</v>
      </c>
      <c r="M35" s="122">
        <v>0</v>
      </c>
      <c r="N35" s="123">
        <f t="shared" si="7"/>
        <v>0</v>
      </c>
      <c r="O35" s="122">
        <v>20981</v>
      </c>
      <c r="P35" s="122">
        <v>6270</v>
      </c>
      <c r="Q35" s="123">
        <f t="shared" si="8"/>
        <v>43.6840242353578</v>
      </c>
      <c r="R35" s="122">
        <v>2467</v>
      </c>
      <c r="S35" s="105" t="s">
        <v>108</v>
      </c>
      <c r="T35" s="105"/>
      <c r="U35" s="105"/>
      <c r="V35" s="105"/>
      <c r="W35" s="105" t="s">
        <v>108</v>
      </c>
      <c r="X35" s="105"/>
      <c r="Y35" s="105"/>
      <c r="Z35" s="105"/>
    </row>
    <row r="36" spans="1:26" s="102" customFormat="1" ht="12" customHeight="1">
      <c r="A36" s="120" t="s">
        <v>112</v>
      </c>
      <c r="B36" s="121" t="s">
        <v>170</v>
      </c>
      <c r="C36" s="120" t="s">
        <v>171</v>
      </c>
      <c r="D36" s="122">
        <f t="shared" si="1"/>
        <v>68419</v>
      </c>
      <c r="E36" s="122">
        <f t="shared" si="2"/>
        <v>771</v>
      </c>
      <c r="F36" s="123">
        <f t="shared" si="3"/>
        <v>1.1268799602449613</v>
      </c>
      <c r="G36" s="122">
        <v>771</v>
      </c>
      <c r="H36" s="122">
        <v>0</v>
      </c>
      <c r="I36" s="122">
        <f t="shared" si="4"/>
        <v>67648</v>
      </c>
      <c r="J36" s="123">
        <f t="shared" si="5"/>
        <v>98.87312003975504</v>
      </c>
      <c r="K36" s="122">
        <v>47860</v>
      </c>
      <c r="L36" s="123">
        <f t="shared" si="6"/>
        <v>69.95132930911005</v>
      </c>
      <c r="M36" s="122">
        <v>0</v>
      </c>
      <c r="N36" s="123">
        <f t="shared" si="7"/>
        <v>0</v>
      </c>
      <c r="O36" s="122">
        <v>19788</v>
      </c>
      <c r="P36" s="122">
        <v>4486</v>
      </c>
      <c r="Q36" s="123">
        <f t="shared" si="8"/>
        <v>28.921790730644997</v>
      </c>
      <c r="R36" s="122">
        <v>2346</v>
      </c>
      <c r="S36" s="105"/>
      <c r="T36" s="105" t="s">
        <v>108</v>
      </c>
      <c r="U36" s="105"/>
      <c r="V36" s="105"/>
      <c r="W36" s="105" t="s">
        <v>108</v>
      </c>
      <c r="X36" s="105"/>
      <c r="Y36" s="105"/>
      <c r="Z36" s="105"/>
    </row>
    <row r="37" spans="1:26" s="102" customFormat="1" ht="12" customHeight="1">
      <c r="A37" s="120" t="s">
        <v>112</v>
      </c>
      <c r="B37" s="121" t="s">
        <v>172</v>
      </c>
      <c r="C37" s="120" t="s">
        <v>173</v>
      </c>
      <c r="D37" s="122">
        <f t="shared" si="1"/>
        <v>85184</v>
      </c>
      <c r="E37" s="122">
        <f t="shared" si="2"/>
        <v>819</v>
      </c>
      <c r="F37" s="123">
        <f t="shared" si="3"/>
        <v>0.9614481592787377</v>
      </c>
      <c r="G37" s="122">
        <v>819</v>
      </c>
      <c r="H37" s="122">
        <v>0</v>
      </c>
      <c r="I37" s="122">
        <f t="shared" si="4"/>
        <v>84365</v>
      </c>
      <c r="J37" s="123">
        <f t="shared" si="5"/>
        <v>99.03855184072127</v>
      </c>
      <c r="K37" s="122">
        <v>50994</v>
      </c>
      <c r="L37" s="123">
        <f t="shared" si="6"/>
        <v>59.86335462058603</v>
      </c>
      <c r="M37" s="122">
        <v>0</v>
      </c>
      <c r="N37" s="123">
        <f t="shared" si="7"/>
        <v>0</v>
      </c>
      <c r="O37" s="122">
        <v>33371</v>
      </c>
      <c r="P37" s="122">
        <v>15443</v>
      </c>
      <c r="Q37" s="123">
        <f t="shared" si="8"/>
        <v>39.17519722013524</v>
      </c>
      <c r="R37" s="122">
        <v>1193</v>
      </c>
      <c r="S37" s="105"/>
      <c r="T37" s="105" t="s">
        <v>108</v>
      </c>
      <c r="U37" s="105"/>
      <c r="V37" s="105"/>
      <c r="W37" s="105" t="s">
        <v>108</v>
      </c>
      <c r="X37" s="105"/>
      <c r="Y37" s="105"/>
      <c r="Z37" s="105"/>
    </row>
    <row r="38" spans="1:26" s="102" customFormat="1" ht="12" customHeight="1">
      <c r="A38" s="120" t="s">
        <v>112</v>
      </c>
      <c r="B38" s="121" t="s">
        <v>174</v>
      </c>
      <c r="C38" s="120" t="s">
        <v>175</v>
      </c>
      <c r="D38" s="122">
        <f t="shared" si="1"/>
        <v>65591</v>
      </c>
      <c r="E38" s="122">
        <f t="shared" si="2"/>
        <v>2166</v>
      </c>
      <c r="F38" s="123">
        <f t="shared" si="3"/>
        <v>3.3022823253190223</v>
      </c>
      <c r="G38" s="122">
        <v>2166</v>
      </c>
      <c r="H38" s="122">
        <v>0</v>
      </c>
      <c r="I38" s="122">
        <f t="shared" si="4"/>
        <v>63425</v>
      </c>
      <c r="J38" s="123">
        <f t="shared" si="5"/>
        <v>96.69771767468099</v>
      </c>
      <c r="K38" s="122">
        <v>30877</v>
      </c>
      <c r="L38" s="123">
        <f t="shared" si="6"/>
        <v>47.075056029028374</v>
      </c>
      <c r="M38" s="122">
        <v>274</v>
      </c>
      <c r="N38" s="123">
        <f t="shared" si="7"/>
        <v>0.41774023875226785</v>
      </c>
      <c r="O38" s="122">
        <v>32274</v>
      </c>
      <c r="P38" s="122">
        <v>28658</v>
      </c>
      <c r="Q38" s="123">
        <f t="shared" si="8"/>
        <v>49.20492140690034</v>
      </c>
      <c r="R38" s="122">
        <v>1237</v>
      </c>
      <c r="S38" s="105" t="s">
        <v>108</v>
      </c>
      <c r="T38" s="105"/>
      <c r="U38" s="105"/>
      <c r="V38" s="105"/>
      <c r="W38" s="105" t="s">
        <v>108</v>
      </c>
      <c r="X38" s="105"/>
      <c r="Y38" s="105"/>
      <c r="Z38" s="105"/>
    </row>
    <row r="39" spans="1:26" s="102" customFormat="1" ht="12" customHeight="1">
      <c r="A39" s="120" t="s">
        <v>112</v>
      </c>
      <c r="B39" s="121" t="s">
        <v>176</v>
      </c>
      <c r="C39" s="120" t="s">
        <v>177</v>
      </c>
      <c r="D39" s="122">
        <f t="shared" si="1"/>
        <v>66021</v>
      </c>
      <c r="E39" s="122">
        <f t="shared" si="2"/>
        <v>7003</v>
      </c>
      <c r="F39" s="123">
        <f t="shared" si="3"/>
        <v>10.60723103255025</v>
      </c>
      <c r="G39" s="122">
        <v>7003</v>
      </c>
      <c r="H39" s="122">
        <v>0</v>
      </c>
      <c r="I39" s="122">
        <f t="shared" si="4"/>
        <v>59018</v>
      </c>
      <c r="J39" s="123">
        <f t="shared" si="5"/>
        <v>89.39276896744975</v>
      </c>
      <c r="K39" s="122">
        <v>5564</v>
      </c>
      <c r="L39" s="123">
        <f t="shared" si="6"/>
        <v>8.427621514366642</v>
      </c>
      <c r="M39" s="122">
        <v>3606</v>
      </c>
      <c r="N39" s="123">
        <f t="shared" si="7"/>
        <v>5.461898486845095</v>
      </c>
      <c r="O39" s="122">
        <v>49848</v>
      </c>
      <c r="P39" s="122">
        <v>21011</v>
      </c>
      <c r="Q39" s="123">
        <f t="shared" si="8"/>
        <v>75.50324896623802</v>
      </c>
      <c r="R39" s="122">
        <v>598</v>
      </c>
      <c r="S39" s="105" t="s">
        <v>108</v>
      </c>
      <c r="T39" s="105"/>
      <c r="U39" s="105"/>
      <c r="V39" s="105"/>
      <c r="W39" s="105" t="s">
        <v>108</v>
      </c>
      <c r="X39" s="105"/>
      <c r="Y39" s="105"/>
      <c r="Z39" s="105"/>
    </row>
    <row r="40" spans="1:26" s="102" customFormat="1" ht="12" customHeight="1">
      <c r="A40" s="120" t="s">
        <v>112</v>
      </c>
      <c r="B40" s="121" t="s">
        <v>178</v>
      </c>
      <c r="C40" s="120" t="s">
        <v>179</v>
      </c>
      <c r="D40" s="122">
        <f t="shared" si="1"/>
        <v>65947</v>
      </c>
      <c r="E40" s="122">
        <f t="shared" si="2"/>
        <v>3088</v>
      </c>
      <c r="F40" s="123">
        <f t="shared" si="3"/>
        <v>4.682548106813047</v>
      </c>
      <c r="G40" s="122">
        <v>3088</v>
      </c>
      <c r="H40" s="122"/>
      <c r="I40" s="122">
        <f t="shared" si="4"/>
        <v>62859</v>
      </c>
      <c r="J40" s="123">
        <f t="shared" si="5"/>
        <v>95.31745189318696</v>
      </c>
      <c r="K40" s="122">
        <v>9994</v>
      </c>
      <c r="L40" s="123">
        <f t="shared" si="6"/>
        <v>15.154593840508287</v>
      </c>
      <c r="M40" s="122">
        <v>0</v>
      </c>
      <c r="N40" s="123">
        <f t="shared" si="7"/>
        <v>0</v>
      </c>
      <c r="O40" s="122">
        <v>52865</v>
      </c>
      <c r="P40" s="122">
        <v>28727</v>
      </c>
      <c r="Q40" s="123">
        <f t="shared" si="8"/>
        <v>80.16285805267867</v>
      </c>
      <c r="R40" s="122">
        <v>1185</v>
      </c>
      <c r="S40" s="105" t="s">
        <v>108</v>
      </c>
      <c r="T40" s="105"/>
      <c r="U40" s="105"/>
      <c r="V40" s="105"/>
      <c r="W40" s="105"/>
      <c r="X40" s="105"/>
      <c r="Y40" s="105"/>
      <c r="Z40" s="105" t="s">
        <v>108</v>
      </c>
    </row>
    <row r="41" spans="1:26" s="102" customFormat="1" ht="12" customHeight="1">
      <c r="A41" s="120" t="s">
        <v>112</v>
      </c>
      <c r="B41" s="121" t="s">
        <v>180</v>
      </c>
      <c r="C41" s="120" t="s">
        <v>181</v>
      </c>
      <c r="D41" s="122">
        <f t="shared" si="1"/>
        <v>82695</v>
      </c>
      <c r="E41" s="122">
        <f t="shared" si="2"/>
        <v>3454</v>
      </c>
      <c r="F41" s="123">
        <f t="shared" si="3"/>
        <v>4.176794243908337</v>
      </c>
      <c r="G41" s="122">
        <v>3454</v>
      </c>
      <c r="H41" s="122">
        <v>0</v>
      </c>
      <c r="I41" s="122">
        <f t="shared" si="4"/>
        <v>79241</v>
      </c>
      <c r="J41" s="123">
        <f t="shared" si="5"/>
        <v>95.82320575609167</v>
      </c>
      <c r="K41" s="122">
        <v>18118</v>
      </c>
      <c r="L41" s="123">
        <f t="shared" si="6"/>
        <v>21.90942620472822</v>
      </c>
      <c r="M41" s="122">
        <v>0</v>
      </c>
      <c r="N41" s="123">
        <f t="shared" si="7"/>
        <v>0</v>
      </c>
      <c r="O41" s="122">
        <v>61123</v>
      </c>
      <c r="P41" s="122">
        <v>38626</v>
      </c>
      <c r="Q41" s="123">
        <f t="shared" si="8"/>
        <v>73.91377955136345</v>
      </c>
      <c r="R41" s="122">
        <v>1229</v>
      </c>
      <c r="S41" s="105" t="s">
        <v>108</v>
      </c>
      <c r="T41" s="105"/>
      <c r="U41" s="105"/>
      <c r="V41" s="105"/>
      <c r="W41" s="105"/>
      <c r="X41" s="105"/>
      <c r="Y41" s="105"/>
      <c r="Z41" s="105" t="s">
        <v>108</v>
      </c>
    </row>
    <row r="42" spans="1:26" s="102" customFormat="1" ht="12" customHeight="1">
      <c r="A42" s="120" t="s">
        <v>112</v>
      </c>
      <c r="B42" s="121" t="s">
        <v>182</v>
      </c>
      <c r="C42" s="120" t="s">
        <v>183</v>
      </c>
      <c r="D42" s="122">
        <f t="shared" si="1"/>
        <v>44594</v>
      </c>
      <c r="E42" s="122">
        <f t="shared" si="2"/>
        <v>3024</v>
      </c>
      <c r="F42" s="123">
        <f t="shared" si="3"/>
        <v>6.781181324841907</v>
      </c>
      <c r="G42" s="122">
        <v>3024</v>
      </c>
      <c r="H42" s="122">
        <v>0</v>
      </c>
      <c r="I42" s="122">
        <f t="shared" si="4"/>
        <v>41570</v>
      </c>
      <c r="J42" s="123">
        <f t="shared" si="5"/>
        <v>93.21881867515809</v>
      </c>
      <c r="K42" s="122">
        <v>7116</v>
      </c>
      <c r="L42" s="123">
        <f t="shared" si="6"/>
        <v>15.957303673139883</v>
      </c>
      <c r="M42" s="122">
        <v>604</v>
      </c>
      <c r="N42" s="123">
        <f t="shared" si="7"/>
        <v>1.3544423016549312</v>
      </c>
      <c r="O42" s="122">
        <v>33850</v>
      </c>
      <c r="P42" s="122">
        <v>17741</v>
      </c>
      <c r="Q42" s="123">
        <f t="shared" si="8"/>
        <v>75.90707270036327</v>
      </c>
      <c r="R42" s="122">
        <v>1198</v>
      </c>
      <c r="S42" s="105" t="s">
        <v>108</v>
      </c>
      <c r="T42" s="105"/>
      <c r="U42" s="105"/>
      <c r="V42" s="105"/>
      <c r="W42" s="105" t="s">
        <v>108</v>
      </c>
      <c r="X42" s="105"/>
      <c r="Y42" s="105"/>
      <c r="Z42" s="105"/>
    </row>
    <row r="43" spans="1:26" s="102" customFormat="1" ht="12" customHeight="1">
      <c r="A43" s="120" t="s">
        <v>112</v>
      </c>
      <c r="B43" s="121" t="s">
        <v>184</v>
      </c>
      <c r="C43" s="120" t="s">
        <v>185</v>
      </c>
      <c r="D43" s="122">
        <f t="shared" si="1"/>
        <v>58935</v>
      </c>
      <c r="E43" s="122">
        <f t="shared" si="2"/>
        <v>272</v>
      </c>
      <c r="F43" s="123">
        <f t="shared" si="3"/>
        <v>0.4615254093492831</v>
      </c>
      <c r="G43" s="122">
        <v>272</v>
      </c>
      <c r="H43" s="122">
        <v>0</v>
      </c>
      <c r="I43" s="122">
        <f t="shared" si="4"/>
        <v>58663</v>
      </c>
      <c r="J43" s="123">
        <f t="shared" si="5"/>
        <v>99.53847459065072</v>
      </c>
      <c r="K43" s="122">
        <v>41514</v>
      </c>
      <c r="L43" s="123">
        <f t="shared" si="6"/>
        <v>70.44031560193433</v>
      </c>
      <c r="M43" s="122">
        <v>1586</v>
      </c>
      <c r="N43" s="123">
        <f t="shared" si="7"/>
        <v>2.6911003648086873</v>
      </c>
      <c r="O43" s="122">
        <v>15563</v>
      </c>
      <c r="P43" s="122">
        <v>11321</v>
      </c>
      <c r="Q43" s="123">
        <f t="shared" si="8"/>
        <v>26.407058623907698</v>
      </c>
      <c r="R43" s="122">
        <v>1428</v>
      </c>
      <c r="S43" s="105"/>
      <c r="T43" s="105" t="s">
        <v>108</v>
      </c>
      <c r="U43" s="105"/>
      <c r="V43" s="105"/>
      <c r="W43" s="105"/>
      <c r="X43" s="105"/>
      <c r="Y43" s="105"/>
      <c r="Z43" s="105" t="s">
        <v>108</v>
      </c>
    </row>
    <row r="44" spans="1:26" s="102" customFormat="1" ht="12" customHeight="1">
      <c r="A44" s="120" t="s">
        <v>112</v>
      </c>
      <c r="B44" s="121" t="s">
        <v>186</v>
      </c>
      <c r="C44" s="120" t="s">
        <v>187</v>
      </c>
      <c r="D44" s="122">
        <f t="shared" si="1"/>
        <v>86572</v>
      </c>
      <c r="E44" s="122">
        <f t="shared" si="2"/>
        <v>3597</v>
      </c>
      <c r="F44" s="123">
        <f t="shared" si="3"/>
        <v>4.15492306981472</v>
      </c>
      <c r="G44" s="122">
        <v>3597</v>
      </c>
      <c r="H44" s="122">
        <v>0</v>
      </c>
      <c r="I44" s="122">
        <f t="shared" si="4"/>
        <v>82975</v>
      </c>
      <c r="J44" s="123">
        <f t="shared" si="5"/>
        <v>95.84507693018529</v>
      </c>
      <c r="K44" s="122">
        <v>8104</v>
      </c>
      <c r="L44" s="123">
        <f t="shared" si="6"/>
        <v>9.360994316869196</v>
      </c>
      <c r="M44" s="122">
        <v>0</v>
      </c>
      <c r="N44" s="123">
        <f t="shared" si="7"/>
        <v>0</v>
      </c>
      <c r="O44" s="122">
        <v>74871</v>
      </c>
      <c r="P44" s="122">
        <v>25740</v>
      </c>
      <c r="Q44" s="123">
        <f t="shared" si="8"/>
        <v>86.48408261331608</v>
      </c>
      <c r="R44" s="122">
        <v>1376</v>
      </c>
      <c r="S44" s="105" t="s">
        <v>108</v>
      </c>
      <c r="T44" s="105"/>
      <c r="U44" s="105"/>
      <c r="V44" s="105"/>
      <c r="W44" s="105" t="s">
        <v>108</v>
      </c>
      <c r="X44" s="105"/>
      <c r="Y44" s="105"/>
      <c r="Z44" s="105"/>
    </row>
    <row r="45" spans="1:26" s="102" customFormat="1" ht="12" customHeight="1">
      <c r="A45" s="120" t="s">
        <v>112</v>
      </c>
      <c r="B45" s="121" t="s">
        <v>188</v>
      </c>
      <c r="C45" s="120" t="s">
        <v>189</v>
      </c>
      <c r="D45" s="122">
        <f t="shared" si="1"/>
        <v>51175</v>
      </c>
      <c r="E45" s="122">
        <f t="shared" si="2"/>
        <v>349</v>
      </c>
      <c r="F45" s="123">
        <f t="shared" si="3"/>
        <v>0.6819736199316072</v>
      </c>
      <c r="G45" s="122">
        <v>349</v>
      </c>
      <c r="H45" s="122">
        <v>0</v>
      </c>
      <c r="I45" s="122">
        <f t="shared" si="4"/>
        <v>50826</v>
      </c>
      <c r="J45" s="123">
        <f t="shared" si="5"/>
        <v>99.31802638006839</v>
      </c>
      <c r="K45" s="122">
        <v>42356</v>
      </c>
      <c r="L45" s="123">
        <f t="shared" si="6"/>
        <v>82.76697606253053</v>
      </c>
      <c r="M45" s="122">
        <v>0</v>
      </c>
      <c r="N45" s="123">
        <f t="shared" si="7"/>
        <v>0</v>
      </c>
      <c r="O45" s="122">
        <v>8470</v>
      </c>
      <c r="P45" s="122">
        <v>1288</v>
      </c>
      <c r="Q45" s="123">
        <f t="shared" si="8"/>
        <v>16.55105031753786</v>
      </c>
      <c r="R45" s="122">
        <v>724</v>
      </c>
      <c r="S45" s="105"/>
      <c r="T45" s="105" t="s">
        <v>108</v>
      </c>
      <c r="U45" s="105"/>
      <c r="V45" s="105"/>
      <c r="W45" s="105"/>
      <c r="X45" s="105" t="s">
        <v>108</v>
      </c>
      <c r="Y45" s="105"/>
      <c r="Z45" s="105"/>
    </row>
    <row r="46" spans="1:26" s="102" customFormat="1" ht="12" customHeight="1">
      <c r="A46" s="120" t="s">
        <v>112</v>
      </c>
      <c r="B46" s="121" t="s">
        <v>190</v>
      </c>
      <c r="C46" s="120" t="s">
        <v>191</v>
      </c>
      <c r="D46" s="122">
        <f t="shared" si="1"/>
        <v>42019</v>
      </c>
      <c r="E46" s="122">
        <f t="shared" si="2"/>
        <v>417</v>
      </c>
      <c r="F46" s="123">
        <f t="shared" si="3"/>
        <v>0.9924081962921536</v>
      </c>
      <c r="G46" s="122">
        <v>417</v>
      </c>
      <c r="H46" s="122">
        <v>0</v>
      </c>
      <c r="I46" s="122">
        <f t="shared" si="4"/>
        <v>41602</v>
      </c>
      <c r="J46" s="123">
        <f t="shared" si="5"/>
        <v>99.00759180370785</v>
      </c>
      <c r="K46" s="122">
        <v>27784</v>
      </c>
      <c r="L46" s="123">
        <f t="shared" si="6"/>
        <v>66.12246840714914</v>
      </c>
      <c r="M46" s="122">
        <v>0</v>
      </c>
      <c r="N46" s="123">
        <f t="shared" si="7"/>
        <v>0</v>
      </c>
      <c r="O46" s="122">
        <v>13818</v>
      </c>
      <c r="P46" s="122">
        <v>8574</v>
      </c>
      <c r="Q46" s="123">
        <f t="shared" si="8"/>
        <v>32.885123396558704</v>
      </c>
      <c r="R46" s="122">
        <v>887</v>
      </c>
      <c r="S46" s="105" t="s">
        <v>108</v>
      </c>
      <c r="T46" s="105"/>
      <c r="U46" s="105"/>
      <c r="V46" s="105"/>
      <c r="W46" s="105"/>
      <c r="X46" s="105"/>
      <c r="Y46" s="105"/>
      <c r="Z46" s="105" t="s">
        <v>108</v>
      </c>
    </row>
    <row r="47" spans="1:26" s="102" customFormat="1" ht="12" customHeight="1">
      <c r="A47" s="120" t="s">
        <v>112</v>
      </c>
      <c r="B47" s="121" t="s">
        <v>192</v>
      </c>
      <c r="C47" s="120" t="s">
        <v>193</v>
      </c>
      <c r="D47" s="122">
        <f t="shared" si="1"/>
        <v>14857</v>
      </c>
      <c r="E47" s="122">
        <f t="shared" si="2"/>
        <v>265</v>
      </c>
      <c r="F47" s="123">
        <f t="shared" si="3"/>
        <v>1.783670996836508</v>
      </c>
      <c r="G47" s="122">
        <v>265</v>
      </c>
      <c r="H47" s="122">
        <v>0</v>
      </c>
      <c r="I47" s="122">
        <f t="shared" si="4"/>
        <v>14592</v>
      </c>
      <c r="J47" s="123">
        <f t="shared" si="5"/>
        <v>98.2163290031635</v>
      </c>
      <c r="K47" s="122">
        <v>3867</v>
      </c>
      <c r="L47" s="123">
        <f t="shared" si="6"/>
        <v>26.028134885912362</v>
      </c>
      <c r="M47" s="122">
        <v>0</v>
      </c>
      <c r="N47" s="123">
        <f t="shared" si="7"/>
        <v>0</v>
      </c>
      <c r="O47" s="122">
        <v>10725</v>
      </c>
      <c r="P47" s="122">
        <v>5811</v>
      </c>
      <c r="Q47" s="123">
        <f t="shared" si="8"/>
        <v>72.18819411725113</v>
      </c>
      <c r="R47" s="122">
        <v>417</v>
      </c>
      <c r="S47" s="105" t="s">
        <v>108</v>
      </c>
      <c r="T47" s="105"/>
      <c r="U47" s="105"/>
      <c r="V47" s="105"/>
      <c r="W47" s="105" t="s">
        <v>108</v>
      </c>
      <c r="X47" s="105"/>
      <c r="Y47" s="105"/>
      <c r="Z47" s="105"/>
    </row>
    <row r="48" spans="1:26" s="102" customFormat="1" ht="12" customHeight="1">
      <c r="A48" s="120" t="s">
        <v>112</v>
      </c>
      <c r="B48" s="121" t="s">
        <v>194</v>
      </c>
      <c r="C48" s="120" t="s">
        <v>195</v>
      </c>
      <c r="D48" s="122">
        <f t="shared" si="1"/>
        <v>22811</v>
      </c>
      <c r="E48" s="122">
        <f t="shared" si="2"/>
        <v>776</v>
      </c>
      <c r="F48" s="123">
        <f t="shared" si="3"/>
        <v>3.4018675200561135</v>
      </c>
      <c r="G48" s="122">
        <v>776</v>
      </c>
      <c r="H48" s="122">
        <v>0</v>
      </c>
      <c r="I48" s="122">
        <f t="shared" si="4"/>
        <v>22035</v>
      </c>
      <c r="J48" s="123">
        <f t="shared" si="5"/>
        <v>96.59813247994389</v>
      </c>
      <c r="K48" s="122">
        <v>12831</v>
      </c>
      <c r="L48" s="123">
        <f t="shared" si="6"/>
        <v>56.24917802814432</v>
      </c>
      <c r="M48" s="122"/>
      <c r="N48" s="123">
        <f t="shared" si="7"/>
        <v>0</v>
      </c>
      <c r="O48" s="122">
        <v>9204</v>
      </c>
      <c r="P48" s="122">
        <v>4476</v>
      </c>
      <c r="Q48" s="123">
        <f t="shared" si="8"/>
        <v>40.34895445179957</v>
      </c>
      <c r="R48" s="122">
        <v>442</v>
      </c>
      <c r="S48" s="105" t="s">
        <v>108</v>
      </c>
      <c r="T48" s="105"/>
      <c r="U48" s="105"/>
      <c r="V48" s="105"/>
      <c r="W48" s="105" t="s">
        <v>108</v>
      </c>
      <c r="X48" s="105"/>
      <c r="Y48" s="105"/>
      <c r="Z48" s="105"/>
    </row>
    <row r="49" spans="1:26" s="102" customFormat="1" ht="12" customHeight="1">
      <c r="A49" s="120" t="s">
        <v>112</v>
      </c>
      <c r="B49" s="121" t="s">
        <v>196</v>
      </c>
      <c r="C49" s="120" t="s">
        <v>197</v>
      </c>
      <c r="D49" s="122">
        <f t="shared" si="1"/>
        <v>34216</v>
      </c>
      <c r="E49" s="122">
        <f t="shared" si="2"/>
        <v>1791</v>
      </c>
      <c r="F49" s="123">
        <f t="shared" si="3"/>
        <v>5.23439326630816</v>
      </c>
      <c r="G49" s="122">
        <v>1791</v>
      </c>
      <c r="H49" s="122">
        <v>0</v>
      </c>
      <c r="I49" s="122">
        <f t="shared" si="4"/>
        <v>32425</v>
      </c>
      <c r="J49" s="123">
        <f t="shared" si="5"/>
        <v>94.76560673369184</v>
      </c>
      <c r="K49" s="122">
        <v>6624</v>
      </c>
      <c r="L49" s="123">
        <f t="shared" si="6"/>
        <v>19.359364040215105</v>
      </c>
      <c r="M49" s="122">
        <v>0</v>
      </c>
      <c r="N49" s="123">
        <f t="shared" si="7"/>
        <v>0</v>
      </c>
      <c r="O49" s="122">
        <v>25801</v>
      </c>
      <c r="P49" s="122">
        <v>7896</v>
      </c>
      <c r="Q49" s="123">
        <f t="shared" si="8"/>
        <v>75.40624269347673</v>
      </c>
      <c r="R49" s="122">
        <v>302</v>
      </c>
      <c r="S49" s="105"/>
      <c r="T49" s="105" t="s">
        <v>108</v>
      </c>
      <c r="U49" s="105"/>
      <c r="V49" s="105"/>
      <c r="W49" s="105"/>
      <c r="X49" s="105"/>
      <c r="Y49" s="105"/>
      <c r="Z49" s="105" t="s">
        <v>108</v>
      </c>
    </row>
    <row r="50" spans="1:26" s="102" customFormat="1" ht="12" customHeight="1">
      <c r="A50" s="120" t="s">
        <v>112</v>
      </c>
      <c r="B50" s="121" t="s">
        <v>198</v>
      </c>
      <c r="C50" s="120" t="s">
        <v>199</v>
      </c>
      <c r="D50" s="122">
        <f t="shared" si="1"/>
        <v>30426</v>
      </c>
      <c r="E50" s="122">
        <f t="shared" si="2"/>
        <v>434</v>
      </c>
      <c r="F50" s="123">
        <f t="shared" si="3"/>
        <v>1.4264116216393874</v>
      </c>
      <c r="G50" s="122">
        <v>434</v>
      </c>
      <c r="H50" s="122">
        <v>0</v>
      </c>
      <c r="I50" s="122">
        <f t="shared" si="4"/>
        <v>29992</v>
      </c>
      <c r="J50" s="123">
        <f t="shared" si="5"/>
        <v>98.57358837836061</v>
      </c>
      <c r="K50" s="122">
        <v>0</v>
      </c>
      <c r="L50" s="123">
        <f t="shared" si="6"/>
        <v>0</v>
      </c>
      <c r="M50" s="122">
        <v>0</v>
      </c>
      <c r="N50" s="123">
        <f t="shared" si="7"/>
        <v>0</v>
      </c>
      <c r="O50" s="122">
        <v>29992</v>
      </c>
      <c r="P50" s="122">
        <v>10215</v>
      </c>
      <c r="Q50" s="123">
        <f t="shared" si="8"/>
        <v>98.57358837836061</v>
      </c>
      <c r="R50" s="122">
        <v>437</v>
      </c>
      <c r="S50" s="105" t="s">
        <v>108</v>
      </c>
      <c r="T50" s="105"/>
      <c r="U50" s="105"/>
      <c r="V50" s="105"/>
      <c r="W50" s="105" t="s">
        <v>108</v>
      </c>
      <c r="X50" s="105"/>
      <c r="Y50" s="105"/>
      <c r="Z50" s="105"/>
    </row>
    <row r="51" spans="1:26" s="102" customFormat="1" ht="12" customHeight="1">
      <c r="A51" s="120" t="s">
        <v>112</v>
      </c>
      <c r="B51" s="121" t="s">
        <v>200</v>
      </c>
      <c r="C51" s="120" t="s">
        <v>201</v>
      </c>
      <c r="D51" s="122">
        <f t="shared" si="1"/>
        <v>37525</v>
      </c>
      <c r="E51" s="122">
        <f t="shared" si="2"/>
        <v>1121</v>
      </c>
      <c r="F51" s="123">
        <f t="shared" si="3"/>
        <v>2.9873417721518987</v>
      </c>
      <c r="G51" s="122">
        <v>1121</v>
      </c>
      <c r="H51" s="122">
        <v>0</v>
      </c>
      <c r="I51" s="122">
        <f t="shared" si="4"/>
        <v>36404</v>
      </c>
      <c r="J51" s="123">
        <f t="shared" si="5"/>
        <v>97.0126582278481</v>
      </c>
      <c r="K51" s="122">
        <v>7990</v>
      </c>
      <c r="L51" s="123">
        <f t="shared" si="6"/>
        <v>21.29247168554297</v>
      </c>
      <c r="M51" s="122">
        <v>365</v>
      </c>
      <c r="N51" s="123">
        <f t="shared" si="7"/>
        <v>0.9726848767488342</v>
      </c>
      <c r="O51" s="122">
        <v>28049</v>
      </c>
      <c r="P51" s="122">
        <v>15038</v>
      </c>
      <c r="Q51" s="123">
        <f t="shared" si="8"/>
        <v>74.7475016655563</v>
      </c>
      <c r="R51" s="122">
        <v>1000</v>
      </c>
      <c r="S51" s="105" t="s">
        <v>108</v>
      </c>
      <c r="T51" s="105"/>
      <c r="U51" s="105"/>
      <c r="V51" s="105"/>
      <c r="W51" s="105" t="s">
        <v>108</v>
      </c>
      <c r="X51" s="105"/>
      <c r="Y51" s="105"/>
      <c r="Z51" s="105"/>
    </row>
    <row r="52" spans="1:26" s="102" customFormat="1" ht="12" customHeight="1">
      <c r="A52" s="120" t="s">
        <v>112</v>
      </c>
      <c r="B52" s="121" t="s">
        <v>202</v>
      </c>
      <c r="C52" s="120" t="s">
        <v>203</v>
      </c>
      <c r="D52" s="122">
        <f t="shared" si="1"/>
        <v>4668</v>
      </c>
      <c r="E52" s="122">
        <f t="shared" si="2"/>
        <v>40</v>
      </c>
      <c r="F52" s="123">
        <f t="shared" si="3"/>
        <v>0.8568980291345331</v>
      </c>
      <c r="G52" s="122">
        <v>40</v>
      </c>
      <c r="H52" s="122">
        <v>0</v>
      </c>
      <c r="I52" s="122">
        <f t="shared" si="4"/>
        <v>4628</v>
      </c>
      <c r="J52" s="123">
        <f t="shared" si="5"/>
        <v>99.14310197086547</v>
      </c>
      <c r="K52" s="122">
        <v>0</v>
      </c>
      <c r="L52" s="123">
        <f t="shared" si="6"/>
        <v>0</v>
      </c>
      <c r="M52" s="122">
        <v>0</v>
      </c>
      <c r="N52" s="123">
        <f t="shared" si="7"/>
        <v>0</v>
      </c>
      <c r="O52" s="122">
        <v>4628</v>
      </c>
      <c r="P52" s="122">
        <v>4628</v>
      </c>
      <c r="Q52" s="123">
        <f t="shared" si="8"/>
        <v>99.14310197086547</v>
      </c>
      <c r="R52" s="122">
        <v>152</v>
      </c>
      <c r="S52" s="105" t="s">
        <v>108</v>
      </c>
      <c r="T52" s="105"/>
      <c r="U52" s="105"/>
      <c r="V52" s="105"/>
      <c r="W52" s="105" t="s">
        <v>108</v>
      </c>
      <c r="X52" s="105"/>
      <c r="Y52" s="105"/>
      <c r="Z52" s="105"/>
    </row>
    <row r="53" spans="1:26" s="102" customFormat="1" ht="12" customHeight="1">
      <c r="A53" s="120" t="s">
        <v>112</v>
      </c>
      <c r="B53" s="121" t="s">
        <v>204</v>
      </c>
      <c r="C53" s="120" t="s">
        <v>205</v>
      </c>
      <c r="D53" s="122">
        <f t="shared" si="1"/>
        <v>27058</v>
      </c>
      <c r="E53" s="122">
        <f t="shared" si="2"/>
        <v>1410</v>
      </c>
      <c r="F53" s="123">
        <f t="shared" si="3"/>
        <v>5.211028161726661</v>
      </c>
      <c r="G53" s="122">
        <v>1410</v>
      </c>
      <c r="H53" s="122">
        <v>0</v>
      </c>
      <c r="I53" s="122">
        <f t="shared" si="4"/>
        <v>25648</v>
      </c>
      <c r="J53" s="123">
        <f t="shared" si="5"/>
        <v>94.78897183827334</v>
      </c>
      <c r="K53" s="122">
        <v>18003</v>
      </c>
      <c r="L53" s="123">
        <f t="shared" si="6"/>
        <v>66.53485106068445</v>
      </c>
      <c r="M53" s="122">
        <v>0</v>
      </c>
      <c r="N53" s="123">
        <f t="shared" si="7"/>
        <v>0</v>
      </c>
      <c r="O53" s="122">
        <v>7645</v>
      </c>
      <c r="P53" s="122">
        <v>4299</v>
      </c>
      <c r="Q53" s="123">
        <f t="shared" si="8"/>
        <v>28.25412077758888</v>
      </c>
      <c r="R53" s="122">
        <v>211</v>
      </c>
      <c r="S53" s="105" t="s">
        <v>108</v>
      </c>
      <c r="T53" s="105"/>
      <c r="U53" s="105"/>
      <c r="V53" s="105"/>
      <c r="W53" s="105" t="s">
        <v>108</v>
      </c>
      <c r="X53" s="105"/>
      <c r="Y53" s="105"/>
      <c r="Z53" s="105"/>
    </row>
    <row r="54" spans="1:26" s="102" customFormat="1" ht="12" customHeight="1">
      <c r="A54" s="120" t="s">
        <v>112</v>
      </c>
      <c r="B54" s="121" t="s">
        <v>206</v>
      </c>
      <c r="C54" s="120" t="s">
        <v>207</v>
      </c>
      <c r="D54" s="122">
        <f t="shared" si="1"/>
        <v>50149</v>
      </c>
      <c r="E54" s="122">
        <f t="shared" si="2"/>
        <v>1665</v>
      </c>
      <c r="F54" s="123">
        <f t="shared" si="3"/>
        <v>3.320106083870067</v>
      </c>
      <c r="G54" s="122">
        <v>1665</v>
      </c>
      <c r="H54" s="122">
        <v>0</v>
      </c>
      <c r="I54" s="122">
        <f t="shared" si="4"/>
        <v>48484</v>
      </c>
      <c r="J54" s="123">
        <f t="shared" si="5"/>
        <v>96.67989391612993</v>
      </c>
      <c r="K54" s="122">
        <v>30331</v>
      </c>
      <c r="L54" s="123">
        <f t="shared" si="6"/>
        <v>60.48176434226007</v>
      </c>
      <c r="M54" s="122">
        <v>0</v>
      </c>
      <c r="N54" s="123">
        <f t="shared" si="7"/>
        <v>0</v>
      </c>
      <c r="O54" s="122">
        <v>18153</v>
      </c>
      <c r="P54" s="122">
        <v>8143</v>
      </c>
      <c r="Q54" s="123">
        <f t="shared" si="8"/>
        <v>36.19812957386987</v>
      </c>
      <c r="R54" s="122">
        <v>1153</v>
      </c>
      <c r="S54" s="105"/>
      <c r="T54" s="105" t="s">
        <v>108</v>
      </c>
      <c r="U54" s="105"/>
      <c r="V54" s="105"/>
      <c r="W54" s="105"/>
      <c r="X54" s="105"/>
      <c r="Y54" s="105"/>
      <c r="Z54" s="105" t="s">
        <v>108</v>
      </c>
    </row>
    <row r="55" spans="1:26" s="102" customFormat="1" ht="12" customHeight="1">
      <c r="A55" s="120" t="s">
        <v>112</v>
      </c>
      <c r="B55" s="121" t="s">
        <v>208</v>
      </c>
      <c r="C55" s="120" t="s">
        <v>209</v>
      </c>
      <c r="D55" s="122">
        <f t="shared" si="1"/>
        <v>20236</v>
      </c>
      <c r="E55" s="122">
        <f t="shared" si="2"/>
        <v>787</v>
      </c>
      <c r="F55" s="123">
        <f t="shared" si="3"/>
        <v>3.889108519470251</v>
      </c>
      <c r="G55" s="122">
        <v>787</v>
      </c>
      <c r="H55" s="122">
        <v>0</v>
      </c>
      <c r="I55" s="122">
        <f t="shared" si="4"/>
        <v>19449</v>
      </c>
      <c r="J55" s="123">
        <f t="shared" si="5"/>
        <v>96.11089148052974</v>
      </c>
      <c r="K55" s="122">
        <v>0</v>
      </c>
      <c r="L55" s="123">
        <f t="shared" si="6"/>
        <v>0</v>
      </c>
      <c r="M55" s="122">
        <v>0</v>
      </c>
      <c r="N55" s="123">
        <f t="shared" si="7"/>
        <v>0</v>
      </c>
      <c r="O55" s="122">
        <v>19449</v>
      </c>
      <c r="P55" s="122">
        <v>3979</v>
      </c>
      <c r="Q55" s="123">
        <f t="shared" si="8"/>
        <v>96.11089148052974</v>
      </c>
      <c r="R55" s="122">
        <v>362</v>
      </c>
      <c r="S55" s="105" t="s">
        <v>108</v>
      </c>
      <c r="T55" s="105"/>
      <c r="U55" s="105"/>
      <c r="V55" s="105"/>
      <c r="W55" s="105" t="s">
        <v>108</v>
      </c>
      <c r="X55" s="105"/>
      <c r="Y55" s="105"/>
      <c r="Z55" s="105"/>
    </row>
    <row r="56" spans="1:26" s="102" customFormat="1" ht="12" customHeight="1">
      <c r="A56" s="120" t="s">
        <v>112</v>
      </c>
      <c r="B56" s="121" t="s">
        <v>210</v>
      </c>
      <c r="C56" s="120" t="s">
        <v>111</v>
      </c>
      <c r="D56" s="122">
        <f t="shared" si="1"/>
        <v>23335</v>
      </c>
      <c r="E56" s="122">
        <f t="shared" si="2"/>
        <v>1768</v>
      </c>
      <c r="F56" s="123">
        <f t="shared" si="3"/>
        <v>7.576601671309192</v>
      </c>
      <c r="G56" s="122">
        <v>1743</v>
      </c>
      <c r="H56" s="122">
        <v>25</v>
      </c>
      <c r="I56" s="122">
        <f t="shared" si="4"/>
        <v>21567</v>
      </c>
      <c r="J56" s="123">
        <f t="shared" si="5"/>
        <v>92.42339832869081</v>
      </c>
      <c r="K56" s="122">
        <v>0</v>
      </c>
      <c r="L56" s="123">
        <f t="shared" si="6"/>
        <v>0</v>
      </c>
      <c r="M56" s="122">
        <v>0</v>
      </c>
      <c r="N56" s="123">
        <f t="shared" si="7"/>
        <v>0</v>
      </c>
      <c r="O56" s="122">
        <v>21567</v>
      </c>
      <c r="P56" s="122">
        <v>10289</v>
      </c>
      <c r="Q56" s="123">
        <f t="shared" si="8"/>
        <v>92.42339832869081</v>
      </c>
      <c r="R56" s="122">
        <v>245</v>
      </c>
      <c r="S56" s="105" t="s">
        <v>108</v>
      </c>
      <c r="T56" s="105"/>
      <c r="U56" s="105"/>
      <c r="V56" s="105"/>
      <c r="W56" s="105" t="s">
        <v>108</v>
      </c>
      <c r="X56" s="105"/>
      <c r="Y56" s="105"/>
      <c r="Z56" s="105"/>
    </row>
    <row r="57" spans="1:26" s="102" customFormat="1" ht="12" customHeight="1">
      <c r="A57" s="120" t="s">
        <v>112</v>
      </c>
      <c r="B57" s="121" t="s">
        <v>211</v>
      </c>
      <c r="C57" s="120" t="s">
        <v>212</v>
      </c>
      <c r="D57" s="122">
        <f t="shared" si="1"/>
        <v>42633</v>
      </c>
      <c r="E57" s="122">
        <f t="shared" si="2"/>
        <v>830</v>
      </c>
      <c r="F57" s="123">
        <f t="shared" si="3"/>
        <v>1.9468486852907374</v>
      </c>
      <c r="G57" s="122">
        <v>830</v>
      </c>
      <c r="H57" s="122">
        <v>0</v>
      </c>
      <c r="I57" s="122">
        <f t="shared" si="4"/>
        <v>41803</v>
      </c>
      <c r="J57" s="123">
        <f t="shared" si="5"/>
        <v>98.05315131470927</v>
      </c>
      <c r="K57" s="122">
        <v>25681</v>
      </c>
      <c r="L57" s="123">
        <f t="shared" si="6"/>
        <v>60.23737480355593</v>
      </c>
      <c r="M57" s="122">
        <v>0</v>
      </c>
      <c r="N57" s="123">
        <f t="shared" si="7"/>
        <v>0</v>
      </c>
      <c r="O57" s="122">
        <v>16122</v>
      </c>
      <c r="P57" s="122">
        <v>4504</v>
      </c>
      <c r="Q57" s="123">
        <f t="shared" si="8"/>
        <v>37.81577651115333</v>
      </c>
      <c r="R57" s="122">
        <v>628</v>
      </c>
      <c r="S57" s="105" t="s">
        <v>108</v>
      </c>
      <c r="T57" s="105"/>
      <c r="U57" s="105"/>
      <c r="V57" s="105"/>
      <c r="W57" s="105" t="s">
        <v>108</v>
      </c>
      <c r="X57" s="105"/>
      <c r="Y57" s="105"/>
      <c r="Z57" s="105"/>
    </row>
    <row r="58" spans="1:26" s="102" customFormat="1" ht="12" customHeight="1">
      <c r="A58" s="120" t="s">
        <v>112</v>
      </c>
      <c r="B58" s="121" t="s">
        <v>213</v>
      </c>
      <c r="C58" s="120" t="s">
        <v>214</v>
      </c>
      <c r="D58" s="122">
        <f t="shared" si="1"/>
        <v>38543</v>
      </c>
      <c r="E58" s="122">
        <f t="shared" si="2"/>
        <v>619</v>
      </c>
      <c r="F58" s="123">
        <f t="shared" si="3"/>
        <v>1.6059984951871935</v>
      </c>
      <c r="G58" s="122">
        <v>619</v>
      </c>
      <c r="H58" s="122">
        <v>0</v>
      </c>
      <c r="I58" s="122">
        <f t="shared" si="4"/>
        <v>37924</v>
      </c>
      <c r="J58" s="123">
        <f t="shared" si="5"/>
        <v>98.3940015048128</v>
      </c>
      <c r="K58" s="122">
        <v>23232</v>
      </c>
      <c r="L58" s="123">
        <f t="shared" si="6"/>
        <v>60.27553641387541</v>
      </c>
      <c r="M58" s="122">
        <v>0</v>
      </c>
      <c r="N58" s="123">
        <f t="shared" si="7"/>
        <v>0</v>
      </c>
      <c r="O58" s="122">
        <v>14692</v>
      </c>
      <c r="P58" s="122">
        <v>12728</v>
      </c>
      <c r="Q58" s="123">
        <f t="shared" si="8"/>
        <v>38.11846509093739</v>
      </c>
      <c r="R58" s="122">
        <v>720</v>
      </c>
      <c r="S58" s="105"/>
      <c r="T58" s="105"/>
      <c r="U58" s="105"/>
      <c r="V58" s="105" t="s">
        <v>108</v>
      </c>
      <c r="W58" s="105"/>
      <c r="X58" s="105"/>
      <c r="Y58" s="105"/>
      <c r="Z58" s="105" t="s">
        <v>108</v>
      </c>
    </row>
    <row r="59" spans="1:26" s="102" customFormat="1" ht="12" customHeight="1">
      <c r="A59" s="120" t="s">
        <v>112</v>
      </c>
      <c r="B59" s="121" t="s">
        <v>215</v>
      </c>
      <c r="C59" s="120" t="s">
        <v>216</v>
      </c>
      <c r="D59" s="122">
        <f t="shared" si="1"/>
        <v>5765</v>
      </c>
      <c r="E59" s="122">
        <f t="shared" si="2"/>
        <v>539</v>
      </c>
      <c r="F59" s="123">
        <f t="shared" si="3"/>
        <v>9.349522983521249</v>
      </c>
      <c r="G59" s="122">
        <v>539</v>
      </c>
      <c r="H59" s="122">
        <v>0</v>
      </c>
      <c r="I59" s="122">
        <f t="shared" si="4"/>
        <v>5226</v>
      </c>
      <c r="J59" s="123">
        <f t="shared" si="5"/>
        <v>90.65047701647875</v>
      </c>
      <c r="K59" s="122">
        <v>0</v>
      </c>
      <c r="L59" s="123">
        <f t="shared" si="6"/>
        <v>0</v>
      </c>
      <c r="M59" s="122">
        <v>0</v>
      </c>
      <c r="N59" s="123">
        <f t="shared" si="7"/>
        <v>0</v>
      </c>
      <c r="O59" s="122">
        <v>5226</v>
      </c>
      <c r="P59" s="122">
        <v>3547</v>
      </c>
      <c r="Q59" s="123">
        <f t="shared" si="8"/>
        <v>90.65047701647875</v>
      </c>
      <c r="R59" s="122">
        <v>54</v>
      </c>
      <c r="S59" s="105"/>
      <c r="T59" s="105"/>
      <c r="U59" s="105"/>
      <c r="V59" s="105" t="s">
        <v>108</v>
      </c>
      <c r="W59" s="105"/>
      <c r="X59" s="105"/>
      <c r="Y59" s="105"/>
      <c r="Z59" s="105" t="s">
        <v>108</v>
      </c>
    </row>
    <row r="60" spans="1:26" s="102" customFormat="1" ht="12" customHeight="1">
      <c r="A60" s="120" t="s">
        <v>112</v>
      </c>
      <c r="B60" s="121" t="s">
        <v>217</v>
      </c>
      <c r="C60" s="120" t="s">
        <v>218</v>
      </c>
      <c r="D60" s="122">
        <f t="shared" si="1"/>
        <v>3771</v>
      </c>
      <c r="E60" s="122">
        <f t="shared" si="2"/>
        <v>415</v>
      </c>
      <c r="F60" s="123">
        <f t="shared" si="3"/>
        <v>11.005038451339168</v>
      </c>
      <c r="G60" s="122">
        <v>320</v>
      </c>
      <c r="H60" s="122">
        <v>95</v>
      </c>
      <c r="I60" s="122">
        <f t="shared" si="4"/>
        <v>3356</v>
      </c>
      <c r="J60" s="123">
        <f t="shared" si="5"/>
        <v>88.99496154866084</v>
      </c>
      <c r="K60" s="122">
        <v>1759</v>
      </c>
      <c r="L60" s="123">
        <f t="shared" si="6"/>
        <v>46.64545213471228</v>
      </c>
      <c r="M60" s="122">
        <v>0</v>
      </c>
      <c r="N60" s="123">
        <f t="shared" si="7"/>
        <v>0</v>
      </c>
      <c r="O60" s="122">
        <v>1597</v>
      </c>
      <c r="P60" s="122">
        <v>577</v>
      </c>
      <c r="Q60" s="123">
        <f t="shared" si="8"/>
        <v>42.34950941394855</v>
      </c>
      <c r="R60" s="122">
        <v>31</v>
      </c>
      <c r="S60" s="105"/>
      <c r="T60" s="105"/>
      <c r="U60" s="105"/>
      <c r="V60" s="105" t="s">
        <v>108</v>
      </c>
      <c r="W60" s="105"/>
      <c r="X60" s="105"/>
      <c r="Y60" s="105"/>
      <c r="Z60" s="105" t="s">
        <v>108</v>
      </c>
    </row>
    <row r="61" spans="1:26" s="102" customFormat="1" ht="12" customHeight="1">
      <c r="A61" s="120" t="s">
        <v>112</v>
      </c>
      <c r="B61" s="121" t="s">
        <v>219</v>
      </c>
      <c r="C61" s="120" t="s">
        <v>220</v>
      </c>
      <c r="D61" s="122">
        <f t="shared" si="1"/>
        <v>1311</v>
      </c>
      <c r="E61" s="122">
        <f t="shared" si="2"/>
        <v>265</v>
      </c>
      <c r="F61" s="123">
        <f t="shared" si="3"/>
        <v>20.21357742181541</v>
      </c>
      <c r="G61" s="122">
        <v>265</v>
      </c>
      <c r="H61" s="122">
        <v>0</v>
      </c>
      <c r="I61" s="122">
        <f t="shared" si="4"/>
        <v>1046</v>
      </c>
      <c r="J61" s="123">
        <f t="shared" si="5"/>
        <v>79.78642257818458</v>
      </c>
      <c r="K61" s="122">
        <v>0</v>
      </c>
      <c r="L61" s="123">
        <f t="shared" si="6"/>
        <v>0</v>
      </c>
      <c r="M61" s="122">
        <v>0</v>
      </c>
      <c r="N61" s="123">
        <f t="shared" si="7"/>
        <v>0</v>
      </c>
      <c r="O61" s="122">
        <v>1046</v>
      </c>
      <c r="P61" s="122">
        <v>818</v>
      </c>
      <c r="Q61" s="123">
        <f t="shared" si="8"/>
        <v>79.78642257818458</v>
      </c>
      <c r="R61" s="122">
        <v>5</v>
      </c>
      <c r="S61" s="105"/>
      <c r="T61" s="105"/>
      <c r="U61" s="105"/>
      <c r="V61" s="105" t="s">
        <v>108</v>
      </c>
      <c r="W61" s="105"/>
      <c r="X61" s="105"/>
      <c r="Y61" s="105"/>
      <c r="Z61" s="105" t="s">
        <v>108</v>
      </c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52" t="s">
        <v>75</v>
      </c>
      <c r="B2" s="150" t="s">
        <v>76</v>
      </c>
      <c r="C2" s="150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2" t="s">
        <v>80</v>
      </c>
      <c r="AG2" s="143"/>
      <c r="AH2" s="143"/>
      <c r="AI2" s="144"/>
      <c r="AJ2" s="142" t="s">
        <v>81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6" t="s">
        <v>82</v>
      </c>
      <c r="AU2" s="150"/>
      <c r="AV2" s="150"/>
      <c r="AW2" s="150"/>
      <c r="AX2" s="150"/>
      <c r="AY2" s="150"/>
      <c r="AZ2" s="142" t="s">
        <v>83</v>
      </c>
      <c r="BA2" s="143"/>
      <c r="BB2" s="143"/>
      <c r="BC2" s="144"/>
    </row>
    <row r="3" spans="1:55" s="50" customFormat="1" ht="26.25" customHeight="1">
      <c r="A3" s="151"/>
      <c r="B3" s="151"/>
      <c r="C3" s="151"/>
      <c r="D3" s="66" t="s">
        <v>84</v>
      </c>
      <c r="E3" s="145" t="s">
        <v>85</v>
      </c>
      <c r="F3" s="143"/>
      <c r="G3" s="144"/>
      <c r="H3" s="146" t="s">
        <v>86</v>
      </c>
      <c r="I3" s="147"/>
      <c r="J3" s="148"/>
      <c r="K3" s="145" t="s">
        <v>87</v>
      </c>
      <c r="L3" s="147"/>
      <c r="M3" s="148"/>
      <c r="N3" s="66" t="s">
        <v>84</v>
      </c>
      <c r="O3" s="145" t="s">
        <v>88</v>
      </c>
      <c r="P3" s="154"/>
      <c r="Q3" s="154"/>
      <c r="R3" s="154"/>
      <c r="S3" s="154"/>
      <c r="T3" s="154"/>
      <c r="U3" s="155"/>
      <c r="V3" s="145" t="s">
        <v>89</v>
      </c>
      <c r="W3" s="154"/>
      <c r="X3" s="154"/>
      <c r="Y3" s="154"/>
      <c r="Z3" s="154"/>
      <c r="AA3" s="154"/>
      <c r="AB3" s="155"/>
      <c r="AC3" s="92" t="s">
        <v>90</v>
      </c>
      <c r="AD3" s="64"/>
      <c r="AE3" s="65"/>
      <c r="AF3" s="149" t="s">
        <v>84</v>
      </c>
      <c r="AG3" s="150" t="s">
        <v>91</v>
      </c>
      <c r="AH3" s="150" t="s">
        <v>92</v>
      </c>
      <c r="AI3" s="150" t="s">
        <v>93</v>
      </c>
      <c r="AJ3" s="151" t="s">
        <v>84</v>
      </c>
      <c r="AK3" s="150" t="s">
        <v>94</v>
      </c>
      <c r="AL3" s="150" t="s">
        <v>95</v>
      </c>
      <c r="AM3" s="150" t="s">
        <v>96</v>
      </c>
      <c r="AN3" s="150" t="s">
        <v>92</v>
      </c>
      <c r="AO3" s="150" t="s">
        <v>93</v>
      </c>
      <c r="AP3" s="150" t="s">
        <v>97</v>
      </c>
      <c r="AQ3" s="150" t="s">
        <v>98</v>
      </c>
      <c r="AR3" s="150" t="s">
        <v>99</v>
      </c>
      <c r="AS3" s="150" t="s">
        <v>100</v>
      </c>
      <c r="AT3" s="149" t="s">
        <v>84</v>
      </c>
      <c r="AU3" s="150" t="s">
        <v>94</v>
      </c>
      <c r="AV3" s="150" t="s">
        <v>95</v>
      </c>
      <c r="AW3" s="150" t="s">
        <v>96</v>
      </c>
      <c r="AX3" s="150" t="s">
        <v>92</v>
      </c>
      <c r="AY3" s="150" t="s">
        <v>93</v>
      </c>
      <c r="AZ3" s="149" t="s">
        <v>84</v>
      </c>
      <c r="BA3" s="150" t="s">
        <v>91</v>
      </c>
      <c r="BB3" s="150" t="s">
        <v>92</v>
      </c>
      <c r="BC3" s="150" t="s">
        <v>93</v>
      </c>
    </row>
    <row r="4" spans="1:55" s="50" customFormat="1" ht="26.25" customHeight="1">
      <c r="A4" s="151"/>
      <c r="B4" s="151"/>
      <c r="C4" s="151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9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49"/>
      <c r="AU4" s="151"/>
      <c r="AV4" s="151"/>
      <c r="AW4" s="151"/>
      <c r="AX4" s="151"/>
      <c r="AY4" s="151"/>
      <c r="AZ4" s="149"/>
      <c r="BA4" s="151"/>
      <c r="BB4" s="151"/>
      <c r="BC4" s="151"/>
    </row>
    <row r="5" spans="1:55" s="54" customFormat="1" ht="23.25" customHeight="1">
      <c r="A5" s="151"/>
      <c r="B5" s="151"/>
      <c r="C5" s="15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51"/>
      <c r="AM5" s="55"/>
      <c r="AN5" s="55"/>
      <c r="AO5" s="55"/>
      <c r="AP5" s="55"/>
      <c r="AQ5" s="55"/>
      <c r="AR5" s="55"/>
      <c r="AS5" s="55"/>
      <c r="AT5" s="55"/>
      <c r="AU5" s="55"/>
      <c r="AV5" s="151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53"/>
      <c r="B6" s="153"/>
      <c r="C6" s="153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112</v>
      </c>
      <c r="B7" s="104" t="s">
        <v>113</v>
      </c>
      <c r="C7" s="103" t="s">
        <v>55</v>
      </c>
      <c r="D7" s="94">
        <f aca="true" t="shared" si="0" ref="D7:AI7">SUM(D8:D61)</f>
        <v>1234654</v>
      </c>
      <c r="E7" s="94">
        <f t="shared" si="0"/>
        <v>18419</v>
      </c>
      <c r="F7" s="94">
        <f t="shared" si="0"/>
        <v>18419</v>
      </c>
      <c r="G7" s="94">
        <f t="shared" si="0"/>
        <v>0</v>
      </c>
      <c r="H7" s="94">
        <f t="shared" si="0"/>
        <v>94971</v>
      </c>
      <c r="I7" s="94">
        <f t="shared" si="0"/>
        <v>61097</v>
      </c>
      <c r="J7" s="94">
        <f t="shared" si="0"/>
        <v>33874</v>
      </c>
      <c r="K7" s="94">
        <f t="shared" si="0"/>
        <v>1121264</v>
      </c>
      <c r="L7" s="94">
        <f t="shared" si="0"/>
        <v>61798</v>
      </c>
      <c r="M7" s="94">
        <f t="shared" si="0"/>
        <v>1059466</v>
      </c>
      <c r="N7" s="94">
        <f t="shared" si="0"/>
        <v>1235092</v>
      </c>
      <c r="O7" s="94">
        <f t="shared" si="0"/>
        <v>141349</v>
      </c>
      <c r="P7" s="94">
        <f t="shared" si="0"/>
        <v>112552</v>
      </c>
      <c r="Q7" s="94">
        <f t="shared" si="0"/>
        <v>0</v>
      </c>
      <c r="R7" s="94">
        <f t="shared" si="0"/>
        <v>0</v>
      </c>
      <c r="S7" s="94">
        <f t="shared" si="0"/>
        <v>28797</v>
      </c>
      <c r="T7" s="94">
        <f t="shared" si="0"/>
        <v>0</v>
      </c>
      <c r="U7" s="94">
        <f t="shared" si="0"/>
        <v>0</v>
      </c>
      <c r="V7" s="94">
        <f t="shared" si="0"/>
        <v>1093614</v>
      </c>
      <c r="W7" s="94">
        <f t="shared" si="0"/>
        <v>979172</v>
      </c>
      <c r="X7" s="94">
        <f t="shared" si="0"/>
        <v>0</v>
      </c>
      <c r="Y7" s="94">
        <f t="shared" si="0"/>
        <v>0</v>
      </c>
      <c r="Z7" s="94">
        <f t="shared" si="0"/>
        <v>114174</v>
      </c>
      <c r="AA7" s="94">
        <f t="shared" si="0"/>
        <v>0</v>
      </c>
      <c r="AB7" s="94">
        <f t="shared" si="0"/>
        <v>268</v>
      </c>
      <c r="AC7" s="94">
        <f t="shared" si="0"/>
        <v>129</v>
      </c>
      <c r="AD7" s="94">
        <f t="shared" si="0"/>
        <v>81</v>
      </c>
      <c r="AE7" s="94">
        <f t="shared" si="0"/>
        <v>48</v>
      </c>
      <c r="AF7" s="94">
        <f t="shared" si="0"/>
        <v>24737</v>
      </c>
      <c r="AG7" s="94">
        <f t="shared" si="0"/>
        <v>24737</v>
      </c>
      <c r="AH7" s="94">
        <f t="shared" si="0"/>
        <v>0</v>
      </c>
      <c r="AI7" s="94">
        <f t="shared" si="0"/>
        <v>0</v>
      </c>
      <c r="AJ7" s="94">
        <f aca="true" t="shared" si="1" ref="AJ7:BC7">SUM(AJ8:AJ61)</f>
        <v>45349</v>
      </c>
      <c r="AK7" s="94">
        <f t="shared" si="1"/>
        <v>21387</v>
      </c>
      <c r="AL7" s="94">
        <f t="shared" si="1"/>
        <v>400</v>
      </c>
      <c r="AM7" s="94">
        <f t="shared" si="1"/>
        <v>20471</v>
      </c>
      <c r="AN7" s="94">
        <f t="shared" si="1"/>
        <v>0</v>
      </c>
      <c r="AO7" s="94">
        <f t="shared" si="1"/>
        <v>0</v>
      </c>
      <c r="AP7" s="94">
        <f t="shared" si="1"/>
        <v>0</v>
      </c>
      <c r="AQ7" s="94">
        <f t="shared" si="1"/>
        <v>816</v>
      </c>
      <c r="AR7" s="94">
        <f t="shared" si="1"/>
        <v>183</v>
      </c>
      <c r="AS7" s="94">
        <f t="shared" si="1"/>
        <v>2092</v>
      </c>
      <c r="AT7" s="94">
        <f t="shared" si="1"/>
        <v>2326</v>
      </c>
      <c r="AU7" s="94">
        <f t="shared" si="1"/>
        <v>1175</v>
      </c>
      <c r="AV7" s="94">
        <f t="shared" si="1"/>
        <v>0</v>
      </c>
      <c r="AW7" s="94">
        <f t="shared" si="1"/>
        <v>1151</v>
      </c>
      <c r="AX7" s="94">
        <f t="shared" si="1"/>
        <v>0</v>
      </c>
      <c r="AY7" s="94">
        <f t="shared" si="1"/>
        <v>0</v>
      </c>
      <c r="AZ7" s="94">
        <f t="shared" si="1"/>
        <v>1144</v>
      </c>
      <c r="BA7" s="94">
        <f t="shared" si="1"/>
        <v>1144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112</v>
      </c>
      <c r="B8" s="106" t="s">
        <v>114</v>
      </c>
      <c r="C8" s="105" t="s">
        <v>115</v>
      </c>
      <c r="D8" s="98">
        <f aca="true" t="shared" si="2" ref="D8:D61">SUM(E8,+H8,+K8)</f>
        <v>42962</v>
      </c>
      <c r="E8" s="98">
        <f aca="true" t="shared" si="3" ref="E8:E61">SUM(F8:G8)</f>
        <v>16395</v>
      </c>
      <c r="F8" s="98">
        <v>16395</v>
      </c>
      <c r="G8" s="98">
        <v>0</v>
      </c>
      <c r="H8" s="98">
        <f aca="true" t="shared" si="4" ref="H8:H61">SUM(I8:J8)</f>
        <v>0</v>
      </c>
      <c r="I8" s="98">
        <v>0</v>
      </c>
      <c r="J8" s="98">
        <v>0</v>
      </c>
      <c r="K8" s="98">
        <f aca="true" t="shared" si="5" ref="K8:K61">SUM(L8:M8)</f>
        <v>26567</v>
      </c>
      <c r="L8" s="98">
        <v>0</v>
      </c>
      <c r="M8" s="98">
        <v>26567</v>
      </c>
      <c r="N8" s="98">
        <f aca="true" t="shared" si="6" ref="N8:N61">SUM(O8,+V8,+AC8)</f>
        <v>42962</v>
      </c>
      <c r="O8" s="98">
        <f aca="true" t="shared" si="7" ref="O8:O61">SUM(P8:U8)</f>
        <v>16395</v>
      </c>
      <c r="P8" s="98">
        <v>0</v>
      </c>
      <c r="Q8" s="98">
        <v>0</v>
      </c>
      <c r="R8" s="98">
        <v>0</v>
      </c>
      <c r="S8" s="98">
        <v>16395</v>
      </c>
      <c r="T8" s="98">
        <v>0</v>
      </c>
      <c r="U8" s="98">
        <v>0</v>
      </c>
      <c r="V8" s="98">
        <f aca="true" t="shared" si="8" ref="V8:V61">SUM(W8:AB8)</f>
        <v>26567</v>
      </c>
      <c r="W8" s="98">
        <v>0</v>
      </c>
      <c r="X8" s="98">
        <v>0</v>
      </c>
      <c r="Y8" s="98">
        <v>0</v>
      </c>
      <c r="Z8" s="98">
        <v>26567</v>
      </c>
      <c r="AA8" s="98">
        <v>0</v>
      </c>
      <c r="AB8" s="98">
        <v>0</v>
      </c>
      <c r="AC8" s="98">
        <f aca="true" t="shared" si="9" ref="AC8:AC61">SUM(AD8:AE8)</f>
        <v>0</v>
      </c>
      <c r="AD8" s="98">
        <v>0</v>
      </c>
      <c r="AE8" s="98">
        <v>0</v>
      </c>
      <c r="AF8" s="98">
        <f aca="true" t="shared" si="10" ref="AF8:AF61">SUM(AG8:AI8)</f>
        <v>0</v>
      </c>
      <c r="AG8" s="98">
        <v>0</v>
      </c>
      <c r="AH8" s="98">
        <v>0</v>
      </c>
      <c r="AI8" s="98">
        <v>0</v>
      </c>
      <c r="AJ8" s="98">
        <f aca="true" t="shared" si="11" ref="AJ8:AJ61">SUM(AK8:AS8)</f>
        <v>0</v>
      </c>
      <c r="AK8" s="98"/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61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61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112</v>
      </c>
      <c r="B9" s="108" t="s">
        <v>116</v>
      </c>
      <c r="C9" s="105" t="s">
        <v>117</v>
      </c>
      <c r="D9" s="98">
        <f t="shared" si="2"/>
        <v>49908</v>
      </c>
      <c r="E9" s="98">
        <f t="shared" si="3"/>
        <v>77</v>
      </c>
      <c r="F9" s="98">
        <v>77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49831</v>
      </c>
      <c r="L9" s="98">
        <v>2383</v>
      </c>
      <c r="M9" s="98">
        <v>47448</v>
      </c>
      <c r="N9" s="98">
        <f t="shared" si="6"/>
        <v>49908</v>
      </c>
      <c r="O9" s="98">
        <f t="shared" si="7"/>
        <v>2460</v>
      </c>
      <c r="P9" s="98">
        <v>2460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47448</v>
      </c>
      <c r="W9" s="98">
        <v>47448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3776</v>
      </c>
      <c r="AG9" s="98">
        <v>3776</v>
      </c>
      <c r="AH9" s="98">
        <v>0</v>
      </c>
      <c r="AI9" s="98">
        <v>0</v>
      </c>
      <c r="AJ9" s="98">
        <f t="shared" si="11"/>
        <v>3776</v>
      </c>
      <c r="AK9" s="98"/>
      <c r="AL9" s="98">
        <v>0</v>
      </c>
      <c r="AM9" s="98">
        <v>3776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172</v>
      </c>
      <c r="AU9" s="98">
        <v>0</v>
      </c>
      <c r="AV9" s="98">
        <v>0</v>
      </c>
      <c r="AW9" s="98">
        <v>172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112</v>
      </c>
      <c r="B10" s="108" t="s">
        <v>118</v>
      </c>
      <c r="C10" s="105" t="s">
        <v>119</v>
      </c>
      <c r="D10" s="98">
        <f t="shared" si="2"/>
        <v>50354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50354</v>
      </c>
      <c r="L10" s="98">
        <v>3523</v>
      </c>
      <c r="M10" s="98">
        <v>46831</v>
      </c>
      <c r="N10" s="98">
        <f t="shared" si="6"/>
        <v>50354</v>
      </c>
      <c r="O10" s="98">
        <f t="shared" si="7"/>
        <v>3523</v>
      </c>
      <c r="P10" s="98">
        <v>3523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46831</v>
      </c>
      <c r="W10" s="98">
        <v>46831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2182</v>
      </c>
      <c r="AG10" s="98">
        <v>2182</v>
      </c>
      <c r="AH10" s="98">
        <v>0</v>
      </c>
      <c r="AI10" s="98">
        <v>0</v>
      </c>
      <c r="AJ10" s="98">
        <f t="shared" si="11"/>
        <v>2182</v>
      </c>
      <c r="AK10" s="98"/>
      <c r="AL10" s="98">
        <v>0</v>
      </c>
      <c r="AM10" s="98">
        <v>2182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40</v>
      </c>
      <c r="AU10" s="98">
        <v>0</v>
      </c>
      <c r="AV10" s="98">
        <v>0</v>
      </c>
      <c r="AW10" s="98">
        <v>40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112</v>
      </c>
      <c r="B11" s="108" t="s">
        <v>120</v>
      </c>
      <c r="C11" s="105" t="s">
        <v>121</v>
      </c>
      <c r="D11" s="98">
        <f t="shared" si="2"/>
        <v>81684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81684</v>
      </c>
      <c r="L11" s="98">
        <v>15240</v>
      </c>
      <c r="M11" s="98">
        <v>66444</v>
      </c>
      <c r="N11" s="98">
        <f t="shared" si="6"/>
        <v>81684</v>
      </c>
      <c r="O11" s="98">
        <f t="shared" si="7"/>
        <v>15240</v>
      </c>
      <c r="P11" s="98">
        <v>12750</v>
      </c>
      <c r="Q11" s="98">
        <v>0</v>
      </c>
      <c r="R11" s="98">
        <v>0</v>
      </c>
      <c r="S11" s="98">
        <v>2490</v>
      </c>
      <c r="T11" s="98">
        <v>0</v>
      </c>
      <c r="U11" s="98">
        <v>0</v>
      </c>
      <c r="V11" s="98">
        <f t="shared" si="8"/>
        <v>66444</v>
      </c>
      <c r="W11" s="98">
        <v>58967</v>
      </c>
      <c r="X11" s="98">
        <v>0</v>
      </c>
      <c r="Y11" s="98">
        <v>0</v>
      </c>
      <c r="Z11" s="98">
        <v>7477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3410</v>
      </c>
      <c r="AG11" s="98">
        <v>3410</v>
      </c>
      <c r="AH11" s="98">
        <v>0</v>
      </c>
      <c r="AI11" s="98">
        <v>0</v>
      </c>
      <c r="AJ11" s="98">
        <f t="shared" si="11"/>
        <v>3410</v>
      </c>
      <c r="AK11" s="98"/>
      <c r="AL11" s="98">
        <v>0</v>
      </c>
      <c r="AM11" s="98">
        <v>3410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112</v>
      </c>
      <c r="B12" s="106" t="s">
        <v>122</v>
      </c>
      <c r="C12" s="105" t="s">
        <v>123</v>
      </c>
      <c r="D12" s="122">
        <f t="shared" si="2"/>
        <v>35081</v>
      </c>
      <c r="E12" s="122">
        <f t="shared" si="3"/>
        <v>0</v>
      </c>
      <c r="F12" s="122">
        <v>0</v>
      </c>
      <c r="G12" s="122">
        <v>0</v>
      </c>
      <c r="H12" s="122">
        <f t="shared" si="4"/>
        <v>6009</v>
      </c>
      <c r="I12" s="122">
        <v>6009</v>
      </c>
      <c r="J12" s="122">
        <v>0</v>
      </c>
      <c r="K12" s="122">
        <f t="shared" si="5"/>
        <v>29072</v>
      </c>
      <c r="L12" s="122">
        <v>0</v>
      </c>
      <c r="M12" s="122">
        <v>29072</v>
      </c>
      <c r="N12" s="122">
        <f t="shared" si="6"/>
        <v>35138</v>
      </c>
      <c r="O12" s="122">
        <f t="shared" si="7"/>
        <v>6009</v>
      </c>
      <c r="P12" s="122">
        <v>6009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29072</v>
      </c>
      <c r="W12" s="122">
        <v>29072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57</v>
      </c>
      <c r="AD12" s="122">
        <v>57</v>
      </c>
      <c r="AE12" s="122">
        <v>0</v>
      </c>
      <c r="AF12" s="122">
        <f t="shared" si="10"/>
        <v>755</v>
      </c>
      <c r="AG12" s="122">
        <v>755</v>
      </c>
      <c r="AH12" s="122">
        <v>0</v>
      </c>
      <c r="AI12" s="122">
        <v>0</v>
      </c>
      <c r="AJ12" s="122">
        <f t="shared" si="11"/>
        <v>755</v>
      </c>
      <c r="AK12" s="122"/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755</v>
      </c>
      <c r="AT12" s="122">
        <f t="shared" si="12"/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2" customFormat="1" ht="12" customHeight="1">
      <c r="A13" s="105" t="s">
        <v>112</v>
      </c>
      <c r="B13" s="106" t="s">
        <v>124</v>
      </c>
      <c r="C13" s="105" t="s">
        <v>125</v>
      </c>
      <c r="D13" s="122">
        <f t="shared" si="2"/>
        <v>23371</v>
      </c>
      <c r="E13" s="122">
        <f t="shared" si="3"/>
        <v>0</v>
      </c>
      <c r="F13" s="122">
        <v>0</v>
      </c>
      <c r="G13" s="122">
        <v>0</v>
      </c>
      <c r="H13" s="122">
        <f t="shared" si="4"/>
        <v>2418</v>
      </c>
      <c r="I13" s="122">
        <v>2418</v>
      </c>
      <c r="J13" s="122">
        <v>0</v>
      </c>
      <c r="K13" s="122">
        <f t="shared" si="5"/>
        <v>20953</v>
      </c>
      <c r="L13" s="122">
        <v>0</v>
      </c>
      <c r="M13" s="122">
        <v>20953</v>
      </c>
      <c r="N13" s="122">
        <f t="shared" si="6"/>
        <v>23371</v>
      </c>
      <c r="O13" s="122">
        <f t="shared" si="7"/>
        <v>2418</v>
      </c>
      <c r="P13" s="122">
        <v>2418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20953</v>
      </c>
      <c r="W13" s="122">
        <v>20953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82</v>
      </c>
      <c r="AG13" s="122">
        <v>82</v>
      </c>
      <c r="AH13" s="122">
        <v>0</v>
      </c>
      <c r="AI13" s="122">
        <v>0</v>
      </c>
      <c r="AJ13" s="122">
        <f t="shared" si="11"/>
        <v>0</v>
      </c>
      <c r="AK13" s="122"/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f t="shared" si="12"/>
        <v>82</v>
      </c>
      <c r="AU13" s="122">
        <v>82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112</v>
      </c>
      <c r="B14" s="106" t="s">
        <v>126</v>
      </c>
      <c r="C14" s="105" t="s">
        <v>127</v>
      </c>
      <c r="D14" s="122">
        <f t="shared" si="2"/>
        <v>46946</v>
      </c>
      <c r="E14" s="122">
        <f t="shared" si="3"/>
        <v>678</v>
      </c>
      <c r="F14" s="122">
        <v>678</v>
      </c>
      <c r="G14" s="122">
        <v>0</v>
      </c>
      <c r="H14" s="122">
        <f t="shared" si="4"/>
        <v>7240</v>
      </c>
      <c r="I14" s="122">
        <v>7240</v>
      </c>
      <c r="J14" s="122">
        <v>0</v>
      </c>
      <c r="K14" s="122">
        <f t="shared" si="5"/>
        <v>39028</v>
      </c>
      <c r="L14" s="122">
        <v>0</v>
      </c>
      <c r="M14" s="122">
        <v>39028</v>
      </c>
      <c r="N14" s="122">
        <f t="shared" si="6"/>
        <v>46946</v>
      </c>
      <c r="O14" s="122">
        <f t="shared" si="7"/>
        <v>7918</v>
      </c>
      <c r="P14" s="122">
        <v>7918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39028</v>
      </c>
      <c r="W14" s="122">
        <v>39028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0</v>
      </c>
      <c r="AD14" s="122">
        <v>0</v>
      </c>
      <c r="AE14" s="122">
        <v>0</v>
      </c>
      <c r="AF14" s="122">
        <f t="shared" si="10"/>
        <v>126</v>
      </c>
      <c r="AG14" s="122">
        <v>126</v>
      </c>
      <c r="AH14" s="122">
        <v>0</v>
      </c>
      <c r="AI14" s="122">
        <v>0</v>
      </c>
      <c r="AJ14" s="122">
        <f t="shared" si="11"/>
        <v>592</v>
      </c>
      <c r="AK14" s="122">
        <v>592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126</v>
      </c>
      <c r="AU14" s="122">
        <v>126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2" customFormat="1" ht="12" customHeight="1">
      <c r="A15" s="105" t="s">
        <v>112</v>
      </c>
      <c r="B15" s="106" t="s">
        <v>128</v>
      </c>
      <c r="C15" s="105" t="s">
        <v>129</v>
      </c>
      <c r="D15" s="122">
        <f t="shared" si="2"/>
        <v>25261</v>
      </c>
      <c r="E15" s="122">
        <f t="shared" si="3"/>
        <v>0</v>
      </c>
      <c r="F15" s="122">
        <v>0</v>
      </c>
      <c r="G15" s="122">
        <v>0</v>
      </c>
      <c r="H15" s="122">
        <f t="shared" si="4"/>
        <v>0</v>
      </c>
      <c r="I15" s="122">
        <v>0</v>
      </c>
      <c r="J15" s="122">
        <v>0</v>
      </c>
      <c r="K15" s="122">
        <f t="shared" si="5"/>
        <v>25261</v>
      </c>
      <c r="L15" s="122">
        <v>1861</v>
      </c>
      <c r="M15" s="122">
        <v>23400</v>
      </c>
      <c r="N15" s="122">
        <f t="shared" si="6"/>
        <v>25261</v>
      </c>
      <c r="O15" s="122">
        <f t="shared" si="7"/>
        <v>1861</v>
      </c>
      <c r="P15" s="122">
        <v>1861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23400</v>
      </c>
      <c r="W15" s="122">
        <v>23400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107</v>
      </c>
      <c r="AG15" s="122">
        <v>107</v>
      </c>
      <c r="AH15" s="122">
        <v>0</v>
      </c>
      <c r="AI15" s="122">
        <v>0</v>
      </c>
      <c r="AJ15" s="122">
        <f t="shared" si="11"/>
        <v>107</v>
      </c>
      <c r="AK15" s="122"/>
      <c r="AL15" s="122">
        <v>0</v>
      </c>
      <c r="AM15" s="122">
        <v>107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0</v>
      </c>
      <c r="BA15" s="122">
        <v>0</v>
      </c>
      <c r="BB15" s="122">
        <v>0</v>
      </c>
      <c r="BC15" s="122">
        <v>0</v>
      </c>
    </row>
    <row r="16" spans="1:55" s="102" customFormat="1" ht="12" customHeight="1">
      <c r="A16" s="105" t="s">
        <v>112</v>
      </c>
      <c r="B16" s="106" t="s">
        <v>130</v>
      </c>
      <c r="C16" s="105" t="s">
        <v>131</v>
      </c>
      <c r="D16" s="122">
        <f t="shared" si="2"/>
        <v>20397</v>
      </c>
      <c r="E16" s="122">
        <f t="shared" si="3"/>
        <v>0</v>
      </c>
      <c r="F16" s="122">
        <v>0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20397</v>
      </c>
      <c r="L16" s="122">
        <v>2069</v>
      </c>
      <c r="M16" s="122">
        <v>18328</v>
      </c>
      <c r="N16" s="122">
        <f t="shared" si="6"/>
        <v>20397</v>
      </c>
      <c r="O16" s="122">
        <f t="shared" si="7"/>
        <v>2069</v>
      </c>
      <c r="P16" s="122">
        <v>2069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18328</v>
      </c>
      <c r="W16" s="122">
        <v>18328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467</v>
      </c>
      <c r="AG16" s="122">
        <v>467</v>
      </c>
      <c r="AH16" s="122">
        <v>0</v>
      </c>
      <c r="AI16" s="122">
        <v>0</v>
      </c>
      <c r="AJ16" s="122">
        <f t="shared" si="11"/>
        <v>14421</v>
      </c>
      <c r="AK16" s="122">
        <v>14071</v>
      </c>
      <c r="AL16" s="122">
        <v>0</v>
      </c>
      <c r="AM16" s="122">
        <v>350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f t="shared" si="12"/>
        <v>159</v>
      </c>
      <c r="AU16" s="122">
        <v>117</v>
      </c>
      <c r="AV16" s="122">
        <v>0</v>
      </c>
      <c r="AW16" s="122">
        <v>42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2" customFormat="1" ht="12" customHeight="1">
      <c r="A17" s="105" t="s">
        <v>112</v>
      </c>
      <c r="B17" s="106" t="s">
        <v>132</v>
      </c>
      <c r="C17" s="105" t="s">
        <v>133</v>
      </c>
      <c r="D17" s="122">
        <f t="shared" si="2"/>
        <v>21894</v>
      </c>
      <c r="E17" s="122">
        <f t="shared" si="3"/>
        <v>0</v>
      </c>
      <c r="F17" s="122">
        <v>0</v>
      </c>
      <c r="G17" s="122">
        <v>0</v>
      </c>
      <c r="H17" s="122">
        <f t="shared" si="4"/>
        <v>0</v>
      </c>
      <c r="I17" s="122">
        <v>0</v>
      </c>
      <c r="J17" s="122">
        <v>0</v>
      </c>
      <c r="K17" s="122">
        <f t="shared" si="5"/>
        <v>21894</v>
      </c>
      <c r="L17" s="122">
        <v>2910</v>
      </c>
      <c r="M17" s="122">
        <v>18984</v>
      </c>
      <c r="N17" s="122">
        <f t="shared" si="6"/>
        <v>21894</v>
      </c>
      <c r="O17" s="122">
        <f t="shared" si="7"/>
        <v>2910</v>
      </c>
      <c r="P17" s="122">
        <v>2042</v>
      </c>
      <c r="Q17" s="122">
        <v>0</v>
      </c>
      <c r="R17" s="122">
        <v>0</v>
      </c>
      <c r="S17" s="122">
        <v>868</v>
      </c>
      <c r="T17" s="122">
        <v>0</v>
      </c>
      <c r="U17" s="122">
        <v>0</v>
      </c>
      <c r="V17" s="122">
        <f t="shared" si="8"/>
        <v>18984</v>
      </c>
      <c r="W17" s="122">
        <v>15964</v>
      </c>
      <c r="X17" s="122">
        <v>0</v>
      </c>
      <c r="Y17" s="122">
        <v>0</v>
      </c>
      <c r="Z17" s="122">
        <v>3020</v>
      </c>
      <c r="AA17" s="122">
        <v>0</v>
      </c>
      <c r="AB17" s="122">
        <v>0</v>
      </c>
      <c r="AC17" s="122">
        <f t="shared" si="9"/>
        <v>0</v>
      </c>
      <c r="AD17" s="122">
        <v>0</v>
      </c>
      <c r="AE17" s="122">
        <v>0</v>
      </c>
      <c r="AF17" s="122">
        <f t="shared" si="10"/>
        <v>461</v>
      </c>
      <c r="AG17" s="122">
        <v>461</v>
      </c>
      <c r="AH17" s="122">
        <v>0</v>
      </c>
      <c r="AI17" s="122">
        <v>0</v>
      </c>
      <c r="AJ17" s="122">
        <f t="shared" si="11"/>
        <v>461</v>
      </c>
      <c r="AK17" s="122"/>
      <c r="AL17" s="122">
        <v>0</v>
      </c>
      <c r="AM17" s="122">
        <v>461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f t="shared" si="12"/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2" customFormat="1" ht="12" customHeight="1">
      <c r="A18" s="105" t="s">
        <v>112</v>
      </c>
      <c r="B18" s="106" t="s">
        <v>134</v>
      </c>
      <c r="C18" s="105" t="s">
        <v>135</v>
      </c>
      <c r="D18" s="122">
        <f t="shared" si="2"/>
        <v>24925</v>
      </c>
      <c r="E18" s="122">
        <f t="shared" si="3"/>
        <v>0</v>
      </c>
      <c r="F18" s="122">
        <v>0</v>
      </c>
      <c r="G18" s="122">
        <v>0</v>
      </c>
      <c r="H18" s="122">
        <f t="shared" si="4"/>
        <v>1475</v>
      </c>
      <c r="I18" s="122">
        <v>1475</v>
      </c>
      <c r="J18" s="122">
        <v>0</v>
      </c>
      <c r="K18" s="122">
        <f t="shared" si="5"/>
        <v>23450</v>
      </c>
      <c r="L18" s="122">
        <v>0</v>
      </c>
      <c r="M18" s="122">
        <v>23450</v>
      </c>
      <c r="N18" s="122">
        <f t="shared" si="6"/>
        <v>24925</v>
      </c>
      <c r="O18" s="122">
        <f t="shared" si="7"/>
        <v>1475</v>
      </c>
      <c r="P18" s="122">
        <v>885</v>
      </c>
      <c r="Q18" s="122">
        <v>0</v>
      </c>
      <c r="R18" s="122">
        <v>0</v>
      </c>
      <c r="S18" s="122">
        <v>590</v>
      </c>
      <c r="T18" s="122">
        <v>0</v>
      </c>
      <c r="U18" s="122">
        <v>0</v>
      </c>
      <c r="V18" s="122">
        <f t="shared" si="8"/>
        <v>23450</v>
      </c>
      <c r="W18" s="122">
        <v>14070</v>
      </c>
      <c r="X18" s="122">
        <v>0</v>
      </c>
      <c r="Y18" s="122">
        <v>0</v>
      </c>
      <c r="Z18" s="122">
        <v>9380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185</v>
      </c>
      <c r="AG18" s="122">
        <v>185</v>
      </c>
      <c r="AH18" s="122">
        <v>0</v>
      </c>
      <c r="AI18" s="122">
        <v>0</v>
      </c>
      <c r="AJ18" s="122">
        <f t="shared" si="11"/>
        <v>980</v>
      </c>
      <c r="AK18" s="122">
        <v>980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185</v>
      </c>
      <c r="AU18" s="122">
        <v>185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2" customFormat="1" ht="12" customHeight="1">
      <c r="A19" s="105" t="s">
        <v>112</v>
      </c>
      <c r="B19" s="106" t="s">
        <v>136</v>
      </c>
      <c r="C19" s="105" t="s">
        <v>137</v>
      </c>
      <c r="D19" s="122">
        <f t="shared" si="2"/>
        <v>111073</v>
      </c>
      <c r="E19" s="122">
        <f t="shared" si="3"/>
        <v>401</v>
      </c>
      <c r="F19" s="122">
        <v>401</v>
      </c>
      <c r="G19" s="122">
        <v>0</v>
      </c>
      <c r="H19" s="122">
        <f t="shared" si="4"/>
        <v>7491</v>
      </c>
      <c r="I19" s="122">
        <v>7491</v>
      </c>
      <c r="J19" s="122">
        <v>0</v>
      </c>
      <c r="K19" s="122">
        <f t="shared" si="5"/>
        <v>103181</v>
      </c>
      <c r="L19" s="122">
        <v>0</v>
      </c>
      <c r="M19" s="122">
        <v>103181</v>
      </c>
      <c r="N19" s="122">
        <f t="shared" si="6"/>
        <v>111073</v>
      </c>
      <c r="O19" s="122">
        <f t="shared" si="7"/>
        <v>7892</v>
      </c>
      <c r="P19" s="122">
        <v>7892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103181</v>
      </c>
      <c r="W19" s="122">
        <v>103181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568</v>
      </c>
      <c r="AG19" s="122">
        <v>568</v>
      </c>
      <c r="AH19" s="122">
        <v>0</v>
      </c>
      <c r="AI19" s="122">
        <v>0</v>
      </c>
      <c r="AJ19" s="122">
        <f t="shared" si="11"/>
        <v>3025</v>
      </c>
      <c r="AK19" s="122">
        <v>2597</v>
      </c>
      <c r="AL19" s="122">
        <v>0</v>
      </c>
      <c r="AM19" s="122">
        <v>6</v>
      </c>
      <c r="AN19" s="122">
        <v>0</v>
      </c>
      <c r="AO19" s="122">
        <v>0</v>
      </c>
      <c r="AP19" s="122">
        <v>0</v>
      </c>
      <c r="AQ19" s="122">
        <v>422</v>
      </c>
      <c r="AR19" s="122">
        <v>0</v>
      </c>
      <c r="AS19" s="122">
        <v>0</v>
      </c>
      <c r="AT19" s="122">
        <f t="shared" si="12"/>
        <v>140</v>
      </c>
      <c r="AU19" s="122">
        <v>140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422</v>
      </c>
      <c r="BA19" s="122">
        <v>422</v>
      </c>
      <c r="BB19" s="122">
        <v>0</v>
      </c>
      <c r="BC19" s="122">
        <v>0</v>
      </c>
    </row>
    <row r="20" spans="1:55" s="102" customFormat="1" ht="12" customHeight="1">
      <c r="A20" s="105" t="s">
        <v>112</v>
      </c>
      <c r="B20" s="106" t="s">
        <v>138</v>
      </c>
      <c r="C20" s="105" t="s">
        <v>139</v>
      </c>
      <c r="D20" s="122">
        <f t="shared" si="2"/>
        <v>36772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36772</v>
      </c>
      <c r="L20" s="122">
        <v>2201</v>
      </c>
      <c r="M20" s="122">
        <v>34571</v>
      </c>
      <c r="N20" s="122">
        <f t="shared" si="6"/>
        <v>36772</v>
      </c>
      <c r="O20" s="122">
        <f t="shared" si="7"/>
        <v>2201</v>
      </c>
      <c r="P20" s="122">
        <v>2201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34571</v>
      </c>
      <c r="W20" s="122">
        <v>34571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1647</v>
      </c>
      <c r="AG20" s="122">
        <v>1647</v>
      </c>
      <c r="AH20" s="122">
        <v>0</v>
      </c>
      <c r="AI20" s="122">
        <v>0</v>
      </c>
      <c r="AJ20" s="122">
        <f t="shared" si="11"/>
        <v>1647</v>
      </c>
      <c r="AK20" s="122"/>
      <c r="AL20" s="122">
        <v>0</v>
      </c>
      <c r="AM20" s="122">
        <v>1647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217</v>
      </c>
      <c r="AU20" s="122">
        <v>0</v>
      </c>
      <c r="AV20" s="122">
        <v>0</v>
      </c>
      <c r="AW20" s="122">
        <v>217</v>
      </c>
      <c r="AX20" s="122">
        <v>0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2" customFormat="1" ht="12" customHeight="1">
      <c r="A21" s="105" t="s">
        <v>112</v>
      </c>
      <c r="B21" s="106" t="s">
        <v>140</v>
      </c>
      <c r="C21" s="105" t="s">
        <v>141</v>
      </c>
      <c r="D21" s="122">
        <f t="shared" si="2"/>
        <v>47892</v>
      </c>
      <c r="E21" s="122">
        <f t="shared" si="3"/>
        <v>0</v>
      </c>
      <c r="F21" s="122">
        <v>0</v>
      </c>
      <c r="G21" s="122">
        <v>0</v>
      </c>
      <c r="H21" s="122">
        <f t="shared" si="4"/>
        <v>3913</v>
      </c>
      <c r="I21" s="122">
        <v>3913</v>
      </c>
      <c r="J21" s="122">
        <v>0</v>
      </c>
      <c r="K21" s="122">
        <f t="shared" si="5"/>
        <v>43979</v>
      </c>
      <c r="L21" s="122">
        <v>0</v>
      </c>
      <c r="M21" s="122">
        <v>43979</v>
      </c>
      <c r="N21" s="122">
        <f t="shared" si="6"/>
        <v>47892</v>
      </c>
      <c r="O21" s="122">
        <f t="shared" si="7"/>
        <v>3913</v>
      </c>
      <c r="P21" s="122">
        <v>0</v>
      </c>
      <c r="Q21" s="122">
        <v>0</v>
      </c>
      <c r="R21" s="122">
        <v>0</v>
      </c>
      <c r="S21" s="122">
        <v>3913</v>
      </c>
      <c r="T21" s="122">
        <v>0</v>
      </c>
      <c r="U21" s="122">
        <v>0</v>
      </c>
      <c r="V21" s="122">
        <f t="shared" si="8"/>
        <v>43979</v>
      </c>
      <c r="W21" s="122">
        <v>0</v>
      </c>
      <c r="X21" s="122">
        <v>0</v>
      </c>
      <c r="Y21" s="122">
        <v>0</v>
      </c>
      <c r="Z21" s="122">
        <v>43979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0</v>
      </c>
      <c r="AG21" s="122">
        <v>0</v>
      </c>
      <c r="AH21" s="122">
        <v>0</v>
      </c>
      <c r="AI21" s="122">
        <v>0</v>
      </c>
      <c r="AJ21" s="122">
        <f t="shared" si="11"/>
        <v>0</v>
      </c>
      <c r="AK21" s="122"/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2" customFormat="1" ht="12" customHeight="1">
      <c r="A22" s="105" t="s">
        <v>112</v>
      </c>
      <c r="B22" s="106" t="s">
        <v>142</v>
      </c>
      <c r="C22" s="105" t="s">
        <v>143</v>
      </c>
      <c r="D22" s="122">
        <f t="shared" si="2"/>
        <v>16672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16672</v>
      </c>
      <c r="L22" s="122">
        <v>3479</v>
      </c>
      <c r="M22" s="122">
        <v>13193</v>
      </c>
      <c r="N22" s="122">
        <f t="shared" si="6"/>
        <v>16672</v>
      </c>
      <c r="O22" s="122">
        <f t="shared" si="7"/>
        <v>3479</v>
      </c>
      <c r="P22" s="122"/>
      <c r="Q22" s="122">
        <v>0</v>
      </c>
      <c r="R22" s="122">
        <v>0</v>
      </c>
      <c r="S22" s="122">
        <v>3479</v>
      </c>
      <c r="T22" s="122">
        <v>0</v>
      </c>
      <c r="U22" s="122">
        <v>0</v>
      </c>
      <c r="V22" s="122">
        <f t="shared" si="8"/>
        <v>13193</v>
      </c>
      <c r="W22" s="122"/>
      <c r="X22" s="122">
        <v>0</v>
      </c>
      <c r="Y22" s="122">
        <v>0</v>
      </c>
      <c r="Z22" s="122">
        <v>13193</v>
      </c>
      <c r="AA22" s="122">
        <v>0</v>
      </c>
      <c r="AB22" s="122">
        <v>0</v>
      </c>
      <c r="AC22" s="122">
        <f t="shared" si="9"/>
        <v>0</v>
      </c>
      <c r="AD22" s="122">
        <v>0</v>
      </c>
      <c r="AE22" s="122">
        <v>0</v>
      </c>
      <c r="AF22" s="122">
        <f t="shared" si="10"/>
        <v>0</v>
      </c>
      <c r="AG22" s="122"/>
      <c r="AH22" s="122">
        <v>0</v>
      </c>
      <c r="AI22" s="122">
        <v>0</v>
      </c>
      <c r="AJ22" s="122">
        <f t="shared" si="11"/>
        <v>0</v>
      </c>
      <c r="AK22" s="122"/>
      <c r="AL22" s="122">
        <v>0</v>
      </c>
      <c r="AM22" s="122"/>
      <c r="AN22" s="122">
        <v>0</v>
      </c>
      <c r="AO22" s="122">
        <v>0</v>
      </c>
      <c r="AP22" s="122">
        <v>0</v>
      </c>
      <c r="AQ22" s="122">
        <v>0</v>
      </c>
      <c r="AR22" s="122"/>
      <c r="AS22" s="122">
        <v>0</v>
      </c>
      <c r="AT22" s="122">
        <f t="shared" si="12"/>
        <v>85</v>
      </c>
      <c r="AU22" s="122">
        <v>0</v>
      </c>
      <c r="AV22" s="122">
        <v>0</v>
      </c>
      <c r="AW22" s="122">
        <v>85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2" customFormat="1" ht="12" customHeight="1">
      <c r="A23" s="105" t="s">
        <v>112</v>
      </c>
      <c r="B23" s="106" t="s">
        <v>144</v>
      </c>
      <c r="C23" s="105" t="s">
        <v>145</v>
      </c>
      <c r="D23" s="122">
        <f t="shared" si="2"/>
        <v>17253</v>
      </c>
      <c r="E23" s="122">
        <f t="shared" si="3"/>
        <v>0</v>
      </c>
      <c r="F23" s="122">
        <v>0</v>
      </c>
      <c r="G23" s="122">
        <v>0</v>
      </c>
      <c r="H23" s="122">
        <f t="shared" si="4"/>
        <v>2147</v>
      </c>
      <c r="I23" s="122">
        <v>2147</v>
      </c>
      <c r="J23" s="122">
        <v>0</v>
      </c>
      <c r="K23" s="122">
        <f t="shared" si="5"/>
        <v>15106</v>
      </c>
      <c r="L23" s="122">
        <v>0</v>
      </c>
      <c r="M23" s="122">
        <v>15106</v>
      </c>
      <c r="N23" s="122">
        <f t="shared" si="6"/>
        <v>17253</v>
      </c>
      <c r="O23" s="122">
        <f t="shared" si="7"/>
        <v>2147</v>
      </c>
      <c r="P23" s="122">
        <v>2147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15106</v>
      </c>
      <c r="W23" s="122">
        <v>15106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70</v>
      </c>
      <c r="AG23" s="122">
        <v>70</v>
      </c>
      <c r="AH23" s="122">
        <v>0</v>
      </c>
      <c r="AI23" s="122">
        <v>0</v>
      </c>
      <c r="AJ23" s="122">
        <f t="shared" si="11"/>
        <v>70</v>
      </c>
      <c r="AK23" s="122"/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53</v>
      </c>
      <c r="AS23" s="122">
        <v>17</v>
      </c>
      <c r="AT23" s="122">
        <f t="shared" si="12"/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0</v>
      </c>
      <c r="BA23" s="122">
        <v>0</v>
      </c>
      <c r="BB23" s="122">
        <v>0</v>
      </c>
      <c r="BC23" s="122">
        <v>0</v>
      </c>
    </row>
    <row r="24" spans="1:55" s="102" customFormat="1" ht="12" customHeight="1">
      <c r="A24" s="105" t="s">
        <v>112</v>
      </c>
      <c r="B24" s="106" t="s">
        <v>146</v>
      </c>
      <c r="C24" s="105" t="s">
        <v>147</v>
      </c>
      <c r="D24" s="122">
        <f t="shared" si="2"/>
        <v>25309</v>
      </c>
      <c r="E24" s="122">
        <f t="shared" si="3"/>
        <v>0</v>
      </c>
      <c r="F24" s="122">
        <v>0</v>
      </c>
      <c r="G24" s="122">
        <v>0</v>
      </c>
      <c r="H24" s="122">
        <f t="shared" si="4"/>
        <v>3080</v>
      </c>
      <c r="I24" s="122">
        <v>3080</v>
      </c>
      <c r="J24" s="122">
        <v>0</v>
      </c>
      <c r="K24" s="122">
        <f t="shared" si="5"/>
        <v>22229</v>
      </c>
      <c r="L24" s="122">
        <v>0</v>
      </c>
      <c r="M24" s="122">
        <v>22229</v>
      </c>
      <c r="N24" s="122">
        <f t="shared" si="6"/>
        <v>25309</v>
      </c>
      <c r="O24" s="122">
        <f t="shared" si="7"/>
        <v>3080</v>
      </c>
      <c r="P24" s="122">
        <v>3080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22229</v>
      </c>
      <c r="W24" s="122">
        <v>22229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100</v>
      </c>
      <c r="AG24" s="122">
        <v>100</v>
      </c>
      <c r="AH24" s="122">
        <v>0</v>
      </c>
      <c r="AI24" s="122">
        <v>0</v>
      </c>
      <c r="AJ24" s="122">
        <f t="shared" si="11"/>
        <v>0</v>
      </c>
      <c r="AK24" s="122"/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f t="shared" si="12"/>
        <v>100</v>
      </c>
      <c r="AU24" s="122">
        <v>100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0</v>
      </c>
      <c r="BA24" s="122">
        <v>0</v>
      </c>
      <c r="BB24" s="122">
        <v>0</v>
      </c>
      <c r="BC24" s="122">
        <v>0</v>
      </c>
    </row>
    <row r="25" spans="1:55" s="102" customFormat="1" ht="12" customHeight="1">
      <c r="A25" s="105" t="s">
        <v>112</v>
      </c>
      <c r="B25" s="106" t="s">
        <v>148</v>
      </c>
      <c r="C25" s="105" t="s">
        <v>149</v>
      </c>
      <c r="D25" s="122">
        <f t="shared" si="2"/>
        <v>38732</v>
      </c>
      <c r="E25" s="122">
        <f t="shared" si="3"/>
        <v>0</v>
      </c>
      <c r="F25" s="122">
        <v>0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38732</v>
      </c>
      <c r="L25" s="122">
        <v>3702</v>
      </c>
      <c r="M25" s="122">
        <v>35030</v>
      </c>
      <c r="N25" s="122">
        <f t="shared" si="6"/>
        <v>38732</v>
      </c>
      <c r="O25" s="122">
        <f t="shared" si="7"/>
        <v>3702</v>
      </c>
      <c r="P25" s="122">
        <v>3702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35030</v>
      </c>
      <c r="W25" s="122">
        <v>35030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157</v>
      </c>
      <c r="AG25" s="122">
        <v>157</v>
      </c>
      <c r="AH25" s="122">
        <v>0</v>
      </c>
      <c r="AI25" s="122">
        <v>0</v>
      </c>
      <c r="AJ25" s="122">
        <f t="shared" si="11"/>
        <v>157</v>
      </c>
      <c r="AK25" s="122"/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157</v>
      </c>
      <c r="AT25" s="122">
        <f t="shared" si="12"/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2" customFormat="1" ht="12" customHeight="1">
      <c r="A26" s="105" t="s">
        <v>112</v>
      </c>
      <c r="B26" s="106" t="s">
        <v>150</v>
      </c>
      <c r="C26" s="105" t="s">
        <v>151</v>
      </c>
      <c r="D26" s="122">
        <f t="shared" si="2"/>
        <v>21047</v>
      </c>
      <c r="E26" s="122">
        <f t="shared" si="3"/>
        <v>0</v>
      </c>
      <c r="F26" s="122">
        <v>0</v>
      </c>
      <c r="G26" s="122">
        <v>0</v>
      </c>
      <c r="H26" s="122">
        <f t="shared" si="4"/>
        <v>0</v>
      </c>
      <c r="I26" s="122">
        <v>0</v>
      </c>
      <c r="J26" s="122">
        <v>0</v>
      </c>
      <c r="K26" s="122">
        <f t="shared" si="5"/>
        <v>21047</v>
      </c>
      <c r="L26" s="122">
        <v>4329</v>
      </c>
      <c r="M26" s="122">
        <v>16718</v>
      </c>
      <c r="N26" s="122">
        <f t="shared" si="6"/>
        <v>21047</v>
      </c>
      <c r="O26" s="122">
        <f t="shared" si="7"/>
        <v>4329</v>
      </c>
      <c r="P26" s="122">
        <v>4329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16718</v>
      </c>
      <c r="W26" s="122">
        <v>16718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333</v>
      </c>
      <c r="AG26" s="122">
        <v>333</v>
      </c>
      <c r="AH26" s="122">
        <v>0</v>
      </c>
      <c r="AI26" s="122">
        <v>0</v>
      </c>
      <c r="AJ26" s="122">
        <f t="shared" si="11"/>
        <v>333</v>
      </c>
      <c r="AK26" s="122"/>
      <c r="AL26" s="122">
        <v>0</v>
      </c>
      <c r="AM26" s="122">
        <v>43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290</v>
      </c>
      <c r="AT26" s="122">
        <f t="shared" si="12"/>
        <v>7</v>
      </c>
      <c r="AU26" s="122">
        <v>0</v>
      </c>
      <c r="AV26" s="122">
        <v>0</v>
      </c>
      <c r="AW26" s="122">
        <v>7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2" customFormat="1" ht="12" customHeight="1">
      <c r="A27" s="105" t="s">
        <v>112</v>
      </c>
      <c r="B27" s="106" t="s">
        <v>152</v>
      </c>
      <c r="C27" s="105" t="s">
        <v>153</v>
      </c>
      <c r="D27" s="122">
        <f t="shared" si="2"/>
        <v>40190</v>
      </c>
      <c r="E27" s="122">
        <f t="shared" si="3"/>
        <v>0</v>
      </c>
      <c r="F27" s="122">
        <v>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40190</v>
      </c>
      <c r="L27" s="122">
        <v>4478</v>
      </c>
      <c r="M27" s="122">
        <v>35712</v>
      </c>
      <c r="N27" s="122">
        <f t="shared" si="6"/>
        <v>40190</v>
      </c>
      <c r="O27" s="122">
        <f t="shared" si="7"/>
        <v>4478</v>
      </c>
      <c r="P27" s="122">
        <v>4478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35712</v>
      </c>
      <c r="W27" s="122">
        <v>35712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1752</v>
      </c>
      <c r="AG27" s="122">
        <v>1752</v>
      </c>
      <c r="AH27" s="122">
        <v>0</v>
      </c>
      <c r="AI27" s="122">
        <v>0</v>
      </c>
      <c r="AJ27" s="122">
        <f t="shared" si="11"/>
        <v>1752</v>
      </c>
      <c r="AK27" s="122"/>
      <c r="AL27" s="122">
        <v>0</v>
      </c>
      <c r="AM27" s="122">
        <v>1752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122">
        <f t="shared" si="12"/>
        <v>196</v>
      </c>
      <c r="AU27" s="122">
        <v>0</v>
      </c>
      <c r="AV27" s="122">
        <v>0</v>
      </c>
      <c r="AW27" s="122">
        <v>196</v>
      </c>
      <c r="AX27" s="122">
        <v>0</v>
      </c>
      <c r="AY27" s="122">
        <v>0</v>
      </c>
      <c r="AZ27" s="122">
        <f t="shared" si="13"/>
        <v>0</v>
      </c>
      <c r="BA27" s="122">
        <v>0</v>
      </c>
      <c r="BB27" s="122">
        <v>0</v>
      </c>
      <c r="BC27" s="122">
        <v>0</v>
      </c>
    </row>
    <row r="28" spans="1:55" s="102" customFormat="1" ht="12" customHeight="1">
      <c r="A28" s="105" t="s">
        <v>112</v>
      </c>
      <c r="B28" s="106" t="s">
        <v>154</v>
      </c>
      <c r="C28" s="105" t="s">
        <v>155</v>
      </c>
      <c r="D28" s="122">
        <f t="shared" si="2"/>
        <v>15013</v>
      </c>
      <c r="E28" s="122">
        <f t="shared" si="3"/>
        <v>0</v>
      </c>
      <c r="F28" s="122">
        <v>0</v>
      </c>
      <c r="G28" s="122">
        <v>0</v>
      </c>
      <c r="H28" s="122">
        <f t="shared" si="4"/>
        <v>2741</v>
      </c>
      <c r="I28" s="122">
        <v>2741</v>
      </c>
      <c r="J28" s="122">
        <v>0</v>
      </c>
      <c r="K28" s="122">
        <f t="shared" si="5"/>
        <v>12272</v>
      </c>
      <c r="L28" s="122">
        <v>0</v>
      </c>
      <c r="M28" s="122">
        <v>12272</v>
      </c>
      <c r="N28" s="122">
        <f t="shared" si="6"/>
        <v>15013</v>
      </c>
      <c r="O28" s="122">
        <f t="shared" si="7"/>
        <v>2741</v>
      </c>
      <c r="P28" s="122">
        <v>2741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12272</v>
      </c>
      <c r="W28" s="122">
        <v>12272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816</v>
      </c>
      <c r="AG28" s="122">
        <v>816</v>
      </c>
      <c r="AH28" s="122">
        <v>0</v>
      </c>
      <c r="AI28" s="122">
        <v>0</v>
      </c>
      <c r="AJ28" s="122">
        <f t="shared" si="11"/>
        <v>816</v>
      </c>
      <c r="AK28" s="122"/>
      <c r="AL28" s="122">
        <v>0</v>
      </c>
      <c r="AM28" s="122">
        <v>816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f t="shared" si="12"/>
        <v>96</v>
      </c>
      <c r="AU28" s="122">
        <v>0</v>
      </c>
      <c r="AV28" s="122">
        <v>0</v>
      </c>
      <c r="AW28" s="122">
        <v>96</v>
      </c>
      <c r="AX28" s="122">
        <v>0</v>
      </c>
      <c r="AY28" s="122">
        <v>0</v>
      </c>
      <c r="AZ28" s="122">
        <f t="shared" si="13"/>
        <v>0</v>
      </c>
      <c r="BA28" s="122">
        <v>0</v>
      </c>
      <c r="BB28" s="122">
        <v>0</v>
      </c>
      <c r="BC28" s="122">
        <v>0</v>
      </c>
    </row>
    <row r="29" spans="1:55" s="102" customFormat="1" ht="12" customHeight="1">
      <c r="A29" s="105" t="s">
        <v>112</v>
      </c>
      <c r="B29" s="106" t="s">
        <v>156</v>
      </c>
      <c r="C29" s="105" t="s">
        <v>157</v>
      </c>
      <c r="D29" s="122">
        <f t="shared" si="2"/>
        <v>25259</v>
      </c>
      <c r="E29" s="122">
        <f t="shared" si="3"/>
        <v>0</v>
      </c>
      <c r="F29" s="122">
        <v>0</v>
      </c>
      <c r="G29" s="122">
        <v>0</v>
      </c>
      <c r="H29" s="122">
        <f t="shared" si="4"/>
        <v>25259</v>
      </c>
      <c r="I29" s="122">
        <v>4712</v>
      </c>
      <c r="J29" s="122">
        <v>20547</v>
      </c>
      <c r="K29" s="122">
        <f t="shared" si="5"/>
        <v>0</v>
      </c>
      <c r="L29" s="122">
        <v>0</v>
      </c>
      <c r="M29" s="122">
        <v>0</v>
      </c>
      <c r="N29" s="122">
        <f t="shared" si="6"/>
        <v>25259</v>
      </c>
      <c r="O29" s="122">
        <f t="shared" si="7"/>
        <v>4712</v>
      </c>
      <c r="P29" s="122">
        <v>4712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20547</v>
      </c>
      <c r="W29" s="122">
        <v>20547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217</v>
      </c>
      <c r="AG29" s="122">
        <v>217</v>
      </c>
      <c r="AH29" s="122">
        <v>0</v>
      </c>
      <c r="AI29" s="122">
        <v>0</v>
      </c>
      <c r="AJ29" s="122">
        <f t="shared" si="11"/>
        <v>648</v>
      </c>
      <c r="AK29" s="122">
        <v>500</v>
      </c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148</v>
      </c>
      <c r="AT29" s="122">
        <f t="shared" si="12"/>
        <v>69</v>
      </c>
      <c r="AU29" s="122">
        <v>69</v>
      </c>
      <c r="AV29" s="122">
        <v>0</v>
      </c>
      <c r="AW29" s="122">
        <v>0</v>
      </c>
      <c r="AX29" s="122">
        <v>0</v>
      </c>
      <c r="AY29" s="122">
        <v>0</v>
      </c>
      <c r="AZ29" s="122">
        <f t="shared" si="13"/>
        <v>0</v>
      </c>
      <c r="BA29" s="122">
        <v>0</v>
      </c>
      <c r="BB29" s="122">
        <v>0</v>
      </c>
      <c r="BC29" s="122">
        <v>0</v>
      </c>
    </row>
    <row r="30" spans="1:55" s="102" customFormat="1" ht="12" customHeight="1">
      <c r="A30" s="105" t="s">
        <v>112</v>
      </c>
      <c r="B30" s="106" t="s">
        <v>158</v>
      </c>
      <c r="C30" s="105" t="s">
        <v>159</v>
      </c>
      <c r="D30" s="122">
        <f t="shared" si="2"/>
        <v>17113</v>
      </c>
      <c r="E30" s="122">
        <f t="shared" si="3"/>
        <v>0</v>
      </c>
      <c r="F30" s="122">
        <v>0</v>
      </c>
      <c r="G30" s="122">
        <v>0</v>
      </c>
      <c r="H30" s="122">
        <f t="shared" si="4"/>
        <v>1939</v>
      </c>
      <c r="I30" s="122">
        <v>1939</v>
      </c>
      <c r="J30" s="122">
        <v>0</v>
      </c>
      <c r="K30" s="122">
        <f t="shared" si="5"/>
        <v>15174</v>
      </c>
      <c r="L30" s="122">
        <v>0</v>
      </c>
      <c r="M30" s="122">
        <v>15174</v>
      </c>
      <c r="N30" s="122">
        <f t="shared" si="6"/>
        <v>17113</v>
      </c>
      <c r="O30" s="122">
        <f t="shared" si="7"/>
        <v>1939</v>
      </c>
      <c r="P30" s="122">
        <v>1939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15174</v>
      </c>
      <c r="W30" s="122">
        <v>15174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0</v>
      </c>
      <c r="AD30" s="122">
        <v>0</v>
      </c>
      <c r="AE30" s="122">
        <v>0</v>
      </c>
      <c r="AF30" s="122">
        <f t="shared" si="10"/>
        <v>440</v>
      </c>
      <c r="AG30" s="122">
        <v>440</v>
      </c>
      <c r="AH30" s="122">
        <v>0</v>
      </c>
      <c r="AI30" s="122">
        <v>0</v>
      </c>
      <c r="AJ30" s="122">
        <f t="shared" si="11"/>
        <v>440</v>
      </c>
      <c r="AK30" s="122"/>
      <c r="AL30" s="122">
        <v>0</v>
      </c>
      <c r="AM30" s="122">
        <v>440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f t="shared" si="12"/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f t="shared" si="13"/>
        <v>0</v>
      </c>
      <c r="BA30" s="122">
        <v>0</v>
      </c>
      <c r="BB30" s="122">
        <v>0</v>
      </c>
      <c r="BC30" s="122">
        <v>0</v>
      </c>
    </row>
    <row r="31" spans="1:55" s="102" customFormat="1" ht="12" customHeight="1">
      <c r="A31" s="105" t="s">
        <v>112</v>
      </c>
      <c r="B31" s="106" t="s">
        <v>160</v>
      </c>
      <c r="C31" s="105" t="s">
        <v>161</v>
      </c>
      <c r="D31" s="122">
        <f t="shared" si="2"/>
        <v>5103</v>
      </c>
      <c r="E31" s="122">
        <f t="shared" si="3"/>
        <v>0</v>
      </c>
      <c r="F31" s="122">
        <v>0</v>
      </c>
      <c r="G31" s="122">
        <v>0</v>
      </c>
      <c r="H31" s="122">
        <f t="shared" si="4"/>
        <v>857</v>
      </c>
      <c r="I31" s="122">
        <v>857</v>
      </c>
      <c r="J31" s="122">
        <v>0</v>
      </c>
      <c r="K31" s="122">
        <f t="shared" si="5"/>
        <v>4246</v>
      </c>
      <c r="L31" s="122">
        <v>0</v>
      </c>
      <c r="M31" s="122">
        <v>4246</v>
      </c>
      <c r="N31" s="122">
        <f t="shared" si="6"/>
        <v>5103</v>
      </c>
      <c r="O31" s="122">
        <f t="shared" si="7"/>
        <v>857</v>
      </c>
      <c r="P31" s="122">
        <v>857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f t="shared" si="8"/>
        <v>4246</v>
      </c>
      <c r="W31" s="122">
        <v>4246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f t="shared" si="9"/>
        <v>0</v>
      </c>
      <c r="AD31" s="122">
        <v>0</v>
      </c>
      <c r="AE31" s="122">
        <v>0</v>
      </c>
      <c r="AF31" s="122">
        <f t="shared" si="10"/>
        <v>44</v>
      </c>
      <c r="AG31" s="122">
        <v>44</v>
      </c>
      <c r="AH31" s="122">
        <v>0</v>
      </c>
      <c r="AI31" s="122">
        <v>0</v>
      </c>
      <c r="AJ31" s="122">
        <f t="shared" si="11"/>
        <v>131</v>
      </c>
      <c r="AK31" s="122">
        <v>101</v>
      </c>
      <c r="AL31" s="122"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30</v>
      </c>
      <c r="AT31" s="122">
        <f t="shared" si="12"/>
        <v>14</v>
      </c>
      <c r="AU31" s="122">
        <v>14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13"/>
        <v>0</v>
      </c>
      <c r="BA31" s="122">
        <v>0</v>
      </c>
      <c r="BB31" s="122">
        <v>0</v>
      </c>
      <c r="BC31" s="122">
        <v>0</v>
      </c>
    </row>
    <row r="32" spans="1:55" s="102" customFormat="1" ht="12" customHeight="1">
      <c r="A32" s="105" t="s">
        <v>112</v>
      </c>
      <c r="B32" s="106" t="s">
        <v>162</v>
      </c>
      <c r="C32" s="105" t="s">
        <v>163</v>
      </c>
      <c r="D32" s="122">
        <f t="shared" si="2"/>
        <v>20940</v>
      </c>
      <c r="E32" s="122">
        <f t="shared" si="3"/>
        <v>0</v>
      </c>
      <c r="F32" s="122">
        <v>0</v>
      </c>
      <c r="G32" s="122">
        <v>0</v>
      </c>
      <c r="H32" s="122">
        <f t="shared" si="4"/>
        <v>1166</v>
      </c>
      <c r="I32" s="122">
        <v>1166</v>
      </c>
      <c r="J32" s="122">
        <v>0</v>
      </c>
      <c r="K32" s="122">
        <f t="shared" si="5"/>
        <v>19774</v>
      </c>
      <c r="L32" s="122">
        <v>0</v>
      </c>
      <c r="M32" s="122">
        <v>19774</v>
      </c>
      <c r="N32" s="122">
        <f t="shared" si="6"/>
        <v>20940</v>
      </c>
      <c r="O32" s="122">
        <f t="shared" si="7"/>
        <v>1166</v>
      </c>
      <c r="P32" s="122">
        <v>1166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f t="shared" si="8"/>
        <v>19774</v>
      </c>
      <c r="W32" s="122">
        <v>19774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f t="shared" si="9"/>
        <v>0</v>
      </c>
      <c r="AD32" s="122">
        <v>0</v>
      </c>
      <c r="AE32" s="122">
        <v>0</v>
      </c>
      <c r="AF32" s="122">
        <f t="shared" si="10"/>
        <v>158</v>
      </c>
      <c r="AG32" s="122">
        <v>158</v>
      </c>
      <c r="AH32" s="122">
        <v>0</v>
      </c>
      <c r="AI32" s="122">
        <v>0</v>
      </c>
      <c r="AJ32" s="122">
        <f t="shared" si="11"/>
        <v>158</v>
      </c>
      <c r="AK32" s="122"/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>
        <v>155</v>
      </c>
      <c r="AR32" s="122">
        <v>3</v>
      </c>
      <c r="AS32" s="122">
        <v>0</v>
      </c>
      <c r="AT32" s="122">
        <f t="shared" si="12"/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f t="shared" si="13"/>
        <v>0</v>
      </c>
      <c r="BA32" s="122">
        <v>0</v>
      </c>
      <c r="BB32" s="122">
        <v>0</v>
      </c>
      <c r="BC32" s="122">
        <v>0</v>
      </c>
    </row>
    <row r="33" spans="1:55" s="102" customFormat="1" ht="12" customHeight="1">
      <c r="A33" s="105" t="s">
        <v>112</v>
      </c>
      <c r="B33" s="106" t="s">
        <v>164</v>
      </c>
      <c r="C33" s="105" t="s">
        <v>165</v>
      </c>
      <c r="D33" s="122">
        <f t="shared" si="2"/>
        <v>16955</v>
      </c>
      <c r="E33" s="122">
        <f t="shared" si="3"/>
        <v>0</v>
      </c>
      <c r="F33" s="122">
        <v>0</v>
      </c>
      <c r="G33" s="122">
        <v>0</v>
      </c>
      <c r="H33" s="122">
        <f t="shared" si="4"/>
        <v>793</v>
      </c>
      <c r="I33" s="122">
        <v>793</v>
      </c>
      <c r="J33" s="122">
        <v>0</v>
      </c>
      <c r="K33" s="122">
        <f t="shared" si="5"/>
        <v>16162</v>
      </c>
      <c r="L33" s="122">
        <v>0</v>
      </c>
      <c r="M33" s="122">
        <v>16162</v>
      </c>
      <c r="N33" s="122">
        <f t="shared" si="6"/>
        <v>16955</v>
      </c>
      <c r="O33" s="122">
        <f t="shared" si="7"/>
        <v>793</v>
      </c>
      <c r="P33" s="122">
        <v>793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f t="shared" si="8"/>
        <v>16162</v>
      </c>
      <c r="W33" s="122">
        <v>16162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f t="shared" si="9"/>
        <v>0</v>
      </c>
      <c r="AD33" s="122">
        <v>0</v>
      </c>
      <c r="AE33" s="122">
        <v>0</v>
      </c>
      <c r="AF33" s="122">
        <f t="shared" si="10"/>
        <v>24</v>
      </c>
      <c r="AG33" s="122">
        <v>24</v>
      </c>
      <c r="AH33" s="122">
        <v>0</v>
      </c>
      <c r="AI33" s="122">
        <v>0</v>
      </c>
      <c r="AJ33" s="122">
        <f t="shared" si="11"/>
        <v>15</v>
      </c>
      <c r="AK33" s="122">
        <v>6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2">
        <v>9</v>
      </c>
      <c r="AS33" s="122">
        <v>0</v>
      </c>
      <c r="AT33" s="122">
        <f t="shared" si="12"/>
        <v>15</v>
      </c>
      <c r="AU33" s="122">
        <v>15</v>
      </c>
      <c r="AV33" s="122">
        <v>0</v>
      </c>
      <c r="AW33" s="122">
        <v>0</v>
      </c>
      <c r="AX33" s="122">
        <v>0</v>
      </c>
      <c r="AY33" s="122">
        <v>0</v>
      </c>
      <c r="AZ33" s="122">
        <f t="shared" si="13"/>
        <v>0</v>
      </c>
      <c r="BA33" s="122">
        <v>0</v>
      </c>
      <c r="BB33" s="122">
        <v>0</v>
      </c>
      <c r="BC33" s="122">
        <v>0</v>
      </c>
    </row>
    <row r="34" spans="1:55" s="102" customFormat="1" ht="12" customHeight="1">
      <c r="A34" s="105" t="s">
        <v>112</v>
      </c>
      <c r="B34" s="106" t="s">
        <v>166</v>
      </c>
      <c r="C34" s="105" t="s">
        <v>167</v>
      </c>
      <c r="D34" s="122">
        <f t="shared" si="2"/>
        <v>12787</v>
      </c>
      <c r="E34" s="122">
        <f t="shared" si="3"/>
        <v>0</v>
      </c>
      <c r="F34" s="122">
        <v>0</v>
      </c>
      <c r="G34" s="122">
        <v>0</v>
      </c>
      <c r="H34" s="122">
        <f t="shared" si="4"/>
        <v>0</v>
      </c>
      <c r="I34" s="122">
        <v>0</v>
      </c>
      <c r="J34" s="122">
        <v>0</v>
      </c>
      <c r="K34" s="122">
        <f t="shared" si="5"/>
        <v>12787</v>
      </c>
      <c r="L34" s="122">
        <v>907</v>
      </c>
      <c r="M34" s="122">
        <v>11880</v>
      </c>
      <c r="N34" s="122">
        <f t="shared" si="6"/>
        <v>12787</v>
      </c>
      <c r="O34" s="122">
        <f t="shared" si="7"/>
        <v>907</v>
      </c>
      <c r="P34" s="122">
        <v>766</v>
      </c>
      <c r="Q34" s="122">
        <v>0</v>
      </c>
      <c r="R34" s="122">
        <v>0</v>
      </c>
      <c r="S34" s="122">
        <v>141</v>
      </c>
      <c r="T34" s="122">
        <v>0</v>
      </c>
      <c r="U34" s="122">
        <v>0</v>
      </c>
      <c r="V34" s="122">
        <f t="shared" si="8"/>
        <v>11880</v>
      </c>
      <c r="W34" s="122">
        <v>9840</v>
      </c>
      <c r="X34" s="122">
        <v>0</v>
      </c>
      <c r="Y34" s="122">
        <v>0</v>
      </c>
      <c r="Z34" s="122">
        <v>2040</v>
      </c>
      <c r="AA34" s="122">
        <v>0</v>
      </c>
      <c r="AB34" s="122">
        <v>0</v>
      </c>
      <c r="AC34" s="122">
        <f t="shared" si="9"/>
        <v>0</v>
      </c>
      <c r="AD34" s="122">
        <v>0</v>
      </c>
      <c r="AE34" s="122">
        <v>0</v>
      </c>
      <c r="AF34" s="122">
        <f t="shared" si="10"/>
        <v>346</v>
      </c>
      <c r="AG34" s="122">
        <v>346</v>
      </c>
      <c r="AH34" s="122">
        <v>0</v>
      </c>
      <c r="AI34" s="122">
        <v>0</v>
      </c>
      <c r="AJ34" s="122">
        <f t="shared" si="11"/>
        <v>346</v>
      </c>
      <c r="AK34" s="122">
        <v>0</v>
      </c>
      <c r="AL34" s="122">
        <v>0</v>
      </c>
      <c r="AM34" s="122">
        <v>346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f t="shared" si="12"/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f t="shared" si="13"/>
        <v>0</v>
      </c>
      <c r="BA34" s="122">
        <v>0</v>
      </c>
      <c r="BB34" s="122">
        <v>0</v>
      </c>
      <c r="BC34" s="122">
        <v>0</v>
      </c>
    </row>
    <row r="35" spans="1:55" s="102" customFormat="1" ht="12" customHeight="1">
      <c r="A35" s="105" t="s">
        <v>112</v>
      </c>
      <c r="B35" s="106" t="s">
        <v>168</v>
      </c>
      <c r="C35" s="105" t="s">
        <v>169</v>
      </c>
      <c r="D35" s="122">
        <f t="shared" si="2"/>
        <v>10162</v>
      </c>
      <c r="E35" s="122">
        <f t="shared" si="3"/>
        <v>0</v>
      </c>
      <c r="F35" s="122">
        <v>0</v>
      </c>
      <c r="G35" s="122">
        <v>0</v>
      </c>
      <c r="H35" s="122">
        <f t="shared" si="4"/>
        <v>876</v>
      </c>
      <c r="I35" s="122">
        <v>876</v>
      </c>
      <c r="J35" s="122">
        <v>0</v>
      </c>
      <c r="K35" s="122">
        <f t="shared" si="5"/>
        <v>9286</v>
      </c>
      <c r="L35" s="122">
        <v>0</v>
      </c>
      <c r="M35" s="122">
        <v>9286</v>
      </c>
      <c r="N35" s="122">
        <f t="shared" si="6"/>
        <v>10162</v>
      </c>
      <c r="O35" s="122">
        <f t="shared" si="7"/>
        <v>876</v>
      </c>
      <c r="P35" s="122">
        <v>876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f t="shared" si="8"/>
        <v>9286</v>
      </c>
      <c r="W35" s="122">
        <v>9286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f t="shared" si="9"/>
        <v>0</v>
      </c>
      <c r="AD35" s="122">
        <v>0</v>
      </c>
      <c r="AE35" s="122">
        <v>0</v>
      </c>
      <c r="AF35" s="122">
        <f t="shared" si="10"/>
        <v>41</v>
      </c>
      <c r="AG35" s="122">
        <v>41</v>
      </c>
      <c r="AH35" s="122">
        <v>0</v>
      </c>
      <c r="AI35" s="122">
        <v>0</v>
      </c>
      <c r="AJ35" s="122">
        <f t="shared" si="11"/>
        <v>41</v>
      </c>
      <c r="AK35" s="122"/>
      <c r="AL35" s="122">
        <v>0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2">
        <v>31</v>
      </c>
      <c r="AS35" s="122">
        <v>10</v>
      </c>
      <c r="AT35" s="122">
        <f t="shared" si="12"/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f t="shared" si="13"/>
        <v>0</v>
      </c>
      <c r="BA35" s="122">
        <v>0</v>
      </c>
      <c r="BB35" s="122">
        <v>0</v>
      </c>
      <c r="BC35" s="122">
        <v>0</v>
      </c>
    </row>
    <row r="36" spans="1:55" s="102" customFormat="1" ht="12" customHeight="1">
      <c r="A36" s="105" t="s">
        <v>112</v>
      </c>
      <c r="B36" s="106" t="s">
        <v>170</v>
      </c>
      <c r="C36" s="105" t="s">
        <v>171</v>
      </c>
      <c r="D36" s="122">
        <f t="shared" si="2"/>
        <v>8283</v>
      </c>
      <c r="E36" s="122">
        <f t="shared" si="3"/>
        <v>0</v>
      </c>
      <c r="F36" s="122">
        <v>0</v>
      </c>
      <c r="G36" s="122">
        <v>0</v>
      </c>
      <c r="H36" s="122">
        <f t="shared" si="4"/>
        <v>693</v>
      </c>
      <c r="I36" s="122">
        <v>693</v>
      </c>
      <c r="J36" s="122">
        <v>0</v>
      </c>
      <c r="K36" s="122">
        <f t="shared" si="5"/>
        <v>7590</v>
      </c>
      <c r="L36" s="122">
        <v>0</v>
      </c>
      <c r="M36" s="122">
        <v>7590</v>
      </c>
      <c r="N36" s="122">
        <f t="shared" si="6"/>
        <v>8283</v>
      </c>
      <c r="O36" s="122">
        <f t="shared" si="7"/>
        <v>693</v>
      </c>
      <c r="P36" s="122">
        <v>693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f t="shared" si="8"/>
        <v>7590</v>
      </c>
      <c r="W36" s="122">
        <v>7590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f t="shared" si="9"/>
        <v>0</v>
      </c>
      <c r="AD36" s="122">
        <v>0</v>
      </c>
      <c r="AE36" s="122">
        <v>0</v>
      </c>
      <c r="AF36" s="122">
        <f t="shared" si="10"/>
        <v>213</v>
      </c>
      <c r="AG36" s="122">
        <v>213</v>
      </c>
      <c r="AH36" s="122">
        <v>0</v>
      </c>
      <c r="AI36" s="122">
        <v>0</v>
      </c>
      <c r="AJ36" s="122">
        <f t="shared" si="11"/>
        <v>213</v>
      </c>
      <c r="AK36" s="122"/>
      <c r="AL36" s="122">
        <v>0</v>
      </c>
      <c r="AM36" s="122">
        <v>213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f t="shared" si="12"/>
        <v>19</v>
      </c>
      <c r="AU36" s="122">
        <v>0</v>
      </c>
      <c r="AV36" s="122">
        <v>0</v>
      </c>
      <c r="AW36" s="122">
        <v>19</v>
      </c>
      <c r="AX36" s="122">
        <v>0</v>
      </c>
      <c r="AY36" s="122">
        <v>0</v>
      </c>
      <c r="AZ36" s="122">
        <f t="shared" si="13"/>
        <v>0</v>
      </c>
      <c r="BA36" s="122">
        <v>0</v>
      </c>
      <c r="BB36" s="122">
        <v>0</v>
      </c>
      <c r="BC36" s="122">
        <v>0</v>
      </c>
    </row>
    <row r="37" spans="1:55" s="102" customFormat="1" ht="12" customHeight="1">
      <c r="A37" s="105" t="s">
        <v>112</v>
      </c>
      <c r="B37" s="106" t="s">
        <v>172</v>
      </c>
      <c r="C37" s="105" t="s">
        <v>173</v>
      </c>
      <c r="D37" s="122">
        <f t="shared" si="2"/>
        <v>16033</v>
      </c>
      <c r="E37" s="122">
        <f t="shared" si="3"/>
        <v>0</v>
      </c>
      <c r="F37" s="122">
        <v>0</v>
      </c>
      <c r="G37" s="122">
        <v>0</v>
      </c>
      <c r="H37" s="122">
        <f t="shared" si="4"/>
        <v>418</v>
      </c>
      <c r="I37" s="122">
        <v>418</v>
      </c>
      <c r="J37" s="122">
        <v>0</v>
      </c>
      <c r="K37" s="122">
        <f t="shared" si="5"/>
        <v>15615</v>
      </c>
      <c r="L37" s="122">
        <v>0</v>
      </c>
      <c r="M37" s="122">
        <v>15615</v>
      </c>
      <c r="N37" s="122">
        <f t="shared" si="6"/>
        <v>16033</v>
      </c>
      <c r="O37" s="122">
        <f t="shared" si="7"/>
        <v>418</v>
      </c>
      <c r="P37" s="122">
        <v>418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f t="shared" si="8"/>
        <v>15615</v>
      </c>
      <c r="W37" s="122">
        <v>15615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f t="shared" si="9"/>
        <v>0</v>
      </c>
      <c r="AD37" s="122">
        <v>0</v>
      </c>
      <c r="AE37" s="122">
        <v>0</v>
      </c>
      <c r="AF37" s="122">
        <f t="shared" si="10"/>
        <v>429</v>
      </c>
      <c r="AG37" s="122">
        <v>429</v>
      </c>
      <c r="AH37" s="122">
        <v>0</v>
      </c>
      <c r="AI37" s="122">
        <v>0</v>
      </c>
      <c r="AJ37" s="122">
        <f t="shared" si="11"/>
        <v>429</v>
      </c>
      <c r="AK37" s="122"/>
      <c r="AL37" s="122">
        <v>0</v>
      </c>
      <c r="AM37" s="122">
        <v>0</v>
      </c>
      <c r="AN37" s="122">
        <v>0</v>
      </c>
      <c r="AO37" s="122">
        <v>0</v>
      </c>
      <c r="AP37" s="122">
        <v>0</v>
      </c>
      <c r="AQ37" s="122">
        <v>18</v>
      </c>
      <c r="AR37" s="122">
        <v>0</v>
      </c>
      <c r="AS37" s="122">
        <v>411</v>
      </c>
      <c r="AT37" s="122">
        <f t="shared" si="12"/>
        <v>0</v>
      </c>
      <c r="AU37" s="122">
        <v>0</v>
      </c>
      <c r="AV37" s="122">
        <v>0</v>
      </c>
      <c r="AW37" s="122">
        <v>0</v>
      </c>
      <c r="AX37" s="122">
        <v>0</v>
      </c>
      <c r="AY37" s="122">
        <v>0</v>
      </c>
      <c r="AZ37" s="122">
        <f t="shared" si="13"/>
        <v>0</v>
      </c>
      <c r="BA37" s="122">
        <v>0</v>
      </c>
      <c r="BB37" s="122">
        <v>0</v>
      </c>
      <c r="BC37" s="122">
        <v>0</v>
      </c>
    </row>
    <row r="38" spans="1:55" s="102" customFormat="1" ht="12" customHeight="1">
      <c r="A38" s="105" t="s">
        <v>112</v>
      </c>
      <c r="B38" s="106" t="s">
        <v>174</v>
      </c>
      <c r="C38" s="105" t="s">
        <v>175</v>
      </c>
      <c r="D38" s="122">
        <f t="shared" si="2"/>
        <v>8988</v>
      </c>
      <c r="E38" s="122">
        <f t="shared" si="3"/>
        <v>868</v>
      </c>
      <c r="F38" s="122">
        <v>868</v>
      </c>
      <c r="G38" s="122">
        <v>0</v>
      </c>
      <c r="H38" s="122">
        <f t="shared" si="4"/>
        <v>0</v>
      </c>
      <c r="I38" s="122">
        <v>0</v>
      </c>
      <c r="J38" s="122">
        <v>0</v>
      </c>
      <c r="K38" s="122">
        <f t="shared" si="5"/>
        <v>8120</v>
      </c>
      <c r="L38" s="122">
        <v>0</v>
      </c>
      <c r="M38" s="122">
        <v>8120</v>
      </c>
      <c r="N38" s="122">
        <f t="shared" si="6"/>
        <v>8988</v>
      </c>
      <c r="O38" s="122">
        <f t="shared" si="7"/>
        <v>868</v>
      </c>
      <c r="P38" s="122">
        <v>868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f t="shared" si="8"/>
        <v>8120</v>
      </c>
      <c r="W38" s="122">
        <v>8120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f t="shared" si="9"/>
        <v>0</v>
      </c>
      <c r="AD38" s="122">
        <v>0</v>
      </c>
      <c r="AE38" s="122">
        <v>0</v>
      </c>
      <c r="AF38" s="122">
        <f t="shared" si="10"/>
        <v>218</v>
      </c>
      <c r="AG38" s="122">
        <v>218</v>
      </c>
      <c r="AH38" s="122">
        <v>0</v>
      </c>
      <c r="AI38" s="122">
        <v>0</v>
      </c>
      <c r="AJ38" s="122">
        <f t="shared" si="11"/>
        <v>218</v>
      </c>
      <c r="AK38" s="122"/>
      <c r="AL38" s="122">
        <v>0</v>
      </c>
      <c r="AM38" s="122">
        <v>0</v>
      </c>
      <c r="AN38" s="122">
        <v>0</v>
      </c>
      <c r="AO38" s="122">
        <v>0</v>
      </c>
      <c r="AP38" s="122">
        <v>0</v>
      </c>
      <c r="AQ38" s="122">
        <v>210</v>
      </c>
      <c r="AR38" s="122">
        <v>8</v>
      </c>
      <c r="AS38" s="122">
        <v>0</v>
      </c>
      <c r="AT38" s="122">
        <f t="shared" si="12"/>
        <v>0</v>
      </c>
      <c r="AU38" s="122">
        <v>0</v>
      </c>
      <c r="AV38" s="122">
        <v>0</v>
      </c>
      <c r="AW38" s="122">
        <v>0</v>
      </c>
      <c r="AX38" s="122">
        <v>0</v>
      </c>
      <c r="AY38" s="122">
        <v>0</v>
      </c>
      <c r="AZ38" s="122">
        <f t="shared" si="13"/>
        <v>0</v>
      </c>
      <c r="BA38" s="122">
        <v>0</v>
      </c>
      <c r="BB38" s="122">
        <v>0</v>
      </c>
      <c r="BC38" s="122">
        <v>0</v>
      </c>
    </row>
    <row r="39" spans="1:55" s="102" customFormat="1" ht="12" customHeight="1">
      <c r="A39" s="105" t="s">
        <v>112</v>
      </c>
      <c r="B39" s="106" t="s">
        <v>176</v>
      </c>
      <c r="C39" s="105" t="s">
        <v>177</v>
      </c>
      <c r="D39" s="122">
        <f t="shared" si="2"/>
        <v>23246</v>
      </c>
      <c r="E39" s="122">
        <f t="shared" si="3"/>
        <v>0</v>
      </c>
      <c r="F39" s="122">
        <v>0</v>
      </c>
      <c r="G39" s="122">
        <v>0</v>
      </c>
      <c r="H39" s="122">
        <f t="shared" si="4"/>
        <v>0</v>
      </c>
      <c r="I39" s="122">
        <v>0</v>
      </c>
      <c r="J39" s="122">
        <v>0</v>
      </c>
      <c r="K39" s="122">
        <f t="shared" si="5"/>
        <v>23246</v>
      </c>
      <c r="L39" s="122">
        <v>3391</v>
      </c>
      <c r="M39" s="122">
        <v>19855</v>
      </c>
      <c r="N39" s="122">
        <f t="shared" si="6"/>
        <v>23246</v>
      </c>
      <c r="O39" s="122">
        <f t="shared" si="7"/>
        <v>3391</v>
      </c>
      <c r="P39" s="122">
        <v>3391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f t="shared" si="8"/>
        <v>19855</v>
      </c>
      <c r="W39" s="122">
        <v>19855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f t="shared" si="9"/>
        <v>0</v>
      </c>
      <c r="AD39" s="122">
        <v>0</v>
      </c>
      <c r="AE39" s="122">
        <v>0</v>
      </c>
      <c r="AF39" s="122">
        <f t="shared" si="10"/>
        <v>459</v>
      </c>
      <c r="AG39" s="122">
        <v>459</v>
      </c>
      <c r="AH39" s="122">
        <v>0</v>
      </c>
      <c r="AI39" s="122">
        <v>0</v>
      </c>
      <c r="AJ39" s="122">
        <f t="shared" si="11"/>
        <v>771</v>
      </c>
      <c r="AK39" s="122">
        <v>369</v>
      </c>
      <c r="AL39" s="122">
        <v>0</v>
      </c>
      <c r="AM39" s="122">
        <v>402</v>
      </c>
      <c r="AN39" s="122">
        <v>0</v>
      </c>
      <c r="AO39" s="122">
        <v>0</v>
      </c>
      <c r="AP39" s="122">
        <v>0</v>
      </c>
      <c r="AQ39" s="122">
        <v>0</v>
      </c>
      <c r="AR39" s="122">
        <v>0</v>
      </c>
      <c r="AS39" s="122">
        <v>0</v>
      </c>
      <c r="AT39" s="122">
        <f t="shared" si="12"/>
        <v>57</v>
      </c>
      <c r="AU39" s="122">
        <v>57</v>
      </c>
      <c r="AV39" s="122">
        <v>0</v>
      </c>
      <c r="AW39" s="122">
        <v>0</v>
      </c>
      <c r="AX39" s="122">
        <v>0</v>
      </c>
      <c r="AY39" s="122">
        <v>0</v>
      </c>
      <c r="AZ39" s="122">
        <f t="shared" si="13"/>
        <v>0</v>
      </c>
      <c r="BA39" s="122">
        <v>0</v>
      </c>
      <c r="BB39" s="122">
        <v>0</v>
      </c>
      <c r="BC39" s="122">
        <v>0</v>
      </c>
    </row>
    <row r="40" spans="1:55" s="102" customFormat="1" ht="12" customHeight="1">
      <c r="A40" s="105" t="s">
        <v>112</v>
      </c>
      <c r="B40" s="106" t="s">
        <v>178</v>
      </c>
      <c r="C40" s="105" t="s">
        <v>179</v>
      </c>
      <c r="D40" s="122">
        <f t="shared" si="2"/>
        <v>30831</v>
      </c>
      <c r="E40" s="122">
        <f t="shared" si="3"/>
        <v>0</v>
      </c>
      <c r="F40" s="122">
        <v>0</v>
      </c>
      <c r="G40" s="122">
        <v>0</v>
      </c>
      <c r="H40" s="122">
        <f t="shared" si="4"/>
        <v>2304</v>
      </c>
      <c r="I40" s="122">
        <v>2304</v>
      </c>
      <c r="J40" s="122">
        <v>0</v>
      </c>
      <c r="K40" s="122">
        <f t="shared" si="5"/>
        <v>28527</v>
      </c>
      <c r="L40" s="122">
        <v>0</v>
      </c>
      <c r="M40" s="122">
        <v>28527</v>
      </c>
      <c r="N40" s="122">
        <f t="shared" si="6"/>
        <v>30831</v>
      </c>
      <c r="O40" s="122">
        <f t="shared" si="7"/>
        <v>2304</v>
      </c>
      <c r="P40" s="122">
        <v>2304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f t="shared" si="8"/>
        <v>28527</v>
      </c>
      <c r="W40" s="122">
        <v>28527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f t="shared" si="9"/>
        <v>0</v>
      </c>
      <c r="AD40" s="122">
        <v>0</v>
      </c>
      <c r="AE40" s="122">
        <v>0</v>
      </c>
      <c r="AF40" s="122">
        <f t="shared" si="10"/>
        <v>59</v>
      </c>
      <c r="AG40" s="122">
        <v>59</v>
      </c>
      <c r="AH40" s="122">
        <v>0</v>
      </c>
      <c r="AI40" s="122">
        <v>0</v>
      </c>
      <c r="AJ40" s="122">
        <f t="shared" si="11"/>
        <v>332</v>
      </c>
      <c r="AK40" s="122"/>
      <c r="AL40" s="122">
        <v>273</v>
      </c>
      <c r="AM40" s="122">
        <v>55</v>
      </c>
      <c r="AN40" s="122">
        <v>0</v>
      </c>
      <c r="AO40" s="122">
        <v>0</v>
      </c>
      <c r="AP40" s="122">
        <v>0</v>
      </c>
      <c r="AQ40" s="122">
        <v>0</v>
      </c>
      <c r="AR40" s="122">
        <v>4</v>
      </c>
      <c r="AS40" s="122">
        <v>0</v>
      </c>
      <c r="AT40" s="122">
        <f t="shared" si="12"/>
        <v>11</v>
      </c>
      <c r="AU40" s="122">
        <v>0</v>
      </c>
      <c r="AV40" s="122">
        <v>0</v>
      </c>
      <c r="AW40" s="122">
        <v>11</v>
      </c>
      <c r="AX40" s="122">
        <v>0</v>
      </c>
      <c r="AY40" s="122">
        <v>0</v>
      </c>
      <c r="AZ40" s="122">
        <f t="shared" si="13"/>
        <v>273</v>
      </c>
      <c r="BA40" s="122">
        <v>273</v>
      </c>
      <c r="BB40" s="122">
        <v>0</v>
      </c>
      <c r="BC40" s="122">
        <v>0</v>
      </c>
    </row>
    <row r="41" spans="1:55" s="102" customFormat="1" ht="12" customHeight="1">
      <c r="A41" s="105" t="s">
        <v>112</v>
      </c>
      <c r="B41" s="106" t="s">
        <v>180</v>
      </c>
      <c r="C41" s="105" t="s">
        <v>181</v>
      </c>
      <c r="D41" s="122">
        <f t="shared" si="2"/>
        <v>27544</v>
      </c>
      <c r="E41" s="122">
        <f t="shared" si="3"/>
        <v>0</v>
      </c>
      <c r="F41" s="122">
        <v>0</v>
      </c>
      <c r="G41" s="122">
        <v>0</v>
      </c>
      <c r="H41" s="122">
        <f t="shared" si="4"/>
        <v>2280</v>
      </c>
      <c r="I41" s="122">
        <v>2280</v>
      </c>
      <c r="J41" s="122">
        <v>0</v>
      </c>
      <c r="K41" s="122">
        <f t="shared" si="5"/>
        <v>25264</v>
      </c>
      <c r="L41" s="122">
        <v>0</v>
      </c>
      <c r="M41" s="122">
        <v>25264</v>
      </c>
      <c r="N41" s="122">
        <f t="shared" si="6"/>
        <v>27544</v>
      </c>
      <c r="O41" s="122">
        <f t="shared" si="7"/>
        <v>2280</v>
      </c>
      <c r="P41" s="122">
        <v>2280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f t="shared" si="8"/>
        <v>25264</v>
      </c>
      <c r="W41" s="122">
        <v>25264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f t="shared" si="9"/>
        <v>0</v>
      </c>
      <c r="AD41" s="122">
        <v>0</v>
      </c>
      <c r="AE41" s="122">
        <v>0</v>
      </c>
      <c r="AF41" s="122">
        <f t="shared" si="10"/>
        <v>181</v>
      </c>
      <c r="AG41" s="122">
        <v>181</v>
      </c>
      <c r="AH41" s="122">
        <v>0</v>
      </c>
      <c r="AI41" s="122">
        <v>0</v>
      </c>
      <c r="AJ41" s="122">
        <f t="shared" si="11"/>
        <v>181</v>
      </c>
      <c r="AK41" s="122"/>
      <c r="AL41" s="122">
        <v>0</v>
      </c>
      <c r="AM41" s="122">
        <v>181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f t="shared" si="12"/>
        <v>28</v>
      </c>
      <c r="AU41" s="122">
        <v>0</v>
      </c>
      <c r="AV41" s="122">
        <v>0</v>
      </c>
      <c r="AW41" s="122">
        <v>28</v>
      </c>
      <c r="AX41" s="122">
        <v>0</v>
      </c>
      <c r="AY41" s="122">
        <v>0</v>
      </c>
      <c r="AZ41" s="122">
        <f t="shared" si="13"/>
        <v>243</v>
      </c>
      <c r="BA41" s="122">
        <v>243</v>
      </c>
      <c r="BB41" s="122">
        <v>0</v>
      </c>
      <c r="BC41" s="122">
        <v>0</v>
      </c>
    </row>
    <row r="42" spans="1:55" s="102" customFormat="1" ht="12" customHeight="1">
      <c r="A42" s="105" t="s">
        <v>112</v>
      </c>
      <c r="B42" s="106" t="s">
        <v>182</v>
      </c>
      <c r="C42" s="105" t="s">
        <v>183</v>
      </c>
      <c r="D42" s="122">
        <f t="shared" si="2"/>
        <v>27431</v>
      </c>
      <c r="E42" s="122">
        <f t="shared" si="3"/>
        <v>0</v>
      </c>
      <c r="F42" s="122">
        <v>0</v>
      </c>
      <c r="G42" s="122">
        <v>0</v>
      </c>
      <c r="H42" s="122">
        <f t="shared" si="4"/>
        <v>0</v>
      </c>
      <c r="I42" s="122">
        <v>0</v>
      </c>
      <c r="J42" s="122">
        <v>0</v>
      </c>
      <c r="K42" s="122">
        <f t="shared" si="5"/>
        <v>27431</v>
      </c>
      <c r="L42" s="122">
        <v>1611</v>
      </c>
      <c r="M42" s="122">
        <v>25820</v>
      </c>
      <c r="N42" s="122">
        <f t="shared" si="6"/>
        <v>27431</v>
      </c>
      <c r="O42" s="122">
        <f t="shared" si="7"/>
        <v>1611</v>
      </c>
      <c r="P42" s="122">
        <v>1611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f t="shared" si="8"/>
        <v>25820</v>
      </c>
      <c r="W42" s="122">
        <v>25820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f t="shared" si="9"/>
        <v>0</v>
      </c>
      <c r="AD42" s="122">
        <v>0</v>
      </c>
      <c r="AE42" s="122">
        <v>0</v>
      </c>
      <c r="AF42" s="122">
        <f t="shared" si="10"/>
        <v>1522</v>
      </c>
      <c r="AG42" s="122">
        <v>1522</v>
      </c>
      <c r="AH42" s="122">
        <v>0</v>
      </c>
      <c r="AI42" s="122">
        <v>0</v>
      </c>
      <c r="AJ42" s="122">
        <f t="shared" si="11"/>
        <v>1522</v>
      </c>
      <c r="AK42" s="122"/>
      <c r="AL42" s="122">
        <v>0</v>
      </c>
      <c r="AM42" s="122">
        <v>1522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T42" s="122">
        <f t="shared" si="12"/>
        <v>65</v>
      </c>
      <c r="AU42" s="122">
        <v>0</v>
      </c>
      <c r="AV42" s="122">
        <v>0</v>
      </c>
      <c r="AW42" s="122">
        <v>65</v>
      </c>
      <c r="AX42" s="122">
        <v>0</v>
      </c>
      <c r="AY42" s="122">
        <v>0</v>
      </c>
      <c r="AZ42" s="122">
        <f t="shared" si="13"/>
        <v>0</v>
      </c>
      <c r="BA42" s="122">
        <v>0</v>
      </c>
      <c r="BB42" s="122">
        <v>0</v>
      </c>
      <c r="BC42" s="122">
        <v>0</v>
      </c>
    </row>
    <row r="43" spans="1:55" s="102" customFormat="1" ht="12" customHeight="1">
      <c r="A43" s="105" t="s">
        <v>112</v>
      </c>
      <c r="B43" s="106" t="s">
        <v>184</v>
      </c>
      <c r="C43" s="105" t="s">
        <v>185</v>
      </c>
      <c r="D43" s="122">
        <f t="shared" si="2"/>
        <v>4849</v>
      </c>
      <c r="E43" s="122">
        <f t="shared" si="3"/>
        <v>0</v>
      </c>
      <c r="F43" s="122">
        <v>0</v>
      </c>
      <c r="G43" s="122">
        <v>0</v>
      </c>
      <c r="H43" s="122">
        <f t="shared" si="4"/>
        <v>4849</v>
      </c>
      <c r="I43" s="122">
        <v>588</v>
      </c>
      <c r="J43" s="122">
        <v>4261</v>
      </c>
      <c r="K43" s="122">
        <f t="shared" si="5"/>
        <v>0</v>
      </c>
      <c r="L43" s="122">
        <v>0</v>
      </c>
      <c r="M43" s="122">
        <v>0</v>
      </c>
      <c r="N43" s="122">
        <f t="shared" si="6"/>
        <v>4849</v>
      </c>
      <c r="O43" s="122">
        <f t="shared" si="7"/>
        <v>588</v>
      </c>
      <c r="P43" s="122">
        <v>588</v>
      </c>
      <c r="Q43" s="122">
        <v>0</v>
      </c>
      <c r="R43" s="122">
        <v>0</v>
      </c>
      <c r="S43" s="122">
        <v>0</v>
      </c>
      <c r="T43" s="122">
        <v>0</v>
      </c>
      <c r="U43" s="122">
        <v>0</v>
      </c>
      <c r="V43" s="122">
        <f t="shared" si="8"/>
        <v>4261</v>
      </c>
      <c r="W43" s="122">
        <v>4261</v>
      </c>
      <c r="X43" s="122">
        <v>0</v>
      </c>
      <c r="Y43" s="122">
        <v>0</v>
      </c>
      <c r="Z43" s="122">
        <v>0</v>
      </c>
      <c r="AA43" s="122">
        <v>0</v>
      </c>
      <c r="AB43" s="122">
        <v>0</v>
      </c>
      <c r="AC43" s="122">
        <f t="shared" si="9"/>
        <v>0</v>
      </c>
      <c r="AD43" s="122">
        <v>0</v>
      </c>
      <c r="AE43" s="122">
        <v>0</v>
      </c>
      <c r="AF43" s="122">
        <f t="shared" si="10"/>
        <v>11</v>
      </c>
      <c r="AG43" s="122">
        <v>11</v>
      </c>
      <c r="AH43" s="122">
        <v>0</v>
      </c>
      <c r="AI43" s="122">
        <v>0</v>
      </c>
      <c r="AJ43" s="122">
        <f t="shared" si="11"/>
        <v>187</v>
      </c>
      <c r="AK43" s="122">
        <v>186</v>
      </c>
      <c r="AL43" s="122">
        <v>0</v>
      </c>
      <c r="AM43" s="122">
        <v>1</v>
      </c>
      <c r="AN43" s="122">
        <v>0</v>
      </c>
      <c r="AO43" s="122">
        <v>0</v>
      </c>
      <c r="AP43" s="122">
        <v>0</v>
      </c>
      <c r="AQ43" s="122">
        <v>0</v>
      </c>
      <c r="AR43" s="122">
        <v>0</v>
      </c>
      <c r="AS43" s="122">
        <v>0</v>
      </c>
      <c r="AT43" s="122">
        <f t="shared" si="12"/>
        <v>10</v>
      </c>
      <c r="AU43" s="122">
        <v>10</v>
      </c>
      <c r="AV43" s="122">
        <v>0</v>
      </c>
      <c r="AW43" s="122">
        <v>0</v>
      </c>
      <c r="AX43" s="122">
        <v>0</v>
      </c>
      <c r="AY43" s="122">
        <v>0</v>
      </c>
      <c r="AZ43" s="122">
        <f t="shared" si="13"/>
        <v>1</v>
      </c>
      <c r="BA43" s="122">
        <v>1</v>
      </c>
      <c r="BB43" s="122">
        <v>0</v>
      </c>
      <c r="BC43" s="122">
        <v>0</v>
      </c>
    </row>
    <row r="44" spans="1:55" s="102" customFormat="1" ht="12" customHeight="1">
      <c r="A44" s="105" t="s">
        <v>112</v>
      </c>
      <c r="B44" s="106" t="s">
        <v>186</v>
      </c>
      <c r="C44" s="105" t="s">
        <v>187</v>
      </c>
      <c r="D44" s="122">
        <f t="shared" si="2"/>
        <v>33501</v>
      </c>
      <c r="E44" s="122">
        <f t="shared" si="3"/>
        <v>0</v>
      </c>
      <c r="F44" s="122">
        <v>0</v>
      </c>
      <c r="G44" s="122">
        <v>0</v>
      </c>
      <c r="H44" s="122">
        <f t="shared" si="4"/>
        <v>0</v>
      </c>
      <c r="I44" s="122">
        <v>0</v>
      </c>
      <c r="J44" s="122">
        <v>0</v>
      </c>
      <c r="K44" s="122">
        <f t="shared" si="5"/>
        <v>33501</v>
      </c>
      <c r="L44" s="122">
        <v>2713</v>
      </c>
      <c r="M44" s="122">
        <v>30788</v>
      </c>
      <c r="N44" s="122">
        <f t="shared" si="6"/>
        <v>33810</v>
      </c>
      <c r="O44" s="122">
        <f t="shared" si="7"/>
        <v>2748</v>
      </c>
      <c r="P44" s="122">
        <v>2748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f t="shared" si="8"/>
        <v>31062</v>
      </c>
      <c r="W44" s="122">
        <v>31062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f t="shared" si="9"/>
        <v>0</v>
      </c>
      <c r="AD44" s="122">
        <v>0</v>
      </c>
      <c r="AE44" s="122">
        <v>0</v>
      </c>
      <c r="AF44" s="122">
        <f t="shared" si="10"/>
        <v>480</v>
      </c>
      <c r="AG44" s="122">
        <v>480</v>
      </c>
      <c r="AH44" s="122">
        <v>0</v>
      </c>
      <c r="AI44" s="122">
        <v>0</v>
      </c>
      <c r="AJ44" s="122">
        <f t="shared" si="11"/>
        <v>1153</v>
      </c>
      <c r="AK44" s="122">
        <v>580</v>
      </c>
      <c r="AL44" s="122">
        <v>127</v>
      </c>
      <c r="AM44" s="122">
        <v>419</v>
      </c>
      <c r="AN44" s="122">
        <v>0</v>
      </c>
      <c r="AO44" s="122">
        <v>0</v>
      </c>
      <c r="AP44" s="122">
        <v>0</v>
      </c>
      <c r="AQ44" s="122">
        <v>0</v>
      </c>
      <c r="AR44" s="122">
        <v>8</v>
      </c>
      <c r="AS44" s="122">
        <v>19</v>
      </c>
      <c r="AT44" s="122">
        <f t="shared" si="12"/>
        <v>41</v>
      </c>
      <c r="AU44" s="122">
        <v>34</v>
      </c>
      <c r="AV44" s="122">
        <v>0</v>
      </c>
      <c r="AW44" s="122">
        <v>7</v>
      </c>
      <c r="AX44" s="122">
        <v>0</v>
      </c>
      <c r="AY44" s="122">
        <v>0</v>
      </c>
      <c r="AZ44" s="122">
        <f t="shared" si="13"/>
        <v>138</v>
      </c>
      <c r="BA44" s="122">
        <v>138</v>
      </c>
      <c r="BB44" s="122">
        <v>0</v>
      </c>
      <c r="BC44" s="122">
        <v>0</v>
      </c>
    </row>
    <row r="45" spans="1:55" s="102" customFormat="1" ht="12" customHeight="1">
      <c r="A45" s="105" t="s">
        <v>112</v>
      </c>
      <c r="B45" s="106" t="s">
        <v>188</v>
      </c>
      <c r="C45" s="105" t="s">
        <v>189</v>
      </c>
      <c r="D45" s="122">
        <f t="shared" si="2"/>
        <v>5795</v>
      </c>
      <c r="E45" s="122">
        <f t="shared" si="3"/>
        <v>0</v>
      </c>
      <c r="F45" s="122">
        <v>0</v>
      </c>
      <c r="G45" s="122">
        <v>0</v>
      </c>
      <c r="H45" s="122">
        <f t="shared" si="4"/>
        <v>607</v>
      </c>
      <c r="I45" s="122">
        <v>607</v>
      </c>
      <c r="J45" s="122">
        <v>0</v>
      </c>
      <c r="K45" s="122">
        <f t="shared" si="5"/>
        <v>5188</v>
      </c>
      <c r="L45" s="122">
        <v>0</v>
      </c>
      <c r="M45" s="122">
        <v>5188</v>
      </c>
      <c r="N45" s="122">
        <f t="shared" si="6"/>
        <v>5795</v>
      </c>
      <c r="O45" s="122">
        <f t="shared" si="7"/>
        <v>607</v>
      </c>
      <c r="P45" s="122">
        <v>607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f t="shared" si="8"/>
        <v>5188</v>
      </c>
      <c r="W45" s="122">
        <v>5188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f t="shared" si="9"/>
        <v>0</v>
      </c>
      <c r="AD45" s="122">
        <v>0</v>
      </c>
      <c r="AE45" s="122">
        <v>0</v>
      </c>
      <c r="AF45" s="122">
        <f t="shared" si="10"/>
        <v>35</v>
      </c>
      <c r="AG45" s="122">
        <v>35</v>
      </c>
      <c r="AH45" s="122">
        <v>0</v>
      </c>
      <c r="AI45" s="122">
        <v>0</v>
      </c>
      <c r="AJ45" s="122">
        <f t="shared" si="11"/>
        <v>31</v>
      </c>
      <c r="AK45" s="122">
        <v>1</v>
      </c>
      <c r="AL45" s="122">
        <v>0</v>
      </c>
      <c r="AM45" s="122">
        <v>0</v>
      </c>
      <c r="AN45" s="122">
        <v>0</v>
      </c>
      <c r="AO45" s="122">
        <v>0</v>
      </c>
      <c r="AP45" s="122">
        <v>0</v>
      </c>
      <c r="AQ45" s="122">
        <v>0</v>
      </c>
      <c r="AR45" s="122">
        <v>30</v>
      </c>
      <c r="AS45" s="122">
        <v>0</v>
      </c>
      <c r="AT45" s="122">
        <f t="shared" si="12"/>
        <v>5</v>
      </c>
      <c r="AU45" s="122">
        <v>5</v>
      </c>
      <c r="AV45" s="122">
        <v>0</v>
      </c>
      <c r="AW45" s="122">
        <v>0</v>
      </c>
      <c r="AX45" s="122">
        <v>0</v>
      </c>
      <c r="AY45" s="122">
        <v>0</v>
      </c>
      <c r="AZ45" s="122">
        <f t="shared" si="13"/>
        <v>0</v>
      </c>
      <c r="BA45" s="122">
        <v>0</v>
      </c>
      <c r="BB45" s="122">
        <v>0</v>
      </c>
      <c r="BC45" s="122">
        <v>0</v>
      </c>
    </row>
    <row r="46" spans="1:55" s="102" customFormat="1" ht="12" customHeight="1">
      <c r="A46" s="105" t="s">
        <v>112</v>
      </c>
      <c r="B46" s="106" t="s">
        <v>190</v>
      </c>
      <c r="C46" s="105" t="s">
        <v>191</v>
      </c>
      <c r="D46" s="122">
        <f t="shared" si="2"/>
        <v>8745</v>
      </c>
      <c r="E46" s="122">
        <f t="shared" si="3"/>
        <v>0</v>
      </c>
      <c r="F46" s="122">
        <v>0</v>
      </c>
      <c r="G46" s="122">
        <v>0</v>
      </c>
      <c r="H46" s="122">
        <f t="shared" si="4"/>
        <v>481</v>
      </c>
      <c r="I46" s="122">
        <v>481</v>
      </c>
      <c r="J46" s="122">
        <v>0</v>
      </c>
      <c r="K46" s="122">
        <f t="shared" si="5"/>
        <v>8264</v>
      </c>
      <c r="L46" s="122">
        <v>0</v>
      </c>
      <c r="M46" s="122">
        <v>8264</v>
      </c>
      <c r="N46" s="122">
        <f t="shared" si="6"/>
        <v>8745</v>
      </c>
      <c r="O46" s="122">
        <f t="shared" si="7"/>
        <v>481</v>
      </c>
      <c r="P46" s="122">
        <v>481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f t="shared" si="8"/>
        <v>8264</v>
      </c>
      <c r="W46" s="122">
        <v>8264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f t="shared" si="9"/>
        <v>0</v>
      </c>
      <c r="AD46" s="122">
        <v>0</v>
      </c>
      <c r="AE46" s="122">
        <v>0</v>
      </c>
      <c r="AF46" s="122">
        <f t="shared" si="10"/>
        <v>235</v>
      </c>
      <c r="AG46" s="122">
        <v>235</v>
      </c>
      <c r="AH46" s="122">
        <v>0</v>
      </c>
      <c r="AI46" s="122">
        <v>0</v>
      </c>
      <c r="AJ46" s="122">
        <f t="shared" si="11"/>
        <v>235</v>
      </c>
      <c r="AK46" s="122"/>
      <c r="AL46" s="122">
        <v>0</v>
      </c>
      <c r="AM46" s="122">
        <v>0</v>
      </c>
      <c r="AN46" s="122">
        <v>0</v>
      </c>
      <c r="AO46" s="122">
        <v>0</v>
      </c>
      <c r="AP46" s="122">
        <v>0</v>
      </c>
      <c r="AQ46" s="122">
        <v>11</v>
      </c>
      <c r="AR46" s="122">
        <v>0</v>
      </c>
      <c r="AS46" s="122">
        <v>224</v>
      </c>
      <c r="AT46" s="122">
        <f t="shared" si="12"/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f t="shared" si="13"/>
        <v>0</v>
      </c>
      <c r="BA46" s="122">
        <v>0</v>
      </c>
      <c r="BB46" s="122">
        <v>0</v>
      </c>
      <c r="BC46" s="122">
        <v>0</v>
      </c>
    </row>
    <row r="47" spans="1:55" s="102" customFormat="1" ht="12" customHeight="1">
      <c r="A47" s="105" t="s">
        <v>112</v>
      </c>
      <c r="B47" s="106" t="s">
        <v>192</v>
      </c>
      <c r="C47" s="105" t="s">
        <v>193</v>
      </c>
      <c r="D47" s="122">
        <f t="shared" si="2"/>
        <v>5465</v>
      </c>
      <c r="E47" s="122">
        <f t="shared" si="3"/>
        <v>0</v>
      </c>
      <c r="F47" s="122">
        <v>0</v>
      </c>
      <c r="G47" s="122">
        <v>0</v>
      </c>
      <c r="H47" s="122">
        <f t="shared" si="4"/>
        <v>4569</v>
      </c>
      <c r="I47" s="122">
        <v>511</v>
      </c>
      <c r="J47" s="122">
        <v>4058</v>
      </c>
      <c r="K47" s="122">
        <f t="shared" si="5"/>
        <v>896</v>
      </c>
      <c r="L47" s="122">
        <v>0</v>
      </c>
      <c r="M47" s="122">
        <v>896</v>
      </c>
      <c r="N47" s="122">
        <f t="shared" si="6"/>
        <v>5465</v>
      </c>
      <c r="O47" s="122">
        <f t="shared" si="7"/>
        <v>511</v>
      </c>
      <c r="P47" s="122">
        <v>511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f t="shared" si="8"/>
        <v>4954</v>
      </c>
      <c r="W47" s="122">
        <v>4954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f t="shared" si="9"/>
        <v>0</v>
      </c>
      <c r="AD47" s="122">
        <v>0</v>
      </c>
      <c r="AE47" s="122">
        <v>0</v>
      </c>
      <c r="AF47" s="122">
        <f t="shared" si="10"/>
        <v>37</v>
      </c>
      <c r="AG47" s="122">
        <v>37</v>
      </c>
      <c r="AH47" s="122">
        <v>0</v>
      </c>
      <c r="AI47" s="122">
        <v>0</v>
      </c>
      <c r="AJ47" s="122">
        <f t="shared" si="11"/>
        <v>37</v>
      </c>
      <c r="AK47" s="122"/>
      <c r="AL47" s="122">
        <v>0</v>
      </c>
      <c r="AM47" s="122">
        <v>37</v>
      </c>
      <c r="AN47" s="122">
        <v>0</v>
      </c>
      <c r="AO47" s="122">
        <v>0</v>
      </c>
      <c r="AP47" s="122">
        <v>0</v>
      </c>
      <c r="AQ47" s="122">
        <v>0</v>
      </c>
      <c r="AR47" s="122">
        <v>0</v>
      </c>
      <c r="AS47" s="122">
        <v>0</v>
      </c>
      <c r="AT47" s="122">
        <f t="shared" si="12"/>
        <v>6</v>
      </c>
      <c r="AU47" s="122">
        <v>0</v>
      </c>
      <c r="AV47" s="122">
        <v>0</v>
      </c>
      <c r="AW47" s="122">
        <v>6</v>
      </c>
      <c r="AX47" s="122">
        <v>0</v>
      </c>
      <c r="AY47" s="122">
        <v>0</v>
      </c>
      <c r="AZ47" s="122">
        <f t="shared" si="13"/>
        <v>56</v>
      </c>
      <c r="BA47" s="122">
        <v>56</v>
      </c>
      <c r="BB47" s="122">
        <v>0</v>
      </c>
      <c r="BC47" s="122">
        <v>0</v>
      </c>
    </row>
    <row r="48" spans="1:55" s="102" customFormat="1" ht="12" customHeight="1">
      <c r="A48" s="105" t="s">
        <v>112</v>
      </c>
      <c r="B48" s="106" t="s">
        <v>194</v>
      </c>
      <c r="C48" s="105" t="s">
        <v>195</v>
      </c>
      <c r="D48" s="122">
        <f t="shared" si="2"/>
        <v>4693</v>
      </c>
      <c r="E48" s="122">
        <f t="shared" si="3"/>
        <v>0</v>
      </c>
      <c r="F48" s="122">
        <v>0</v>
      </c>
      <c r="G48" s="122">
        <v>0</v>
      </c>
      <c r="H48" s="122">
        <f t="shared" si="4"/>
        <v>0</v>
      </c>
      <c r="I48" s="122">
        <v>0</v>
      </c>
      <c r="J48" s="122">
        <v>0</v>
      </c>
      <c r="K48" s="122">
        <f t="shared" si="5"/>
        <v>4693</v>
      </c>
      <c r="L48" s="122">
        <v>879</v>
      </c>
      <c r="M48" s="122">
        <v>3814</v>
      </c>
      <c r="N48" s="122">
        <f t="shared" si="6"/>
        <v>4693</v>
      </c>
      <c r="O48" s="122">
        <f t="shared" si="7"/>
        <v>879</v>
      </c>
      <c r="P48" s="122">
        <v>879</v>
      </c>
      <c r="Q48" s="122">
        <v>0</v>
      </c>
      <c r="R48" s="122">
        <v>0</v>
      </c>
      <c r="S48" s="122">
        <v>0</v>
      </c>
      <c r="T48" s="122">
        <v>0</v>
      </c>
      <c r="U48" s="122">
        <v>0</v>
      </c>
      <c r="V48" s="122">
        <f t="shared" si="8"/>
        <v>3814</v>
      </c>
      <c r="W48" s="122">
        <v>3814</v>
      </c>
      <c r="X48" s="122">
        <v>0</v>
      </c>
      <c r="Y48" s="122">
        <v>0</v>
      </c>
      <c r="Z48" s="122">
        <v>0</v>
      </c>
      <c r="AA48" s="122">
        <v>0</v>
      </c>
      <c r="AB48" s="122">
        <v>0</v>
      </c>
      <c r="AC48" s="122">
        <f t="shared" si="9"/>
        <v>0</v>
      </c>
      <c r="AD48" s="122">
        <v>0</v>
      </c>
      <c r="AE48" s="122">
        <v>0</v>
      </c>
      <c r="AF48" s="122">
        <f t="shared" si="10"/>
        <v>19</v>
      </c>
      <c r="AG48" s="122">
        <v>19</v>
      </c>
      <c r="AH48" s="122">
        <v>0</v>
      </c>
      <c r="AI48" s="122">
        <v>0</v>
      </c>
      <c r="AJ48" s="122">
        <f t="shared" si="11"/>
        <v>19</v>
      </c>
      <c r="AK48" s="122">
        <v>0</v>
      </c>
      <c r="AL48" s="122">
        <v>0</v>
      </c>
      <c r="AM48" s="122">
        <v>0</v>
      </c>
      <c r="AN48" s="122">
        <v>0</v>
      </c>
      <c r="AO48" s="122">
        <v>0</v>
      </c>
      <c r="AP48" s="122">
        <v>0</v>
      </c>
      <c r="AQ48" s="122">
        <v>0</v>
      </c>
      <c r="AR48" s="122">
        <v>0</v>
      </c>
      <c r="AS48" s="122">
        <v>19</v>
      </c>
      <c r="AT48" s="122">
        <f t="shared" si="12"/>
        <v>0</v>
      </c>
      <c r="AU48" s="122">
        <v>0</v>
      </c>
      <c r="AV48" s="122">
        <v>0</v>
      </c>
      <c r="AW48" s="122">
        <v>0</v>
      </c>
      <c r="AX48" s="122">
        <v>0</v>
      </c>
      <c r="AY48" s="122">
        <v>0</v>
      </c>
      <c r="AZ48" s="122">
        <f t="shared" si="13"/>
        <v>0</v>
      </c>
      <c r="BA48" s="122">
        <v>0</v>
      </c>
      <c r="BB48" s="122">
        <v>0</v>
      </c>
      <c r="BC48" s="122">
        <v>0</v>
      </c>
    </row>
    <row r="49" spans="1:55" s="102" customFormat="1" ht="12" customHeight="1">
      <c r="A49" s="105" t="s">
        <v>112</v>
      </c>
      <c r="B49" s="106" t="s">
        <v>196</v>
      </c>
      <c r="C49" s="105" t="s">
        <v>197</v>
      </c>
      <c r="D49" s="122">
        <f t="shared" si="2"/>
        <v>11925</v>
      </c>
      <c r="E49" s="122">
        <f t="shared" si="3"/>
        <v>0</v>
      </c>
      <c r="F49" s="122">
        <v>0</v>
      </c>
      <c r="G49" s="122">
        <v>0</v>
      </c>
      <c r="H49" s="122">
        <f t="shared" si="4"/>
        <v>1341</v>
      </c>
      <c r="I49" s="122">
        <v>1341</v>
      </c>
      <c r="J49" s="122">
        <v>0</v>
      </c>
      <c r="K49" s="122">
        <f t="shared" si="5"/>
        <v>10584</v>
      </c>
      <c r="L49" s="122">
        <v>0</v>
      </c>
      <c r="M49" s="122">
        <v>10584</v>
      </c>
      <c r="N49" s="122">
        <f t="shared" si="6"/>
        <v>11925</v>
      </c>
      <c r="O49" s="122">
        <f t="shared" si="7"/>
        <v>1341</v>
      </c>
      <c r="P49" s="122">
        <v>1341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f t="shared" si="8"/>
        <v>10584</v>
      </c>
      <c r="W49" s="122">
        <v>10584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f t="shared" si="9"/>
        <v>0</v>
      </c>
      <c r="AD49" s="122">
        <v>0</v>
      </c>
      <c r="AE49" s="122">
        <v>0</v>
      </c>
      <c r="AF49" s="122">
        <f t="shared" si="10"/>
        <v>49</v>
      </c>
      <c r="AG49" s="122">
        <v>49</v>
      </c>
      <c r="AH49" s="122">
        <v>0</v>
      </c>
      <c r="AI49" s="122">
        <v>0</v>
      </c>
      <c r="AJ49" s="122">
        <f t="shared" si="11"/>
        <v>49</v>
      </c>
      <c r="AK49" s="122"/>
      <c r="AL49" s="122">
        <v>0</v>
      </c>
      <c r="AM49" s="122"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37</v>
      </c>
      <c r="AS49" s="122">
        <v>12</v>
      </c>
      <c r="AT49" s="122">
        <f t="shared" si="12"/>
        <v>0</v>
      </c>
      <c r="AU49" s="122">
        <v>0</v>
      </c>
      <c r="AV49" s="122">
        <v>0</v>
      </c>
      <c r="AW49" s="122">
        <v>0</v>
      </c>
      <c r="AX49" s="122">
        <v>0</v>
      </c>
      <c r="AY49" s="122">
        <v>0</v>
      </c>
      <c r="AZ49" s="122">
        <f t="shared" si="13"/>
        <v>0</v>
      </c>
      <c r="BA49" s="122">
        <v>0</v>
      </c>
      <c r="BB49" s="122">
        <v>0</v>
      </c>
      <c r="BC49" s="122">
        <v>0</v>
      </c>
    </row>
    <row r="50" spans="1:55" s="102" customFormat="1" ht="12" customHeight="1">
      <c r="A50" s="105" t="s">
        <v>112</v>
      </c>
      <c r="B50" s="106" t="s">
        <v>198</v>
      </c>
      <c r="C50" s="105" t="s">
        <v>199</v>
      </c>
      <c r="D50" s="122">
        <f t="shared" si="2"/>
        <v>13042</v>
      </c>
      <c r="E50" s="122">
        <f t="shared" si="3"/>
        <v>0</v>
      </c>
      <c r="F50" s="122">
        <v>0</v>
      </c>
      <c r="G50" s="122">
        <v>0</v>
      </c>
      <c r="H50" s="122">
        <f t="shared" si="4"/>
        <v>0</v>
      </c>
      <c r="I50" s="122">
        <v>0</v>
      </c>
      <c r="J50" s="122">
        <v>0</v>
      </c>
      <c r="K50" s="122">
        <f t="shared" si="5"/>
        <v>13042</v>
      </c>
      <c r="L50" s="122">
        <v>534</v>
      </c>
      <c r="M50" s="122">
        <v>12508</v>
      </c>
      <c r="N50" s="122">
        <f t="shared" si="6"/>
        <v>13042</v>
      </c>
      <c r="O50" s="122">
        <f t="shared" si="7"/>
        <v>534</v>
      </c>
      <c r="P50" s="122">
        <v>534</v>
      </c>
      <c r="Q50" s="122">
        <v>0</v>
      </c>
      <c r="R50" s="122">
        <v>0</v>
      </c>
      <c r="S50" s="122">
        <v>0</v>
      </c>
      <c r="T50" s="122">
        <v>0</v>
      </c>
      <c r="U50" s="122">
        <v>0</v>
      </c>
      <c r="V50" s="122">
        <f t="shared" si="8"/>
        <v>12508</v>
      </c>
      <c r="W50" s="122">
        <v>12508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2">
        <f t="shared" si="9"/>
        <v>0</v>
      </c>
      <c r="AD50" s="122">
        <v>0</v>
      </c>
      <c r="AE50" s="122">
        <v>0</v>
      </c>
      <c r="AF50" s="122">
        <f t="shared" si="10"/>
        <v>393</v>
      </c>
      <c r="AG50" s="122">
        <v>393</v>
      </c>
      <c r="AH50" s="122">
        <v>0</v>
      </c>
      <c r="AI50" s="122">
        <v>0</v>
      </c>
      <c r="AJ50" s="122">
        <f t="shared" si="11"/>
        <v>343</v>
      </c>
      <c r="AK50" s="122"/>
      <c r="AL50" s="122">
        <v>0</v>
      </c>
      <c r="AM50" s="122">
        <v>343</v>
      </c>
      <c r="AN50" s="122">
        <v>0</v>
      </c>
      <c r="AO50" s="122">
        <v>0</v>
      </c>
      <c r="AP50" s="122">
        <v>0</v>
      </c>
      <c r="AQ50" s="122">
        <v>0</v>
      </c>
      <c r="AR50" s="122">
        <v>0</v>
      </c>
      <c r="AS50" s="122">
        <v>0</v>
      </c>
      <c r="AT50" s="122">
        <f t="shared" si="12"/>
        <v>114</v>
      </c>
      <c r="AU50" s="122">
        <v>50</v>
      </c>
      <c r="AV50" s="122">
        <v>0</v>
      </c>
      <c r="AW50" s="122">
        <v>64</v>
      </c>
      <c r="AX50" s="122">
        <v>0</v>
      </c>
      <c r="AY50" s="122">
        <v>0</v>
      </c>
      <c r="AZ50" s="122">
        <f t="shared" si="13"/>
        <v>0</v>
      </c>
      <c r="BA50" s="122">
        <v>0</v>
      </c>
      <c r="BB50" s="122">
        <v>0</v>
      </c>
      <c r="BC50" s="122">
        <v>0</v>
      </c>
    </row>
    <row r="51" spans="1:55" s="102" customFormat="1" ht="12" customHeight="1">
      <c r="A51" s="105" t="s">
        <v>112</v>
      </c>
      <c r="B51" s="106" t="s">
        <v>200</v>
      </c>
      <c r="C51" s="105" t="s">
        <v>201</v>
      </c>
      <c r="D51" s="122">
        <f t="shared" si="2"/>
        <v>19657</v>
      </c>
      <c r="E51" s="122">
        <f t="shared" si="3"/>
        <v>0</v>
      </c>
      <c r="F51" s="122">
        <v>0</v>
      </c>
      <c r="G51" s="122">
        <v>0</v>
      </c>
      <c r="H51" s="122">
        <f t="shared" si="4"/>
        <v>0</v>
      </c>
      <c r="I51" s="122">
        <v>0</v>
      </c>
      <c r="J51" s="122">
        <v>0</v>
      </c>
      <c r="K51" s="122">
        <f t="shared" si="5"/>
        <v>19657</v>
      </c>
      <c r="L51" s="122">
        <v>789</v>
      </c>
      <c r="M51" s="122">
        <v>18868</v>
      </c>
      <c r="N51" s="122">
        <f t="shared" si="6"/>
        <v>19657</v>
      </c>
      <c r="O51" s="122">
        <f t="shared" si="7"/>
        <v>789</v>
      </c>
      <c r="P51" s="122">
        <v>789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22">
        <f t="shared" si="8"/>
        <v>18868</v>
      </c>
      <c r="W51" s="122">
        <v>18868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  <c r="AC51" s="122">
        <f t="shared" si="9"/>
        <v>0</v>
      </c>
      <c r="AD51" s="122">
        <v>0</v>
      </c>
      <c r="AE51" s="122">
        <v>0</v>
      </c>
      <c r="AF51" s="122">
        <f t="shared" si="10"/>
        <v>1091</v>
      </c>
      <c r="AG51" s="122">
        <v>1091</v>
      </c>
      <c r="AH51" s="122">
        <v>0</v>
      </c>
      <c r="AI51" s="122">
        <v>0</v>
      </c>
      <c r="AJ51" s="122">
        <f t="shared" si="11"/>
        <v>1091</v>
      </c>
      <c r="AK51" s="122"/>
      <c r="AL51" s="122">
        <v>0</v>
      </c>
      <c r="AM51" s="122">
        <v>1091</v>
      </c>
      <c r="AN51" s="122">
        <v>0</v>
      </c>
      <c r="AO51" s="122">
        <v>0</v>
      </c>
      <c r="AP51" s="122">
        <v>0</v>
      </c>
      <c r="AQ51" s="122">
        <v>0</v>
      </c>
      <c r="AR51" s="122">
        <v>0</v>
      </c>
      <c r="AS51" s="122">
        <v>0</v>
      </c>
      <c r="AT51" s="122">
        <f t="shared" si="12"/>
        <v>0</v>
      </c>
      <c r="AU51" s="122">
        <v>0</v>
      </c>
      <c r="AV51" s="122">
        <v>0</v>
      </c>
      <c r="AW51" s="122">
        <v>0</v>
      </c>
      <c r="AX51" s="122">
        <v>0</v>
      </c>
      <c r="AY51" s="122">
        <v>0</v>
      </c>
      <c r="AZ51" s="122">
        <f t="shared" si="13"/>
        <v>0</v>
      </c>
      <c r="BA51" s="122">
        <v>0</v>
      </c>
      <c r="BB51" s="122">
        <v>0</v>
      </c>
      <c r="BC51" s="122">
        <v>0</v>
      </c>
    </row>
    <row r="52" spans="1:55" s="102" customFormat="1" ht="12" customHeight="1">
      <c r="A52" s="105" t="s">
        <v>112</v>
      </c>
      <c r="B52" s="106" t="s">
        <v>202</v>
      </c>
      <c r="C52" s="105" t="s">
        <v>203</v>
      </c>
      <c r="D52" s="122">
        <f t="shared" si="2"/>
        <v>6349</v>
      </c>
      <c r="E52" s="122">
        <f t="shared" si="3"/>
        <v>0</v>
      </c>
      <c r="F52" s="122">
        <v>0</v>
      </c>
      <c r="G52" s="122">
        <v>0</v>
      </c>
      <c r="H52" s="122">
        <f t="shared" si="4"/>
        <v>0</v>
      </c>
      <c r="I52" s="122">
        <v>0</v>
      </c>
      <c r="J52" s="122">
        <v>0</v>
      </c>
      <c r="K52" s="122">
        <f t="shared" si="5"/>
        <v>6349</v>
      </c>
      <c r="L52" s="122">
        <v>214</v>
      </c>
      <c r="M52" s="122">
        <v>6135</v>
      </c>
      <c r="N52" s="122">
        <f t="shared" si="6"/>
        <v>6349</v>
      </c>
      <c r="O52" s="122">
        <f t="shared" si="7"/>
        <v>214</v>
      </c>
      <c r="P52" s="122">
        <v>214</v>
      </c>
      <c r="Q52" s="122">
        <v>0</v>
      </c>
      <c r="R52" s="122">
        <v>0</v>
      </c>
      <c r="S52" s="122">
        <v>0</v>
      </c>
      <c r="T52" s="122">
        <v>0</v>
      </c>
      <c r="U52" s="122">
        <v>0</v>
      </c>
      <c r="V52" s="122">
        <f t="shared" si="8"/>
        <v>6135</v>
      </c>
      <c r="W52" s="122">
        <v>6135</v>
      </c>
      <c r="X52" s="122">
        <v>0</v>
      </c>
      <c r="Y52" s="122">
        <v>0</v>
      </c>
      <c r="Z52" s="122">
        <v>0</v>
      </c>
      <c r="AA52" s="122">
        <v>0</v>
      </c>
      <c r="AB52" s="122">
        <v>0</v>
      </c>
      <c r="AC52" s="122">
        <f t="shared" si="9"/>
        <v>0</v>
      </c>
      <c r="AD52" s="122">
        <v>0</v>
      </c>
      <c r="AE52" s="122">
        <v>0</v>
      </c>
      <c r="AF52" s="122">
        <f t="shared" si="10"/>
        <v>310</v>
      </c>
      <c r="AG52" s="122">
        <v>310</v>
      </c>
      <c r="AH52" s="122">
        <v>0</v>
      </c>
      <c r="AI52" s="122">
        <v>0</v>
      </c>
      <c r="AJ52" s="122">
        <f t="shared" si="11"/>
        <v>310</v>
      </c>
      <c r="AK52" s="122"/>
      <c r="AL52" s="122">
        <v>0</v>
      </c>
      <c r="AM52" s="122">
        <v>310</v>
      </c>
      <c r="AN52" s="122">
        <v>0</v>
      </c>
      <c r="AO52" s="122">
        <v>0</v>
      </c>
      <c r="AP52" s="122">
        <v>0</v>
      </c>
      <c r="AQ52" s="122">
        <v>0</v>
      </c>
      <c r="AR52" s="122">
        <v>0</v>
      </c>
      <c r="AS52" s="122">
        <v>0</v>
      </c>
      <c r="AT52" s="122">
        <f t="shared" si="12"/>
        <v>0</v>
      </c>
      <c r="AU52" s="122">
        <v>0</v>
      </c>
      <c r="AV52" s="122">
        <v>0</v>
      </c>
      <c r="AW52" s="122">
        <v>0</v>
      </c>
      <c r="AX52" s="122">
        <v>0</v>
      </c>
      <c r="AY52" s="122">
        <v>0</v>
      </c>
      <c r="AZ52" s="122">
        <f t="shared" si="13"/>
        <v>0</v>
      </c>
      <c r="BA52" s="122">
        <v>0</v>
      </c>
      <c r="BB52" s="122">
        <v>0</v>
      </c>
      <c r="BC52" s="122">
        <v>0</v>
      </c>
    </row>
    <row r="53" spans="1:55" s="102" customFormat="1" ht="12" customHeight="1">
      <c r="A53" s="105" t="s">
        <v>112</v>
      </c>
      <c r="B53" s="106" t="s">
        <v>204</v>
      </c>
      <c r="C53" s="105" t="s">
        <v>205</v>
      </c>
      <c r="D53" s="122">
        <f t="shared" si="2"/>
        <v>7867</v>
      </c>
      <c r="E53" s="122">
        <f t="shared" si="3"/>
        <v>0</v>
      </c>
      <c r="F53" s="122">
        <v>0</v>
      </c>
      <c r="G53" s="122">
        <v>0</v>
      </c>
      <c r="H53" s="122">
        <f t="shared" si="4"/>
        <v>888</v>
      </c>
      <c r="I53" s="122">
        <v>888</v>
      </c>
      <c r="J53" s="122">
        <v>0</v>
      </c>
      <c r="K53" s="122">
        <f t="shared" si="5"/>
        <v>6979</v>
      </c>
      <c r="L53" s="122">
        <v>0</v>
      </c>
      <c r="M53" s="122">
        <v>6979</v>
      </c>
      <c r="N53" s="122">
        <f t="shared" si="6"/>
        <v>7867</v>
      </c>
      <c r="O53" s="122">
        <f t="shared" si="7"/>
        <v>888</v>
      </c>
      <c r="P53" s="122">
        <v>888</v>
      </c>
      <c r="Q53" s="122">
        <v>0</v>
      </c>
      <c r="R53" s="122">
        <v>0</v>
      </c>
      <c r="S53" s="122">
        <v>0</v>
      </c>
      <c r="T53" s="122">
        <v>0</v>
      </c>
      <c r="U53" s="122">
        <v>0</v>
      </c>
      <c r="V53" s="122">
        <f t="shared" si="8"/>
        <v>6979</v>
      </c>
      <c r="W53" s="122">
        <v>6979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f t="shared" si="9"/>
        <v>0</v>
      </c>
      <c r="AD53" s="122">
        <v>0</v>
      </c>
      <c r="AE53" s="122">
        <v>0</v>
      </c>
      <c r="AF53" s="122">
        <f t="shared" si="10"/>
        <v>202</v>
      </c>
      <c r="AG53" s="122">
        <v>202</v>
      </c>
      <c r="AH53" s="122">
        <v>0</v>
      </c>
      <c r="AI53" s="122">
        <v>0</v>
      </c>
      <c r="AJ53" s="122">
        <f t="shared" si="11"/>
        <v>202</v>
      </c>
      <c r="AK53" s="122"/>
      <c r="AL53" s="122">
        <v>0</v>
      </c>
      <c r="AM53" s="122">
        <v>202</v>
      </c>
      <c r="AN53" s="122">
        <v>0</v>
      </c>
      <c r="AO53" s="122">
        <v>0</v>
      </c>
      <c r="AP53" s="122">
        <v>0</v>
      </c>
      <c r="AQ53" s="122">
        <v>0</v>
      </c>
      <c r="AR53" s="122">
        <v>0</v>
      </c>
      <c r="AS53" s="122">
        <v>0</v>
      </c>
      <c r="AT53" s="122">
        <f t="shared" si="12"/>
        <v>18</v>
      </c>
      <c r="AU53" s="122">
        <v>0</v>
      </c>
      <c r="AV53" s="122">
        <v>0</v>
      </c>
      <c r="AW53" s="122">
        <v>18</v>
      </c>
      <c r="AX53" s="122">
        <v>0</v>
      </c>
      <c r="AY53" s="122">
        <v>0</v>
      </c>
      <c r="AZ53" s="122">
        <f t="shared" si="13"/>
        <v>0</v>
      </c>
      <c r="BA53" s="122">
        <v>0</v>
      </c>
      <c r="BB53" s="122">
        <v>0</v>
      </c>
      <c r="BC53" s="122">
        <v>0</v>
      </c>
    </row>
    <row r="54" spans="1:55" s="102" customFormat="1" ht="12" customHeight="1">
      <c r="A54" s="105" t="s">
        <v>112</v>
      </c>
      <c r="B54" s="106" t="s">
        <v>206</v>
      </c>
      <c r="C54" s="105" t="s">
        <v>207</v>
      </c>
      <c r="D54" s="122">
        <f t="shared" si="2"/>
        <v>12724</v>
      </c>
      <c r="E54" s="122">
        <f t="shared" si="3"/>
        <v>0</v>
      </c>
      <c r="F54" s="122">
        <v>0</v>
      </c>
      <c r="G54" s="122">
        <v>0</v>
      </c>
      <c r="H54" s="122">
        <f t="shared" si="4"/>
        <v>1558</v>
      </c>
      <c r="I54" s="122">
        <v>1558</v>
      </c>
      <c r="J54" s="122">
        <v>0</v>
      </c>
      <c r="K54" s="122">
        <f t="shared" si="5"/>
        <v>11166</v>
      </c>
      <c r="L54" s="122">
        <v>0</v>
      </c>
      <c r="M54" s="122">
        <v>11166</v>
      </c>
      <c r="N54" s="122">
        <f t="shared" si="6"/>
        <v>12724</v>
      </c>
      <c r="O54" s="122">
        <f t="shared" si="7"/>
        <v>1558</v>
      </c>
      <c r="P54" s="122">
        <v>1558</v>
      </c>
      <c r="Q54" s="122">
        <v>0</v>
      </c>
      <c r="R54" s="122">
        <v>0</v>
      </c>
      <c r="S54" s="122">
        <v>0</v>
      </c>
      <c r="T54" s="122">
        <v>0</v>
      </c>
      <c r="U54" s="122">
        <v>0</v>
      </c>
      <c r="V54" s="122">
        <f t="shared" si="8"/>
        <v>11166</v>
      </c>
      <c r="W54" s="122">
        <v>11166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f t="shared" si="9"/>
        <v>0</v>
      </c>
      <c r="AD54" s="122">
        <v>0</v>
      </c>
      <c r="AE54" s="122">
        <v>0</v>
      </c>
      <c r="AF54" s="122">
        <f t="shared" si="10"/>
        <v>327</v>
      </c>
      <c r="AG54" s="122">
        <v>327</v>
      </c>
      <c r="AH54" s="122">
        <v>0</v>
      </c>
      <c r="AI54" s="122">
        <v>0</v>
      </c>
      <c r="AJ54" s="122">
        <f t="shared" si="11"/>
        <v>327</v>
      </c>
      <c r="AK54" s="122"/>
      <c r="AL54" s="122">
        <v>0</v>
      </c>
      <c r="AM54" s="122">
        <v>327</v>
      </c>
      <c r="AN54" s="122">
        <v>0</v>
      </c>
      <c r="AO54" s="122">
        <v>0</v>
      </c>
      <c r="AP54" s="122">
        <v>0</v>
      </c>
      <c r="AQ54" s="122">
        <v>0</v>
      </c>
      <c r="AR54" s="122">
        <v>0</v>
      </c>
      <c r="AS54" s="122">
        <v>0</v>
      </c>
      <c r="AT54" s="122">
        <f t="shared" si="12"/>
        <v>30</v>
      </c>
      <c r="AU54" s="122">
        <v>0</v>
      </c>
      <c r="AV54" s="122">
        <v>0</v>
      </c>
      <c r="AW54" s="122">
        <v>30</v>
      </c>
      <c r="AX54" s="122">
        <v>0</v>
      </c>
      <c r="AY54" s="122">
        <v>0</v>
      </c>
      <c r="AZ54" s="122">
        <f t="shared" si="13"/>
        <v>0</v>
      </c>
      <c r="BA54" s="122">
        <v>0</v>
      </c>
      <c r="BB54" s="122">
        <v>0</v>
      </c>
      <c r="BC54" s="122">
        <v>0</v>
      </c>
    </row>
    <row r="55" spans="1:55" s="102" customFormat="1" ht="12" customHeight="1">
      <c r="A55" s="105" t="s">
        <v>112</v>
      </c>
      <c r="B55" s="106" t="s">
        <v>208</v>
      </c>
      <c r="C55" s="105" t="s">
        <v>209</v>
      </c>
      <c r="D55" s="122">
        <f t="shared" si="2"/>
        <v>13706</v>
      </c>
      <c r="E55" s="122">
        <f t="shared" si="3"/>
        <v>0</v>
      </c>
      <c r="F55" s="122">
        <v>0</v>
      </c>
      <c r="G55" s="122">
        <v>0</v>
      </c>
      <c r="H55" s="122">
        <f t="shared" si="4"/>
        <v>1684</v>
      </c>
      <c r="I55" s="122">
        <v>183</v>
      </c>
      <c r="J55" s="122">
        <v>1501</v>
      </c>
      <c r="K55" s="122">
        <f t="shared" si="5"/>
        <v>12022</v>
      </c>
      <c r="L55" s="122">
        <v>1633</v>
      </c>
      <c r="M55" s="122">
        <v>10389</v>
      </c>
      <c r="N55" s="122">
        <f t="shared" si="6"/>
        <v>13706</v>
      </c>
      <c r="O55" s="122">
        <f t="shared" si="7"/>
        <v>1816</v>
      </c>
      <c r="P55" s="122">
        <v>1816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f t="shared" si="8"/>
        <v>11890</v>
      </c>
      <c r="W55" s="122">
        <v>11622</v>
      </c>
      <c r="X55" s="122">
        <v>0</v>
      </c>
      <c r="Y55" s="122">
        <v>0</v>
      </c>
      <c r="Z55" s="122">
        <v>0</v>
      </c>
      <c r="AA55" s="122">
        <v>0</v>
      </c>
      <c r="AB55" s="122">
        <v>268</v>
      </c>
      <c r="AC55" s="122">
        <f t="shared" si="9"/>
        <v>0</v>
      </c>
      <c r="AD55" s="122">
        <v>0</v>
      </c>
      <c r="AE55" s="122">
        <v>0</v>
      </c>
      <c r="AF55" s="122">
        <f t="shared" si="10"/>
        <v>74</v>
      </c>
      <c r="AG55" s="122">
        <v>74</v>
      </c>
      <c r="AH55" s="122">
        <v>0</v>
      </c>
      <c r="AI55" s="122">
        <v>0</v>
      </c>
      <c r="AJ55" s="122">
        <f t="shared" si="11"/>
        <v>688</v>
      </c>
      <c r="AK55" s="122">
        <v>656</v>
      </c>
      <c r="AL55" s="122">
        <v>0</v>
      </c>
      <c r="AM55" s="122">
        <v>32</v>
      </c>
      <c r="AN55" s="122">
        <v>0</v>
      </c>
      <c r="AO55" s="122">
        <v>0</v>
      </c>
      <c r="AP55" s="122">
        <v>0</v>
      </c>
      <c r="AQ55" s="122">
        <v>0</v>
      </c>
      <c r="AR55" s="122">
        <v>0</v>
      </c>
      <c r="AS55" s="122">
        <v>0</v>
      </c>
      <c r="AT55" s="122">
        <f t="shared" si="12"/>
        <v>42</v>
      </c>
      <c r="AU55" s="122">
        <v>42</v>
      </c>
      <c r="AV55" s="122">
        <v>0</v>
      </c>
      <c r="AW55" s="122">
        <v>0</v>
      </c>
      <c r="AX55" s="122">
        <v>0</v>
      </c>
      <c r="AY55" s="122">
        <v>0</v>
      </c>
      <c r="AZ55" s="122">
        <f t="shared" si="13"/>
        <v>0</v>
      </c>
      <c r="BA55" s="122">
        <v>0</v>
      </c>
      <c r="BB55" s="122">
        <v>0</v>
      </c>
      <c r="BC55" s="122">
        <v>0</v>
      </c>
    </row>
    <row r="56" spans="1:55" s="102" customFormat="1" ht="12" customHeight="1">
      <c r="A56" s="105" t="s">
        <v>112</v>
      </c>
      <c r="B56" s="106" t="s">
        <v>210</v>
      </c>
      <c r="C56" s="105" t="s">
        <v>111</v>
      </c>
      <c r="D56" s="122">
        <f t="shared" si="2"/>
        <v>14539</v>
      </c>
      <c r="E56" s="122">
        <f t="shared" si="3"/>
        <v>0</v>
      </c>
      <c r="F56" s="122">
        <v>0</v>
      </c>
      <c r="G56" s="122">
        <v>0</v>
      </c>
      <c r="H56" s="122">
        <f t="shared" si="4"/>
        <v>0</v>
      </c>
      <c r="I56" s="122">
        <v>0</v>
      </c>
      <c r="J56" s="122">
        <v>0</v>
      </c>
      <c r="K56" s="122">
        <f t="shared" si="5"/>
        <v>14539</v>
      </c>
      <c r="L56" s="122">
        <v>1699</v>
      </c>
      <c r="M56" s="122">
        <v>12840</v>
      </c>
      <c r="N56" s="122">
        <f t="shared" si="6"/>
        <v>14563</v>
      </c>
      <c r="O56" s="122">
        <f t="shared" si="7"/>
        <v>1699</v>
      </c>
      <c r="P56" s="122">
        <v>1699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f t="shared" si="8"/>
        <v>12840</v>
      </c>
      <c r="W56" s="122">
        <v>12840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f t="shared" si="9"/>
        <v>24</v>
      </c>
      <c r="AD56" s="122">
        <v>24</v>
      </c>
      <c r="AE56" s="122">
        <v>0</v>
      </c>
      <c r="AF56" s="122">
        <f t="shared" si="10"/>
        <v>79</v>
      </c>
      <c r="AG56" s="122">
        <v>79</v>
      </c>
      <c r="AH56" s="122">
        <v>0</v>
      </c>
      <c r="AI56" s="122">
        <v>0</v>
      </c>
      <c r="AJ56" s="122">
        <f t="shared" si="11"/>
        <v>702</v>
      </c>
      <c r="AK56" s="122">
        <v>702</v>
      </c>
      <c r="AL56" s="122">
        <v>0</v>
      </c>
      <c r="AM56" s="122">
        <v>0</v>
      </c>
      <c r="AN56" s="122">
        <v>0</v>
      </c>
      <c r="AO56" s="122">
        <v>0</v>
      </c>
      <c r="AP56" s="122">
        <v>0</v>
      </c>
      <c r="AQ56" s="122">
        <v>0</v>
      </c>
      <c r="AR56" s="122">
        <v>0</v>
      </c>
      <c r="AS56" s="122">
        <v>0</v>
      </c>
      <c r="AT56" s="122">
        <f t="shared" si="12"/>
        <v>79</v>
      </c>
      <c r="AU56" s="122">
        <v>79</v>
      </c>
      <c r="AV56" s="122">
        <v>0</v>
      </c>
      <c r="AW56" s="122">
        <v>0</v>
      </c>
      <c r="AX56" s="122">
        <v>0</v>
      </c>
      <c r="AY56" s="122">
        <v>0</v>
      </c>
      <c r="AZ56" s="122">
        <f t="shared" si="13"/>
        <v>0</v>
      </c>
      <c r="BA56" s="122">
        <v>0</v>
      </c>
      <c r="BB56" s="122">
        <v>0</v>
      </c>
      <c r="BC56" s="122">
        <v>0</v>
      </c>
    </row>
    <row r="57" spans="1:55" s="102" customFormat="1" ht="12" customHeight="1">
      <c r="A57" s="105" t="s">
        <v>112</v>
      </c>
      <c r="B57" s="106" t="s">
        <v>211</v>
      </c>
      <c r="C57" s="105" t="s">
        <v>212</v>
      </c>
      <c r="D57" s="122">
        <f t="shared" si="2"/>
        <v>12864</v>
      </c>
      <c r="E57" s="122">
        <f t="shared" si="3"/>
        <v>0</v>
      </c>
      <c r="F57" s="122">
        <v>0</v>
      </c>
      <c r="G57" s="122">
        <v>0</v>
      </c>
      <c r="H57" s="122">
        <f t="shared" si="4"/>
        <v>1846</v>
      </c>
      <c r="I57" s="122">
        <v>1846</v>
      </c>
      <c r="J57" s="122">
        <v>0</v>
      </c>
      <c r="K57" s="122">
        <f t="shared" si="5"/>
        <v>11018</v>
      </c>
      <c r="L57" s="122">
        <v>0</v>
      </c>
      <c r="M57" s="122">
        <v>11018</v>
      </c>
      <c r="N57" s="122">
        <f t="shared" si="6"/>
        <v>12864</v>
      </c>
      <c r="O57" s="122">
        <f t="shared" si="7"/>
        <v>1846</v>
      </c>
      <c r="P57" s="122">
        <v>1846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f t="shared" si="8"/>
        <v>11018</v>
      </c>
      <c r="W57" s="122">
        <v>11018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f t="shared" si="9"/>
        <v>0</v>
      </c>
      <c r="AD57" s="122">
        <v>0</v>
      </c>
      <c r="AE57" s="122">
        <v>0</v>
      </c>
      <c r="AF57" s="122">
        <f t="shared" si="10"/>
        <v>46</v>
      </c>
      <c r="AG57" s="122">
        <v>46</v>
      </c>
      <c r="AH57" s="122">
        <v>0</v>
      </c>
      <c r="AI57" s="122">
        <v>0</v>
      </c>
      <c r="AJ57" s="122">
        <f t="shared" si="11"/>
        <v>46</v>
      </c>
      <c r="AK57" s="122">
        <v>46</v>
      </c>
      <c r="AL57" s="122">
        <v>0</v>
      </c>
      <c r="AM57" s="122">
        <v>0</v>
      </c>
      <c r="AN57" s="122">
        <v>0</v>
      </c>
      <c r="AO57" s="122">
        <v>0</v>
      </c>
      <c r="AP57" s="122">
        <v>0</v>
      </c>
      <c r="AQ57" s="122">
        <v>0</v>
      </c>
      <c r="AR57" s="122">
        <v>0</v>
      </c>
      <c r="AS57" s="122">
        <v>0</v>
      </c>
      <c r="AT57" s="122">
        <f t="shared" si="12"/>
        <v>46</v>
      </c>
      <c r="AU57" s="122">
        <v>46</v>
      </c>
      <c r="AV57" s="122">
        <v>0</v>
      </c>
      <c r="AW57" s="122">
        <v>0</v>
      </c>
      <c r="AX57" s="122">
        <v>0</v>
      </c>
      <c r="AY57" s="122">
        <v>0</v>
      </c>
      <c r="AZ57" s="122">
        <f t="shared" si="13"/>
        <v>0</v>
      </c>
      <c r="BA57" s="122">
        <v>0</v>
      </c>
      <c r="BB57" s="122">
        <v>0</v>
      </c>
      <c r="BC57" s="122">
        <v>0</v>
      </c>
    </row>
    <row r="58" spans="1:55" s="102" customFormat="1" ht="12" customHeight="1">
      <c r="A58" s="105" t="s">
        <v>112</v>
      </c>
      <c r="B58" s="106" t="s">
        <v>213</v>
      </c>
      <c r="C58" s="105" t="s">
        <v>214</v>
      </c>
      <c r="D58" s="122">
        <f t="shared" si="2"/>
        <v>9439</v>
      </c>
      <c r="E58" s="122">
        <f t="shared" si="3"/>
        <v>0</v>
      </c>
      <c r="F58" s="122">
        <v>0</v>
      </c>
      <c r="G58" s="122">
        <v>0</v>
      </c>
      <c r="H58" s="122">
        <f t="shared" si="4"/>
        <v>0</v>
      </c>
      <c r="I58" s="122">
        <v>0</v>
      </c>
      <c r="J58" s="122">
        <v>0</v>
      </c>
      <c r="K58" s="122">
        <f t="shared" si="5"/>
        <v>9439</v>
      </c>
      <c r="L58" s="122">
        <v>921</v>
      </c>
      <c r="M58" s="122">
        <v>8518</v>
      </c>
      <c r="N58" s="122">
        <f t="shared" si="6"/>
        <v>9439</v>
      </c>
      <c r="O58" s="122">
        <f t="shared" si="7"/>
        <v>921</v>
      </c>
      <c r="P58" s="122">
        <v>0</v>
      </c>
      <c r="Q58" s="122">
        <v>0</v>
      </c>
      <c r="R58" s="122">
        <v>0</v>
      </c>
      <c r="S58" s="122">
        <v>921</v>
      </c>
      <c r="T58" s="122">
        <v>0</v>
      </c>
      <c r="U58" s="122">
        <v>0</v>
      </c>
      <c r="V58" s="122">
        <f t="shared" si="8"/>
        <v>8518</v>
      </c>
      <c r="W58" s="122">
        <v>0</v>
      </c>
      <c r="X58" s="122">
        <v>0</v>
      </c>
      <c r="Y58" s="122">
        <v>0</v>
      </c>
      <c r="Z58" s="122">
        <v>8518</v>
      </c>
      <c r="AA58" s="122">
        <v>0</v>
      </c>
      <c r="AB58" s="122">
        <v>0</v>
      </c>
      <c r="AC58" s="122">
        <f t="shared" si="9"/>
        <v>0</v>
      </c>
      <c r="AD58" s="122">
        <v>0</v>
      </c>
      <c r="AE58" s="122">
        <v>0</v>
      </c>
      <c r="AF58" s="122">
        <f t="shared" si="10"/>
        <v>0</v>
      </c>
      <c r="AG58" s="122"/>
      <c r="AH58" s="122">
        <v>0</v>
      </c>
      <c r="AI58" s="122">
        <v>0</v>
      </c>
      <c r="AJ58" s="122">
        <f t="shared" si="11"/>
        <v>0</v>
      </c>
      <c r="AK58" s="122"/>
      <c r="AL58" s="122">
        <v>0</v>
      </c>
      <c r="AM58" s="122"/>
      <c r="AN58" s="122">
        <v>0</v>
      </c>
      <c r="AO58" s="122">
        <v>0</v>
      </c>
      <c r="AP58" s="122">
        <v>0</v>
      </c>
      <c r="AQ58" s="122">
        <v>0</v>
      </c>
      <c r="AR58" s="122"/>
      <c r="AS58" s="122">
        <v>0</v>
      </c>
      <c r="AT58" s="122">
        <f t="shared" si="12"/>
        <v>48</v>
      </c>
      <c r="AU58" s="122">
        <v>0</v>
      </c>
      <c r="AV58" s="122">
        <v>0</v>
      </c>
      <c r="AW58" s="122">
        <v>48</v>
      </c>
      <c r="AX58" s="122">
        <v>0</v>
      </c>
      <c r="AY58" s="122">
        <v>0</v>
      </c>
      <c r="AZ58" s="122">
        <f t="shared" si="13"/>
        <v>0</v>
      </c>
      <c r="BA58" s="122">
        <v>0</v>
      </c>
      <c r="BB58" s="122">
        <v>0</v>
      </c>
      <c r="BC58" s="122">
        <v>0</v>
      </c>
    </row>
    <row r="59" spans="1:55" s="102" customFormat="1" ht="12" customHeight="1">
      <c r="A59" s="105" t="s">
        <v>112</v>
      </c>
      <c r="B59" s="106" t="s">
        <v>215</v>
      </c>
      <c r="C59" s="105" t="s">
        <v>216</v>
      </c>
      <c r="D59" s="122">
        <f t="shared" si="2"/>
        <v>4049</v>
      </c>
      <c r="E59" s="122">
        <f t="shared" si="3"/>
        <v>0</v>
      </c>
      <c r="F59" s="122">
        <v>0</v>
      </c>
      <c r="G59" s="122">
        <v>0</v>
      </c>
      <c r="H59" s="122">
        <f t="shared" si="4"/>
        <v>4049</v>
      </c>
      <c r="I59" s="122">
        <v>542</v>
      </c>
      <c r="J59" s="122">
        <v>3507</v>
      </c>
      <c r="K59" s="122">
        <f t="shared" si="5"/>
        <v>0</v>
      </c>
      <c r="L59" s="122">
        <v>0</v>
      </c>
      <c r="M59" s="122">
        <v>0</v>
      </c>
      <c r="N59" s="122">
        <f t="shared" si="6"/>
        <v>4049</v>
      </c>
      <c r="O59" s="122">
        <f t="shared" si="7"/>
        <v>542</v>
      </c>
      <c r="P59" s="122">
        <v>542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f t="shared" si="8"/>
        <v>3507</v>
      </c>
      <c r="W59" s="122">
        <v>3507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f t="shared" si="9"/>
        <v>0</v>
      </c>
      <c r="AD59" s="122">
        <v>0</v>
      </c>
      <c r="AE59" s="122">
        <v>0</v>
      </c>
      <c r="AF59" s="122">
        <f t="shared" si="10"/>
        <v>3</v>
      </c>
      <c r="AG59" s="122">
        <v>3</v>
      </c>
      <c r="AH59" s="122">
        <v>0</v>
      </c>
      <c r="AI59" s="122">
        <v>0</v>
      </c>
      <c r="AJ59" s="122">
        <f t="shared" si="11"/>
        <v>0</v>
      </c>
      <c r="AK59" s="122"/>
      <c r="AL59" s="122">
        <v>0</v>
      </c>
      <c r="AM59" s="122">
        <v>0</v>
      </c>
      <c r="AN59" s="122">
        <v>0</v>
      </c>
      <c r="AO59" s="122">
        <v>0</v>
      </c>
      <c r="AP59" s="122">
        <v>0</v>
      </c>
      <c r="AQ59" s="122">
        <v>0</v>
      </c>
      <c r="AR59" s="122">
        <v>0</v>
      </c>
      <c r="AS59" s="122">
        <v>0</v>
      </c>
      <c r="AT59" s="122">
        <f t="shared" si="12"/>
        <v>3</v>
      </c>
      <c r="AU59" s="122">
        <v>3</v>
      </c>
      <c r="AV59" s="122">
        <v>0</v>
      </c>
      <c r="AW59" s="122">
        <v>0</v>
      </c>
      <c r="AX59" s="122">
        <v>0</v>
      </c>
      <c r="AY59" s="122">
        <v>0</v>
      </c>
      <c r="AZ59" s="122">
        <f t="shared" si="13"/>
        <v>0</v>
      </c>
      <c r="BA59" s="122">
        <v>0</v>
      </c>
      <c r="BB59" s="122">
        <v>0</v>
      </c>
      <c r="BC59" s="122">
        <v>0</v>
      </c>
    </row>
    <row r="60" spans="1:55" s="102" customFormat="1" ht="12" customHeight="1">
      <c r="A60" s="105" t="s">
        <v>112</v>
      </c>
      <c r="B60" s="106" t="s">
        <v>217</v>
      </c>
      <c r="C60" s="105" t="s">
        <v>218</v>
      </c>
      <c r="D60" s="122">
        <f t="shared" si="2"/>
        <v>781</v>
      </c>
      <c r="E60" s="122">
        <f t="shared" si="3"/>
        <v>0</v>
      </c>
      <c r="F60" s="122">
        <v>0</v>
      </c>
      <c r="G60" s="122">
        <v>0</v>
      </c>
      <c r="H60" s="122">
        <f t="shared" si="4"/>
        <v>0</v>
      </c>
      <c r="I60" s="122">
        <v>0</v>
      </c>
      <c r="J60" s="122">
        <v>0</v>
      </c>
      <c r="K60" s="122">
        <f t="shared" si="5"/>
        <v>781</v>
      </c>
      <c r="L60" s="122">
        <v>156</v>
      </c>
      <c r="M60" s="122">
        <v>625</v>
      </c>
      <c r="N60" s="122">
        <f t="shared" si="6"/>
        <v>829</v>
      </c>
      <c r="O60" s="122">
        <f t="shared" si="7"/>
        <v>156</v>
      </c>
      <c r="P60" s="122">
        <v>156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f t="shared" si="8"/>
        <v>625</v>
      </c>
      <c r="W60" s="122">
        <v>625</v>
      </c>
      <c r="X60" s="122">
        <v>0</v>
      </c>
      <c r="Y60" s="122">
        <v>0</v>
      </c>
      <c r="Z60" s="122">
        <v>0</v>
      </c>
      <c r="AA60" s="122">
        <v>0</v>
      </c>
      <c r="AB60" s="122">
        <v>0</v>
      </c>
      <c r="AC60" s="122">
        <f t="shared" si="9"/>
        <v>48</v>
      </c>
      <c r="AD60" s="122">
        <v>0</v>
      </c>
      <c r="AE60" s="122">
        <v>48</v>
      </c>
      <c r="AF60" s="122">
        <f t="shared" si="10"/>
        <v>0</v>
      </c>
      <c r="AG60" s="122">
        <v>0</v>
      </c>
      <c r="AH60" s="122">
        <v>0</v>
      </c>
      <c r="AI60" s="122">
        <v>0</v>
      </c>
      <c r="AJ60" s="122">
        <f t="shared" si="11"/>
        <v>0</v>
      </c>
      <c r="AK60" s="122"/>
      <c r="AL60" s="122">
        <v>0</v>
      </c>
      <c r="AM60" s="122">
        <v>0</v>
      </c>
      <c r="AN60" s="122">
        <v>0</v>
      </c>
      <c r="AO60" s="122">
        <v>0</v>
      </c>
      <c r="AP60" s="122">
        <v>0</v>
      </c>
      <c r="AQ60" s="122">
        <v>0</v>
      </c>
      <c r="AR60" s="122">
        <v>0</v>
      </c>
      <c r="AS60" s="122">
        <v>0</v>
      </c>
      <c r="AT60" s="122">
        <f t="shared" si="12"/>
        <v>0</v>
      </c>
      <c r="AU60" s="122">
        <v>0</v>
      </c>
      <c r="AV60" s="122">
        <v>0</v>
      </c>
      <c r="AW60" s="122">
        <v>0</v>
      </c>
      <c r="AX60" s="122">
        <v>0</v>
      </c>
      <c r="AY60" s="122">
        <v>0</v>
      </c>
      <c r="AZ60" s="122">
        <f t="shared" si="13"/>
        <v>4</v>
      </c>
      <c r="BA60" s="122">
        <v>4</v>
      </c>
      <c r="BB60" s="122">
        <v>0</v>
      </c>
      <c r="BC60" s="122">
        <v>0</v>
      </c>
    </row>
    <row r="61" spans="1:55" s="102" customFormat="1" ht="12" customHeight="1">
      <c r="A61" s="105" t="s">
        <v>112</v>
      </c>
      <c r="B61" s="106" t="s">
        <v>219</v>
      </c>
      <c r="C61" s="105" t="s">
        <v>220</v>
      </c>
      <c r="D61" s="122">
        <f t="shared" si="2"/>
        <v>1253</v>
      </c>
      <c r="E61" s="122">
        <f t="shared" si="3"/>
        <v>0</v>
      </c>
      <c r="F61" s="122">
        <v>0</v>
      </c>
      <c r="G61" s="122">
        <v>0</v>
      </c>
      <c r="H61" s="122">
        <f t="shared" si="4"/>
        <v>0</v>
      </c>
      <c r="I61" s="122">
        <v>0</v>
      </c>
      <c r="J61" s="122">
        <v>0</v>
      </c>
      <c r="K61" s="122">
        <f t="shared" si="5"/>
        <v>1253</v>
      </c>
      <c r="L61" s="122">
        <v>176</v>
      </c>
      <c r="M61" s="122">
        <v>1077</v>
      </c>
      <c r="N61" s="122">
        <f t="shared" si="6"/>
        <v>1253</v>
      </c>
      <c r="O61" s="122">
        <f t="shared" si="7"/>
        <v>176</v>
      </c>
      <c r="P61" s="122">
        <v>176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f t="shared" si="8"/>
        <v>1077</v>
      </c>
      <c r="W61" s="122">
        <v>1077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f t="shared" si="9"/>
        <v>0</v>
      </c>
      <c r="AD61" s="122">
        <v>0</v>
      </c>
      <c r="AE61" s="122">
        <v>0</v>
      </c>
      <c r="AF61" s="122">
        <f t="shared" si="10"/>
        <v>1</v>
      </c>
      <c r="AG61" s="122">
        <v>1</v>
      </c>
      <c r="AH61" s="122">
        <v>0</v>
      </c>
      <c r="AI61" s="122">
        <v>0</v>
      </c>
      <c r="AJ61" s="122">
        <f t="shared" si="11"/>
        <v>0</v>
      </c>
      <c r="AK61" s="122"/>
      <c r="AL61" s="122">
        <v>0</v>
      </c>
      <c r="AM61" s="122">
        <v>0</v>
      </c>
      <c r="AN61" s="122">
        <v>0</v>
      </c>
      <c r="AO61" s="122">
        <v>0</v>
      </c>
      <c r="AP61" s="122">
        <v>0</v>
      </c>
      <c r="AQ61" s="122">
        <v>0</v>
      </c>
      <c r="AR61" s="122">
        <v>0</v>
      </c>
      <c r="AS61" s="122">
        <v>0</v>
      </c>
      <c r="AT61" s="122">
        <f t="shared" si="12"/>
        <v>1</v>
      </c>
      <c r="AU61" s="122">
        <v>1</v>
      </c>
      <c r="AV61" s="122">
        <v>0</v>
      </c>
      <c r="AW61" s="122">
        <v>0</v>
      </c>
      <c r="AX61" s="122">
        <v>0</v>
      </c>
      <c r="AY61" s="122">
        <v>0</v>
      </c>
      <c r="AZ61" s="122">
        <f t="shared" si="13"/>
        <v>7</v>
      </c>
      <c r="BA61" s="122">
        <v>7</v>
      </c>
      <c r="BB61" s="122">
        <v>0</v>
      </c>
      <c r="BC61" s="122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221</v>
      </c>
      <c r="C2" s="43" t="s">
        <v>371</v>
      </c>
      <c r="D2" s="110" t="s">
        <v>222</v>
      </c>
      <c r="E2" s="2"/>
      <c r="F2" s="2"/>
      <c r="G2" s="2"/>
      <c r="H2" s="2"/>
      <c r="I2" s="2"/>
      <c r="J2" s="2"/>
      <c r="K2" s="2"/>
      <c r="L2" s="2" t="str">
        <f>LEFT(C2,2)</f>
        <v>23</v>
      </c>
      <c r="M2" s="2" t="str">
        <f>IF(L2&lt;&gt;"",VLOOKUP(L2,$AI$6:$AJ$52,2,FALSE),"-")</f>
        <v>愛知県</v>
      </c>
      <c r="AA2" s="1">
        <f>IF(VALUE(C2)=0,0,1)</f>
        <v>1</v>
      </c>
      <c r="AB2" s="10" t="str">
        <f>IF(AA2=0,"",VLOOKUP(C2,'水洗化人口等'!B7:C61,2,FALSE))</f>
        <v>合計</v>
      </c>
      <c r="AC2" s="10"/>
      <c r="AD2" s="45">
        <f>IF(AA2=0,1,IF(ISERROR(AB2),1,0))</f>
        <v>0</v>
      </c>
      <c r="AF2" s="10">
        <f>COUNTA('水洗化人口等'!B7:B61)+6</f>
        <v>61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1" t="s">
        <v>223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78" t="s">
        <v>224</v>
      </c>
      <c r="G6" s="179"/>
      <c r="H6" s="37" t="s">
        <v>225</v>
      </c>
      <c r="I6" s="37" t="s">
        <v>226</v>
      </c>
      <c r="J6" s="37" t="s">
        <v>227</v>
      </c>
      <c r="K6" s="4" t="s">
        <v>228</v>
      </c>
      <c r="L6" s="14" t="s">
        <v>229</v>
      </c>
      <c r="M6" s="38" t="s">
        <v>230</v>
      </c>
      <c r="AF6" s="10">
        <f>+'水洗化人口等'!B6</f>
        <v>0</v>
      </c>
      <c r="AG6" s="10">
        <v>6</v>
      </c>
      <c r="AI6" s="41" t="s">
        <v>231</v>
      </c>
      <c r="AJ6" s="2" t="s">
        <v>47</v>
      </c>
    </row>
    <row r="7" spans="2:36" ht="16.5" customHeight="1">
      <c r="B7" s="183" t="s">
        <v>232</v>
      </c>
      <c r="C7" s="5" t="s">
        <v>233</v>
      </c>
      <c r="D7" s="15">
        <f>AD7</f>
        <v>181470</v>
      </c>
      <c r="F7" s="180" t="s">
        <v>234</v>
      </c>
      <c r="G7" s="6" t="s">
        <v>235</v>
      </c>
      <c r="H7" s="16">
        <f aca="true" t="shared" si="0" ref="H7:H12">AD14</f>
        <v>112552</v>
      </c>
      <c r="I7" s="16">
        <f aca="true" t="shared" si="1" ref="I7:I12">AD24</f>
        <v>979172</v>
      </c>
      <c r="J7" s="16">
        <f aca="true" t="shared" si="2" ref="J7:J12">SUM(H7:I7)</f>
        <v>1091724</v>
      </c>
      <c r="K7" s="17">
        <f aca="true" t="shared" si="3" ref="K7:K12">IF(J$13&gt;0,J7/J$13,0)</f>
        <v>0.884013529150266</v>
      </c>
      <c r="L7" s="18">
        <f>AD34</f>
        <v>24737</v>
      </c>
      <c r="M7" s="19">
        <f>AD37</f>
        <v>1144</v>
      </c>
      <c r="AA7" s="3" t="s">
        <v>233</v>
      </c>
      <c r="AB7" s="44" t="s">
        <v>236</v>
      </c>
      <c r="AC7" s="44" t="s">
        <v>237</v>
      </c>
      <c r="AD7" s="10">
        <f aca="true" ca="1" t="shared" si="4" ref="AD7:AD53">IF(AD$2=0,INDIRECT(AB7&amp;"!"&amp;AC7&amp;$AG$2),0)</f>
        <v>181470</v>
      </c>
      <c r="AF7" s="41" t="str">
        <f>+'水洗化人口等'!B7</f>
        <v>23000</v>
      </c>
      <c r="AG7" s="10">
        <v>7</v>
      </c>
      <c r="AI7" s="41" t="s">
        <v>238</v>
      </c>
      <c r="AJ7" s="2" t="s">
        <v>46</v>
      </c>
    </row>
    <row r="8" spans="2:36" ht="16.5" customHeight="1">
      <c r="B8" s="184"/>
      <c r="C8" s="6" t="s">
        <v>239</v>
      </c>
      <c r="D8" s="20">
        <f>AD8</f>
        <v>195</v>
      </c>
      <c r="F8" s="181"/>
      <c r="G8" s="6" t="s">
        <v>240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239</v>
      </c>
      <c r="AB8" s="44" t="s">
        <v>236</v>
      </c>
      <c r="AC8" s="44" t="s">
        <v>241</v>
      </c>
      <c r="AD8" s="10">
        <f ca="1" t="shared" si="4"/>
        <v>195</v>
      </c>
      <c r="AF8" s="41" t="str">
        <f>+'水洗化人口等'!B8</f>
        <v>23100</v>
      </c>
      <c r="AG8" s="10">
        <v>8</v>
      </c>
      <c r="AI8" s="41" t="s">
        <v>242</v>
      </c>
      <c r="AJ8" s="2" t="s">
        <v>45</v>
      </c>
    </row>
    <row r="9" spans="2:36" ht="16.5" customHeight="1">
      <c r="B9" s="185"/>
      <c r="C9" s="7" t="s">
        <v>243</v>
      </c>
      <c r="D9" s="21">
        <f>SUM(D7:D8)</f>
        <v>181665</v>
      </c>
      <c r="F9" s="181"/>
      <c r="G9" s="6" t="s">
        <v>244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245</v>
      </c>
      <c r="AB9" s="44" t="s">
        <v>236</v>
      </c>
      <c r="AC9" s="44" t="s">
        <v>246</v>
      </c>
      <c r="AD9" s="10">
        <f ca="1" t="shared" si="4"/>
        <v>5189570</v>
      </c>
      <c r="AF9" s="41" t="str">
        <f>+'水洗化人口等'!B9</f>
        <v>23201</v>
      </c>
      <c r="AG9" s="10">
        <v>9</v>
      </c>
      <c r="AI9" s="41" t="s">
        <v>247</v>
      </c>
      <c r="AJ9" s="2" t="s">
        <v>44</v>
      </c>
    </row>
    <row r="10" spans="2:36" ht="16.5" customHeight="1">
      <c r="B10" s="186" t="s">
        <v>248</v>
      </c>
      <c r="C10" s="112" t="s">
        <v>245</v>
      </c>
      <c r="D10" s="20">
        <f>AD9</f>
        <v>5189570</v>
      </c>
      <c r="F10" s="181"/>
      <c r="G10" s="6" t="s">
        <v>249</v>
      </c>
      <c r="H10" s="16">
        <f t="shared" si="0"/>
        <v>28797</v>
      </c>
      <c r="I10" s="16">
        <f t="shared" si="1"/>
        <v>114174</v>
      </c>
      <c r="J10" s="16">
        <f t="shared" si="2"/>
        <v>142971</v>
      </c>
      <c r="K10" s="17">
        <f t="shared" si="3"/>
        <v>0.11576946029962032</v>
      </c>
      <c r="L10" s="22" t="s">
        <v>250</v>
      </c>
      <c r="M10" s="23" t="s">
        <v>250</v>
      </c>
      <c r="AA10" s="3" t="s">
        <v>251</v>
      </c>
      <c r="AB10" s="44" t="s">
        <v>236</v>
      </c>
      <c r="AC10" s="44" t="s">
        <v>252</v>
      </c>
      <c r="AD10" s="10">
        <f ca="1" t="shared" si="4"/>
        <v>10856</v>
      </c>
      <c r="AF10" s="41" t="str">
        <f>+'水洗化人口等'!B10</f>
        <v>23202</v>
      </c>
      <c r="AG10" s="10">
        <v>10</v>
      </c>
      <c r="AI10" s="41" t="s">
        <v>253</v>
      </c>
      <c r="AJ10" s="2" t="s">
        <v>43</v>
      </c>
    </row>
    <row r="11" spans="2:36" ht="16.5" customHeight="1">
      <c r="B11" s="187"/>
      <c r="C11" s="6" t="s">
        <v>251</v>
      </c>
      <c r="D11" s="20">
        <f>AD10</f>
        <v>10856</v>
      </c>
      <c r="F11" s="181"/>
      <c r="G11" s="6" t="s">
        <v>254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250</v>
      </c>
      <c r="M11" s="23" t="s">
        <v>250</v>
      </c>
      <c r="AA11" s="3" t="s">
        <v>255</v>
      </c>
      <c r="AB11" s="44" t="s">
        <v>236</v>
      </c>
      <c r="AC11" s="44" t="s">
        <v>256</v>
      </c>
      <c r="AD11" s="10">
        <f ca="1" t="shared" si="4"/>
        <v>2102008</v>
      </c>
      <c r="AF11" s="41" t="str">
        <f>+'水洗化人口等'!B11</f>
        <v>23203</v>
      </c>
      <c r="AG11" s="10">
        <v>11</v>
      </c>
      <c r="AI11" s="41" t="s">
        <v>257</v>
      </c>
      <c r="AJ11" s="2" t="s">
        <v>42</v>
      </c>
    </row>
    <row r="12" spans="2:36" ht="16.5" customHeight="1">
      <c r="B12" s="187"/>
      <c r="C12" s="6" t="s">
        <v>255</v>
      </c>
      <c r="D12" s="20">
        <f>AD11</f>
        <v>2102008</v>
      </c>
      <c r="F12" s="181"/>
      <c r="G12" s="6" t="s">
        <v>258</v>
      </c>
      <c r="H12" s="16">
        <f t="shared" si="0"/>
        <v>0</v>
      </c>
      <c r="I12" s="16">
        <f t="shared" si="1"/>
        <v>268</v>
      </c>
      <c r="J12" s="16">
        <f t="shared" si="2"/>
        <v>268</v>
      </c>
      <c r="K12" s="17">
        <f t="shared" si="3"/>
        <v>0.00021701055011364714</v>
      </c>
      <c r="L12" s="22" t="s">
        <v>250</v>
      </c>
      <c r="M12" s="23" t="s">
        <v>250</v>
      </c>
      <c r="AA12" s="3" t="s">
        <v>259</v>
      </c>
      <c r="AB12" s="44" t="s">
        <v>236</v>
      </c>
      <c r="AC12" s="44" t="s">
        <v>260</v>
      </c>
      <c r="AD12" s="10">
        <f ca="1" t="shared" si="4"/>
        <v>980581</v>
      </c>
      <c r="AF12" s="41" t="str">
        <f>+'水洗化人口等'!B12</f>
        <v>23204</v>
      </c>
      <c r="AG12" s="10">
        <v>12</v>
      </c>
      <c r="AI12" s="41" t="s">
        <v>261</v>
      </c>
      <c r="AJ12" s="2" t="s">
        <v>41</v>
      </c>
    </row>
    <row r="13" spans="2:36" ht="16.5" customHeight="1">
      <c r="B13" s="188"/>
      <c r="C13" s="7" t="s">
        <v>243</v>
      </c>
      <c r="D13" s="21">
        <f>SUM(D10:D12)</f>
        <v>7302434</v>
      </c>
      <c r="F13" s="182"/>
      <c r="G13" s="6" t="s">
        <v>243</v>
      </c>
      <c r="H13" s="16">
        <f>SUM(H7:H12)</f>
        <v>141349</v>
      </c>
      <c r="I13" s="16">
        <f>SUM(I7:I12)</f>
        <v>1093614</v>
      </c>
      <c r="J13" s="16">
        <f>SUM(J7:J12)</f>
        <v>1234963</v>
      </c>
      <c r="K13" s="17">
        <v>1</v>
      </c>
      <c r="L13" s="22" t="s">
        <v>250</v>
      </c>
      <c r="M13" s="23" t="s">
        <v>250</v>
      </c>
      <c r="AA13" s="3" t="s">
        <v>262</v>
      </c>
      <c r="AB13" s="44" t="s">
        <v>236</v>
      </c>
      <c r="AC13" s="44" t="s">
        <v>263</v>
      </c>
      <c r="AD13" s="10">
        <f ca="1" t="shared" si="4"/>
        <v>179302</v>
      </c>
      <c r="AF13" s="41" t="str">
        <f>+'水洗化人口等'!B13</f>
        <v>23205</v>
      </c>
      <c r="AG13" s="10">
        <v>13</v>
      </c>
      <c r="AI13" s="41" t="s">
        <v>264</v>
      </c>
      <c r="AJ13" s="2" t="s">
        <v>40</v>
      </c>
    </row>
    <row r="14" spans="2:36" ht="16.5" customHeight="1" thickBot="1">
      <c r="B14" s="165" t="s">
        <v>265</v>
      </c>
      <c r="C14" s="166"/>
      <c r="D14" s="24">
        <f>SUM(D9,D13)</f>
        <v>7484099</v>
      </c>
      <c r="F14" s="163" t="s">
        <v>266</v>
      </c>
      <c r="G14" s="164"/>
      <c r="H14" s="16">
        <f>AD20</f>
        <v>81</v>
      </c>
      <c r="I14" s="16">
        <f>AD30</f>
        <v>48</v>
      </c>
      <c r="J14" s="16">
        <f>SUM(H14:I14)</f>
        <v>129</v>
      </c>
      <c r="K14" s="25" t="s">
        <v>250</v>
      </c>
      <c r="L14" s="22" t="s">
        <v>250</v>
      </c>
      <c r="M14" s="23" t="s">
        <v>250</v>
      </c>
      <c r="AA14" s="3" t="s">
        <v>235</v>
      </c>
      <c r="AB14" s="44" t="s">
        <v>267</v>
      </c>
      <c r="AC14" s="44" t="s">
        <v>260</v>
      </c>
      <c r="AD14" s="10">
        <f ca="1" t="shared" si="4"/>
        <v>112552</v>
      </c>
      <c r="AF14" s="41" t="str">
        <f>+'水洗化人口等'!B14</f>
        <v>23206</v>
      </c>
      <c r="AG14" s="10">
        <v>14</v>
      </c>
      <c r="AI14" s="41" t="s">
        <v>268</v>
      </c>
      <c r="AJ14" s="2" t="s">
        <v>39</v>
      </c>
    </row>
    <row r="15" spans="2:36" ht="16.5" customHeight="1" thickBot="1">
      <c r="B15" s="165" t="s">
        <v>269</v>
      </c>
      <c r="C15" s="166"/>
      <c r="D15" s="24">
        <f>AD13</f>
        <v>179302</v>
      </c>
      <c r="F15" s="165" t="s">
        <v>270</v>
      </c>
      <c r="G15" s="166"/>
      <c r="H15" s="26">
        <f>SUM(H13:H14)</f>
        <v>141430</v>
      </c>
      <c r="I15" s="26">
        <f>SUM(I13:I14)</f>
        <v>1093662</v>
      </c>
      <c r="J15" s="26">
        <f>SUM(J13:J14)</f>
        <v>1235092</v>
      </c>
      <c r="K15" s="27" t="s">
        <v>250</v>
      </c>
      <c r="L15" s="28">
        <f>SUM(L7:L9)</f>
        <v>24737</v>
      </c>
      <c r="M15" s="29">
        <f>SUM(M7:M9)</f>
        <v>1144</v>
      </c>
      <c r="AA15" s="3" t="s">
        <v>240</v>
      </c>
      <c r="AB15" s="44" t="s">
        <v>267</v>
      </c>
      <c r="AC15" s="44" t="s">
        <v>271</v>
      </c>
      <c r="AD15" s="10">
        <f ca="1" t="shared" si="4"/>
        <v>0</v>
      </c>
      <c r="AF15" s="41" t="str">
        <f>+'水洗化人口等'!B15</f>
        <v>23207</v>
      </c>
      <c r="AG15" s="10">
        <v>15</v>
      </c>
      <c r="AI15" s="41" t="s">
        <v>272</v>
      </c>
      <c r="AJ15" s="2" t="s">
        <v>38</v>
      </c>
    </row>
    <row r="16" spans="2:36" ht="16.5" customHeight="1" thickBot="1">
      <c r="B16" s="8" t="s">
        <v>273</v>
      </c>
      <c r="AA16" s="3" t="s">
        <v>244</v>
      </c>
      <c r="AB16" s="44" t="s">
        <v>267</v>
      </c>
      <c r="AC16" s="44" t="s">
        <v>263</v>
      </c>
      <c r="AD16" s="10">
        <f ca="1" t="shared" si="4"/>
        <v>0</v>
      </c>
      <c r="AF16" s="41" t="str">
        <f>+'水洗化人口等'!B16</f>
        <v>23208</v>
      </c>
      <c r="AG16" s="10">
        <v>16</v>
      </c>
      <c r="AI16" s="41" t="s">
        <v>274</v>
      </c>
      <c r="AJ16" s="2" t="s">
        <v>37</v>
      </c>
    </row>
    <row r="17" spans="3:36" ht="16.5" customHeight="1" thickBot="1">
      <c r="C17" s="30">
        <f>AD12</f>
        <v>980581</v>
      </c>
      <c r="D17" s="3" t="s">
        <v>275</v>
      </c>
      <c r="J17" s="13"/>
      <c r="AA17" s="3" t="s">
        <v>249</v>
      </c>
      <c r="AB17" s="44" t="s">
        <v>267</v>
      </c>
      <c r="AC17" s="44" t="s">
        <v>276</v>
      </c>
      <c r="AD17" s="10">
        <f ca="1" t="shared" si="4"/>
        <v>28797</v>
      </c>
      <c r="AF17" s="41" t="str">
        <f>+'水洗化人口等'!B17</f>
        <v>23209</v>
      </c>
      <c r="AG17" s="10">
        <v>17</v>
      </c>
      <c r="AI17" s="41" t="s">
        <v>277</v>
      </c>
      <c r="AJ17" s="2" t="s">
        <v>36</v>
      </c>
    </row>
    <row r="18" spans="6:36" ht="30" customHeight="1">
      <c r="F18" s="178" t="s">
        <v>278</v>
      </c>
      <c r="G18" s="179"/>
      <c r="H18" s="37" t="s">
        <v>225</v>
      </c>
      <c r="I18" s="37" t="s">
        <v>226</v>
      </c>
      <c r="J18" s="40" t="s">
        <v>227</v>
      </c>
      <c r="AA18" s="3" t="s">
        <v>254</v>
      </c>
      <c r="AB18" s="44" t="s">
        <v>267</v>
      </c>
      <c r="AC18" s="44" t="s">
        <v>279</v>
      </c>
      <c r="AD18" s="10">
        <f ca="1" t="shared" si="4"/>
        <v>0</v>
      </c>
      <c r="AF18" s="41" t="str">
        <f>+'水洗化人口等'!B18</f>
        <v>23210</v>
      </c>
      <c r="AG18" s="10">
        <v>18</v>
      </c>
      <c r="AI18" s="41" t="s">
        <v>280</v>
      </c>
      <c r="AJ18" s="2" t="s">
        <v>35</v>
      </c>
    </row>
    <row r="19" spans="3:36" ht="16.5" customHeight="1">
      <c r="C19" s="39" t="s">
        <v>281</v>
      </c>
      <c r="D19" s="9">
        <f>IF(D$14&gt;0,D13/D$14,0)</f>
        <v>0.9757265370220249</v>
      </c>
      <c r="F19" s="163" t="s">
        <v>282</v>
      </c>
      <c r="G19" s="164"/>
      <c r="H19" s="16">
        <f>AD21</f>
        <v>18419</v>
      </c>
      <c r="I19" s="16">
        <f>AD31</f>
        <v>0</v>
      </c>
      <c r="J19" s="20">
        <f>SUM(H19:I19)</f>
        <v>18419</v>
      </c>
      <c r="AA19" s="3" t="s">
        <v>258</v>
      </c>
      <c r="AB19" s="44" t="s">
        <v>267</v>
      </c>
      <c r="AC19" s="44" t="s">
        <v>283</v>
      </c>
      <c r="AD19" s="10">
        <f ca="1" t="shared" si="4"/>
        <v>0</v>
      </c>
      <c r="AF19" s="41" t="str">
        <f>+'水洗化人口等'!B19</f>
        <v>23211</v>
      </c>
      <c r="AG19" s="10">
        <v>19</v>
      </c>
      <c r="AI19" s="41" t="s">
        <v>284</v>
      </c>
      <c r="AJ19" s="2" t="s">
        <v>34</v>
      </c>
    </row>
    <row r="20" spans="3:36" ht="16.5" customHeight="1">
      <c r="C20" s="39" t="s">
        <v>285</v>
      </c>
      <c r="D20" s="9">
        <f>IF(D$14&gt;0,D9/D$14,0)</f>
        <v>0.024273462977975037</v>
      </c>
      <c r="F20" s="163" t="s">
        <v>286</v>
      </c>
      <c r="G20" s="164"/>
      <c r="H20" s="16">
        <f>AD22</f>
        <v>61097</v>
      </c>
      <c r="I20" s="16">
        <f>AD32</f>
        <v>33874</v>
      </c>
      <c r="J20" s="20">
        <f>SUM(H20:I20)</f>
        <v>94971</v>
      </c>
      <c r="AA20" s="3" t="s">
        <v>266</v>
      </c>
      <c r="AB20" s="44" t="s">
        <v>267</v>
      </c>
      <c r="AC20" s="44" t="s">
        <v>287</v>
      </c>
      <c r="AD20" s="10">
        <f ca="1" t="shared" si="4"/>
        <v>81</v>
      </c>
      <c r="AF20" s="41" t="str">
        <f>+'水洗化人口等'!B20</f>
        <v>23212</v>
      </c>
      <c r="AG20" s="10">
        <v>20</v>
      </c>
      <c r="AI20" s="41" t="s">
        <v>288</v>
      </c>
      <c r="AJ20" s="2" t="s">
        <v>33</v>
      </c>
    </row>
    <row r="21" spans="3:36" ht="16.5" customHeight="1">
      <c r="C21" s="113" t="s">
        <v>289</v>
      </c>
      <c r="D21" s="9">
        <f>IF(D$14&gt;0,D10/D$14,0)</f>
        <v>0.6934127942455064</v>
      </c>
      <c r="F21" s="163" t="s">
        <v>290</v>
      </c>
      <c r="G21" s="164"/>
      <c r="H21" s="16">
        <f>AD23</f>
        <v>61798</v>
      </c>
      <c r="I21" s="16">
        <f>AD33</f>
        <v>1059466</v>
      </c>
      <c r="J21" s="20">
        <f>SUM(H21:I21)</f>
        <v>1121264</v>
      </c>
      <c r="AA21" s="3" t="s">
        <v>282</v>
      </c>
      <c r="AB21" s="44" t="s">
        <v>267</v>
      </c>
      <c r="AC21" s="44" t="s">
        <v>291</v>
      </c>
      <c r="AD21" s="10">
        <f ca="1" t="shared" si="4"/>
        <v>18419</v>
      </c>
      <c r="AF21" s="41" t="str">
        <f>+'水洗化人口等'!B21</f>
        <v>23213</v>
      </c>
      <c r="AG21" s="10">
        <v>21</v>
      </c>
      <c r="AI21" s="41" t="s">
        <v>292</v>
      </c>
      <c r="AJ21" s="2" t="s">
        <v>32</v>
      </c>
    </row>
    <row r="22" spans="3:36" ht="16.5" customHeight="1" thickBot="1">
      <c r="C22" s="39" t="s">
        <v>293</v>
      </c>
      <c r="D22" s="9">
        <f>IF(D$14&gt;0,D12/D$14,0)</f>
        <v>0.28086320076738697</v>
      </c>
      <c r="F22" s="165" t="s">
        <v>270</v>
      </c>
      <c r="G22" s="166"/>
      <c r="H22" s="26">
        <f>SUM(H19:H21)</f>
        <v>141314</v>
      </c>
      <c r="I22" s="26">
        <f>SUM(I19:I21)</f>
        <v>1093340</v>
      </c>
      <c r="J22" s="31">
        <f>SUM(J19:J21)</f>
        <v>1234654</v>
      </c>
      <c r="AA22" s="3" t="s">
        <v>286</v>
      </c>
      <c r="AB22" s="44" t="s">
        <v>267</v>
      </c>
      <c r="AC22" s="44" t="s">
        <v>294</v>
      </c>
      <c r="AD22" s="10">
        <f ca="1" t="shared" si="4"/>
        <v>61097</v>
      </c>
      <c r="AF22" s="41" t="str">
        <f>+'水洗化人口等'!B22</f>
        <v>23214</v>
      </c>
      <c r="AG22" s="10">
        <v>22</v>
      </c>
      <c r="AI22" s="41" t="s">
        <v>295</v>
      </c>
      <c r="AJ22" s="2" t="s">
        <v>31</v>
      </c>
    </row>
    <row r="23" spans="3:36" ht="16.5" customHeight="1">
      <c r="C23" s="39" t="s">
        <v>296</v>
      </c>
      <c r="D23" s="9">
        <f>IF(D$14&gt;0,C17/D$14,0)</f>
        <v>0.13102191726752946</v>
      </c>
      <c r="F23" s="8"/>
      <c r="J23" s="32"/>
      <c r="AA23" s="3" t="s">
        <v>290</v>
      </c>
      <c r="AB23" s="44" t="s">
        <v>267</v>
      </c>
      <c r="AC23" s="44" t="s">
        <v>297</v>
      </c>
      <c r="AD23" s="10">
        <f ca="1" t="shared" si="4"/>
        <v>61798</v>
      </c>
      <c r="AF23" s="41" t="str">
        <f>+'水洗化人口等'!B23</f>
        <v>23215</v>
      </c>
      <c r="AG23" s="10">
        <v>23</v>
      </c>
      <c r="AI23" s="41" t="s">
        <v>298</v>
      </c>
      <c r="AJ23" s="2" t="s">
        <v>30</v>
      </c>
    </row>
    <row r="24" spans="3:36" ht="16.5" customHeight="1" thickBot="1">
      <c r="C24" s="39" t="s">
        <v>299</v>
      </c>
      <c r="D24" s="9">
        <f>IF(D$9&gt;0,D7/D$9,0)</f>
        <v>0.9989265956568409</v>
      </c>
      <c r="J24" s="33" t="s">
        <v>300</v>
      </c>
      <c r="AA24" s="3" t="s">
        <v>235</v>
      </c>
      <c r="AB24" s="44" t="s">
        <v>267</v>
      </c>
      <c r="AC24" s="44" t="s">
        <v>301</v>
      </c>
      <c r="AD24" s="10">
        <f ca="1" t="shared" si="4"/>
        <v>979172</v>
      </c>
      <c r="AF24" s="41" t="str">
        <f>+'水洗化人口等'!B24</f>
        <v>23216</v>
      </c>
      <c r="AG24" s="10">
        <v>24</v>
      </c>
      <c r="AI24" s="41" t="s">
        <v>302</v>
      </c>
      <c r="AJ24" s="2" t="s">
        <v>29</v>
      </c>
    </row>
    <row r="25" spans="3:36" ht="16.5" customHeight="1">
      <c r="C25" s="39" t="s">
        <v>303</v>
      </c>
      <c r="D25" s="9">
        <f>IF(D$9&gt;0,D8/D$9,0)</f>
        <v>0.0010734043431591116</v>
      </c>
      <c r="F25" s="174" t="s">
        <v>0</v>
      </c>
      <c r="G25" s="175"/>
      <c r="H25" s="175"/>
      <c r="I25" s="167" t="s">
        <v>304</v>
      </c>
      <c r="J25" s="169" t="s">
        <v>305</v>
      </c>
      <c r="AA25" s="3" t="s">
        <v>240</v>
      </c>
      <c r="AB25" s="44" t="s">
        <v>267</v>
      </c>
      <c r="AC25" s="44" t="s">
        <v>306</v>
      </c>
      <c r="AD25" s="10">
        <f ca="1" t="shared" si="4"/>
        <v>0</v>
      </c>
      <c r="AF25" s="41" t="str">
        <f>+'水洗化人口等'!B25</f>
        <v>23217</v>
      </c>
      <c r="AG25" s="10">
        <v>25</v>
      </c>
      <c r="AI25" s="41" t="s">
        <v>307</v>
      </c>
      <c r="AJ25" s="2" t="s">
        <v>28</v>
      </c>
    </row>
    <row r="26" spans="6:36" ht="16.5" customHeight="1">
      <c r="F26" s="176"/>
      <c r="G26" s="177"/>
      <c r="H26" s="177"/>
      <c r="I26" s="168"/>
      <c r="J26" s="170"/>
      <c r="AA26" s="3" t="s">
        <v>244</v>
      </c>
      <c r="AB26" s="44" t="s">
        <v>267</v>
      </c>
      <c r="AC26" s="44" t="s">
        <v>308</v>
      </c>
      <c r="AD26" s="10">
        <f ca="1" t="shared" si="4"/>
        <v>0</v>
      </c>
      <c r="AF26" s="41" t="str">
        <f>+'水洗化人口等'!B26</f>
        <v>23219</v>
      </c>
      <c r="AG26" s="10">
        <v>26</v>
      </c>
      <c r="AI26" s="41" t="s">
        <v>309</v>
      </c>
      <c r="AJ26" s="2" t="s">
        <v>27</v>
      </c>
    </row>
    <row r="27" spans="6:36" ht="16.5" customHeight="1">
      <c r="F27" s="160" t="s">
        <v>310</v>
      </c>
      <c r="G27" s="161"/>
      <c r="H27" s="162"/>
      <c r="I27" s="18">
        <f aca="true" t="shared" si="5" ref="I27:I35">AD40</f>
        <v>21387</v>
      </c>
      <c r="J27" s="34">
        <f>AD49</f>
        <v>1175</v>
      </c>
      <c r="AA27" s="3" t="s">
        <v>249</v>
      </c>
      <c r="AB27" s="44" t="s">
        <v>267</v>
      </c>
      <c r="AC27" s="44" t="s">
        <v>311</v>
      </c>
      <c r="AD27" s="10">
        <f ca="1" t="shared" si="4"/>
        <v>114174</v>
      </c>
      <c r="AF27" s="41" t="str">
        <f>+'水洗化人口等'!B27</f>
        <v>23220</v>
      </c>
      <c r="AG27" s="10">
        <v>27</v>
      </c>
      <c r="AI27" s="41" t="s">
        <v>312</v>
      </c>
      <c r="AJ27" s="2" t="s">
        <v>26</v>
      </c>
    </row>
    <row r="28" spans="6:36" ht="16.5" customHeight="1">
      <c r="F28" s="171" t="s">
        <v>313</v>
      </c>
      <c r="G28" s="172"/>
      <c r="H28" s="173"/>
      <c r="I28" s="18">
        <f t="shared" si="5"/>
        <v>400</v>
      </c>
      <c r="J28" s="34">
        <f>AD50</f>
        <v>0</v>
      </c>
      <c r="AA28" s="3" t="s">
        <v>254</v>
      </c>
      <c r="AB28" s="44" t="s">
        <v>267</v>
      </c>
      <c r="AC28" s="44" t="s">
        <v>314</v>
      </c>
      <c r="AD28" s="10">
        <f ca="1" t="shared" si="4"/>
        <v>0</v>
      </c>
      <c r="AF28" s="41" t="str">
        <f>+'水洗化人口等'!B28</f>
        <v>23221</v>
      </c>
      <c r="AG28" s="10">
        <v>28</v>
      </c>
      <c r="AI28" s="41" t="s">
        <v>315</v>
      </c>
      <c r="AJ28" s="2" t="s">
        <v>25</v>
      </c>
    </row>
    <row r="29" spans="6:36" ht="16.5" customHeight="1">
      <c r="F29" s="160" t="s">
        <v>316</v>
      </c>
      <c r="G29" s="161"/>
      <c r="H29" s="162"/>
      <c r="I29" s="18">
        <f t="shared" si="5"/>
        <v>20471</v>
      </c>
      <c r="J29" s="34">
        <f>AD51</f>
        <v>1151</v>
      </c>
      <c r="AA29" s="3" t="s">
        <v>258</v>
      </c>
      <c r="AB29" s="44" t="s">
        <v>267</v>
      </c>
      <c r="AC29" s="44" t="s">
        <v>317</v>
      </c>
      <c r="AD29" s="10">
        <f ca="1" t="shared" si="4"/>
        <v>268</v>
      </c>
      <c r="AF29" s="41" t="str">
        <f>+'水洗化人口等'!B29</f>
        <v>23222</v>
      </c>
      <c r="AG29" s="10">
        <v>29</v>
      </c>
      <c r="AI29" s="41" t="s">
        <v>318</v>
      </c>
      <c r="AJ29" s="2" t="s">
        <v>24</v>
      </c>
    </row>
    <row r="30" spans="6:36" ht="16.5" customHeight="1">
      <c r="F30" s="160" t="s">
        <v>319</v>
      </c>
      <c r="G30" s="161"/>
      <c r="H30" s="162"/>
      <c r="I30" s="18">
        <f t="shared" si="5"/>
        <v>0</v>
      </c>
      <c r="J30" s="34">
        <f>AD52</f>
        <v>0</v>
      </c>
      <c r="AA30" s="3" t="s">
        <v>266</v>
      </c>
      <c r="AB30" s="44" t="s">
        <v>267</v>
      </c>
      <c r="AC30" s="44" t="s">
        <v>320</v>
      </c>
      <c r="AD30" s="10">
        <f ca="1" t="shared" si="4"/>
        <v>48</v>
      </c>
      <c r="AF30" s="41" t="str">
        <f>+'水洗化人口等'!B30</f>
        <v>23223</v>
      </c>
      <c r="AG30" s="10">
        <v>30</v>
      </c>
      <c r="AI30" s="41" t="s">
        <v>321</v>
      </c>
      <c r="AJ30" s="2" t="s">
        <v>23</v>
      </c>
    </row>
    <row r="31" spans="6:36" ht="16.5" customHeight="1">
      <c r="F31" s="160" t="s">
        <v>322</v>
      </c>
      <c r="G31" s="161"/>
      <c r="H31" s="162"/>
      <c r="I31" s="18">
        <f t="shared" si="5"/>
        <v>0</v>
      </c>
      <c r="J31" s="34">
        <f>AD53</f>
        <v>0</v>
      </c>
      <c r="AA31" s="3" t="s">
        <v>282</v>
      </c>
      <c r="AB31" s="44" t="s">
        <v>267</v>
      </c>
      <c r="AC31" s="44" t="s">
        <v>237</v>
      </c>
      <c r="AD31" s="10">
        <f ca="1" t="shared" si="4"/>
        <v>0</v>
      </c>
      <c r="AF31" s="41" t="str">
        <f>+'水洗化人口等'!B31</f>
        <v>23224</v>
      </c>
      <c r="AG31" s="10">
        <v>31</v>
      </c>
      <c r="AI31" s="41" t="s">
        <v>323</v>
      </c>
      <c r="AJ31" s="2" t="s">
        <v>22</v>
      </c>
    </row>
    <row r="32" spans="6:36" ht="16.5" customHeight="1">
      <c r="F32" s="160" t="s">
        <v>324</v>
      </c>
      <c r="G32" s="161"/>
      <c r="H32" s="162"/>
      <c r="I32" s="18">
        <f t="shared" si="5"/>
        <v>0</v>
      </c>
      <c r="J32" s="23" t="s">
        <v>250</v>
      </c>
      <c r="AA32" s="3" t="s">
        <v>286</v>
      </c>
      <c r="AB32" s="44" t="s">
        <v>267</v>
      </c>
      <c r="AC32" s="44" t="s">
        <v>325</v>
      </c>
      <c r="AD32" s="10">
        <f ca="1" t="shared" si="4"/>
        <v>33874</v>
      </c>
      <c r="AF32" s="41" t="str">
        <f>+'水洗化人口等'!B32</f>
        <v>23225</v>
      </c>
      <c r="AG32" s="10">
        <v>32</v>
      </c>
      <c r="AI32" s="41" t="s">
        <v>326</v>
      </c>
      <c r="AJ32" s="2" t="s">
        <v>21</v>
      </c>
    </row>
    <row r="33" spans="6:36" ht="16.5" customHeight="1">
      <c r="F33" s="160" t="s">
        <v>327</v>
      </c>
      <c r="G33" s="161"/>
      <c r="H33" s="162"/>
      <c r="I33" s="18">
        <f t="shared" si="5"/>
        <v>816</v>
      </c>
      <c r="J33" s="23" t="s">
        <v>250</v>
      </c>
      <c r="AA33" s="3" t="s">
        <v>290</v>
      </c>
      <c r="AB33" s="44" t="s">
        <v>267</v>
      </c>
      <c r="AC33" s="44" t="s">
        <v>252</v>
      </c>
      <c r="AD33" s="10">
        <f ca="1" t="shared" si="4"/>
        <v>1059466</v>
      </c>
      <c r="AF33" s="41" t="str">
        <f>+'水洗化人口等'!B33</f>
        <v>23226</v>
      </c>
      <c r="AG33" s="10">
        <v>33</v>
      </c>
      <c r="AI33" s="41" t="s">
        <v>328</v>
      </c>
      <c r="AJ33" s="2" t="s">
        <v>20</v>
      </c>
    </row>
    <row r="34" spans="6:36" ht="16.5" customHeight="1">
      <c r="F34" s="160" t="s">
        <v>329</v>
      </c>
      <c r="G34" s="161"/>
      <c r="H34" s="162"/>
      <c r="I34" s="18">
        <f t="shared" si="5"/>
        <v>183</v>
      </c>
      <c r="J34" s="23" t="s">
        <v>250</v>
      </c>
      <c r="AA34" s="3" t="s">
        <v>235</v>
      </c>
      <c r="AB34" s="44" t="s">
        <v>267</v>
      </c>
      <c r="AC34" s="44" t="s">
        <v>330</v>
      </c>
      <c r="AD34" s="44">
        <f ca="1" t="shared" si="4"/>
        <v>24737</v>
      </c>
      <c r="AF34" s="41" t="str">
        <f>+'水洗化人口等'!B34</f>
        <v>23227</v>
      </c>
      <c r="AG34" s="10">
        <v>34</v>
      </c>
      <c r="AI34" s="41" t="s">
        <v>331</v>
      </c>
      <c r="AJ34" s="2" t="s">
        <v>19</v>
      </c>
    </row>
    <row r="35" spans="6:36" ht="16.5" customHeight="1">
      <c r="F35" s="160" t="s">
        <v>332</v>
      </c>
      <c r="G35" s="161"/>
      <c r="H35" s="162"/>
      <c r="I35" s="18">
        <f t="shared" si="5"/>
        <v>2092</v>
      </c>
      <c r="J35" s="23" t="s">
        <v>250</v>
      </c>
      <c r="AA35" s="3" t="s">
        <v>240</v>
      </c>
      <c r="AB35" s="44" t="s">
        <v>267</v>
      </c>
      <c r="AC35" s="44" t="s">
        <v>333</v>
      </c>
      <c r="AD35" s="44">
        <f ca="1" t="shared" si="4"/>
        <v>0</v>
      </c>
      <c r="AF35" s="41" t="str">
        <f>+'水洗化人口等'!B35</f>
        <v>23228</v>
      </c>
      <c r="AG35" s="10">
        <v>35</v>
      </c>
      <c r="AI35" s="41" t="s">
        <v>334</v>
      </c>
      <c r="AJ35" s="2" t="s">
        <v>18</v>
      </c>
    </row>
    <row r="36" spans="6:36" ht="16.5" customHeight="1" thickBot="1">
      <c r="F36" s="157" t="s">
        <v>335</v>
      </c>
      <c r="G36" s="158"/>
      <c r="H36" s="159"/>
      <c r="I36" s="35">
        <f>SUM(I27:I35)</f>
        <v>45349</v>
      </c>
      <c r="J36" s="36">
        <f>SUM(J27:J31)</f>
        <v>2326</v>
      </c>
      <c r="AA36" s="3" t="s">
        <v>244</v>
      </c>
      <c r="AB36" s="44" t="s">
        <v>267</v>
      </c>
      <c r="AC36" s="44" t="s">
        <v>336</v>
      </c>
      <c r="AD36" s="44">
        <f ca="1" t="shared" si="4"/>
        <v>0</v>
      </c>
      <c r="AF36" s="41" t="str">
        <f>+'水洗化人口等'!B36</f>
        <v>23229</v>
      </c>
      <c r="AG36" s="10">
        <v>36</v>
      </c>
      <c r="AI36" s="41" t="s">
        <v>337</v>
      </c>
      <c r="AJ36" s="2" t="s">
        <v>17</v>
      </c>
    </row>
    <row r="37" spans="27:36" ht="13.5">
      <c r="AA37" s="3" t="s">
        <v>235</v>
      </c>
      <c r="AB37" s="44" t="s">
        <v>267</v>
      </c>
      <c r="AC37" s="44" t="s">
        <v>338</v>
      </c>
      <c r="AD37" s="44">
        <f ca="1" t="shared" si="4"/>
        <v>1144</v>
      </c>
      <c r="AF37" s="41" t="str">
        <f>+'水洗化人口等'!B37</f>
        <v>23230</v>
      </c>
      <c r="AG37" s="10">
        <v>37</v>
      </c>
      <c r="AI37" s="41" t="s">
        <v>339</v>
      </c>
      <c r="AJ37" s="2" t="s">
        <v>16</v>
      </c>
    </row>
    <row r="38" spans="27:36" ht="13.5" hidden="1">
      <c r="AA38" s="3" t="s">
        <v>240</v>
      </c>
      <c r="AB38" s="44" t="s">
        <v>267</v>
      </c>
      <c r="AC38" s="44" t="s">
        <v>340</v>
      </c>
      <c r="AD38" s="44">
        <f ca="1" t="shared" si="4"/>
        <v>0</v>
      </c>
      <c r="AF38" s="41" t="str">
        <f>+'水洗化人口等'!B38</f>
        <v>23231</v>
      </c>
      <c r="AG38" s="10">
        <v>38</v>
      </c>
      <c r="AI38" s="41" t="s">
        <v>341</v>
      </c>
      <c r="AJ38" s="2" t="s">
        <v>15</v>
      </c>
    </row>
    <row r="39" spans="27:36" ht="13.5" hidden="1">
      <c r="AA39" s="3" t="s">
        <v>244</v>
      </c>
      <c r="AB39" s="44" t="s">
        <v>267</v>
      </c>
      <c r="AC39" s="44" t="s">
        <v>342</v>
      </c>
      <c r="AD39" s="44">
        <f ca="1" t="shared" si="4"/>
        <v>0</v>
      </c>
      <c r="AF39" s="41" t="str">
        <f>+'水洗化人口等'!B39</f>
        <v>23232</v>
      </c>
      <c r="AG39" s="10">
        <v>39</v>
      </c>
      <c r="AI39" s="41" t="s">
        <v>343</v>
      </c>
      <c r="AJ39" s="2" t="s">
        <v>14</v>
      </c>
    </row>
    <row r="40" spans="27:36" ht="13.5" hidden="1">
      <c r="AA40" s="3" t="s">
        <v>310</v>
      </c>
      <c r="AB40" s="44" t="s">
        <v>267</v>
      </c>
      <c r="AC40" s="44" t="s">
        <v>344</v>
      </c>
      <c r="AD40" s="44">
        <f ca="1" t="shared" si="4"/>
        <v>21387</v>
      </c>
      <c r="AF40" s="41" t="str">
        <f>+'水洗化人口等'!B40</f>
        <v>23233</v>
      </c>
      <c r="AG40" s="10">
        <v>40</v>
      </c>
      <c r="AI40" s="41" t="s">
        <v>345</v>
      </c>
      <c r="AJ40" s="2" t="s">
        <v>13</v>
      </c>
    </row>
    <row r="41" spans="27:36" ht="13.5" hidden="1">
      <c r="AA41" s="3" t="s">
        <v>313</v>
      </c>
      <c r="AB41" s="44" t="s">
        <v>267</v>
      </c>
      <c r="AC41" s="44" t="s">
        <v>346</v>
      </c>
      <c r="AD41" s="44">
        <f ca="1" t="shared" si="4"/>
        <v>400</v>
      </c>
      <c r="AF41" s="41" t="str">
        <f>+'水洗化人口等'!B41</f>
        <v>23234</v>
      </c>
      <c r="AG41" s="10">
        <v>41</v>
      </c>
      <c r="AI41" s="41" t="s">
        <v>347</v>
      </c>
      <c r="AJ41" s="2" t="s">
        <v>12</v>
      </c>
    </row>
    <row r="42" spans="27:36" ht="13.5" hidden="1">
      <c r="AA42" s="3" t="s">
        <v>316</v>
      </c>
      <c r="AB42" s="44" t="s">
        <v>267</v>
      </c>
      <c r="AC42" s="44" t="s">
        <v>348</v>
      </c>
      <c r="AD42" s="44">
        <f ca="1" t="shared" si="4"/>
        <v>20471</v>
      </c>
      <c r="AF42" s="41" t="str">
        <f>+'水洗化人口等'!B42</f>
        <v>23235</v>
      </c>
      <c r="AG42" s="10">
        <v>42</v>
      </c>
      <c r="AI42" s="41" t="s">
        <v>349</v>
      </c>
      <c r="AJ42" s="2" t="s">
        <v>11</v>
      </c>
    </row>
    <row r="43" spans="27:36" ht="13.5" hidden="1">
      <c r="AA43" s="3" t="s">
        <v>319</v>
      </c>
      <c r="AB43" s="44" t="s">
        <v>267</v>
      </c>
      <c r="AC43" s="44" t="s">
        <v>350</v>
      </c>
      <c r="AD43" s="44">
        <f ca="1" t="shared" si="4"/>
        <v>0</v>
      </c>
      <c r="AF43" s="41" t="str">
        <f>+'水洗化人口等'!B43</f>
        <v>23236</v>
      </c>
      <c r="AG43" s="10">
        <v>43</v>
      </c>
      <c r="AI43" s="41" t="s">
        <v>351</v>
      </c>
      <c r="AJ43" s="2" t="s">
        <v>10</v>
      </c>
    </row>
    <row r="44" spans="27:36" ht="13.5" hidden="1">
      <c r="AA44" s="3" t="s">
        <v>322</v>
      </c>
      <c r="AB44" s="44" t="s">
        <v>267</v>
      </c>
      <c r="AC44" s="44" t="s">
        <v>352</v>
      </c>
      <c r="AD44" s="44">
        <f ca="1" t="shared" si="4"/>
        <v>0</v>
      </c>
      <c r="AF44" s="41" t="str">
        <f>+'水洗化人口等'!B44</f>
        <v>23237</v>
      </c>
      <c r="AG44" s="10">
        <v>44</v>
      </c>
      <c r="AI44" s="41" t="s">
        <v>353</v>
      </c>
      <c r="AJ44" s="2" t="s">
        <v>9</v>
      </c>
    </row>
    <row r="45" spans="27:36" ht="13.5" hidden="1">
      <c r="AA45" s="3" t="s">
        <v>324</v>
      </c>
      <c r="AB45" s="44" t="s">
        <v>267</v>
      </c>
      <c r="AC45" s="44" t="s">
        <v>354</v>
      </c>
      <c r="AD45" s="44">
        <f ca="1" t="shared" si="4"/>
        <v>0</v>
      </c>
      <c r="AF45" s="41" t="str">
        <f>+'水洗化人口等'!B45</f>
        <v>23238</v>
      </c>
      <c r="AG45" s="10">
        <v>45</v>
      </c>
      <c r="AI45" s="41" t="s">
        <v>355</v>
      </c>
      <c r="AJ45" s="2" t="s">
        <v>8</v>
      </c>
    </row>
    <row r="46" spans="27:36" ht="13.5" hidden="1">
      <c r="AA46" s="3" t="s">
        <v>327</v>
      </c>
      <c r="AB46" s="44" t="s">
        <v>267</v>
      </c>
      <c r="AC46" s="44" t="s">
        <v>356</v>
      </c>
      <c r="AD46" s="44">
        <f ca="1" t="shared" si="4"/>
        <v>816</v>
      </c>
      <c r="AF46" s="41" t="str">
        <f>+'水洗化人口等'!B46</f>
        <v>23302</v>
      </c>
      <c r="AG46" s="10">
        <v>46</v>
      </c>
      <c r="AI46" s="41" t="s">
        <v>357</v>
      </c>
      <c r="AJ46" s="2" t="s">
        <v>7</v>
      </c>
    </row>
    <row r="47" spans="27:36" ht="13.5" hidden="1">
      <c r="AA47" s="3" t="s">
        <v>329</v>
      </c>
      <c r="AB47" s="44" t="s">
        <v>267</v>
      </c>
      <c r="AC47" s="44" t="s">
        <v>358</v>
      </c>
      <c r="AD47" s="44">
        <f ca="1" t="shared" si="4"/>
        <v>183</v>
      </c>
      <c r="AF47" s="41" t="str">
        <f>+'水洗化人口等'!B47</f>
        <v>23342</v>
      </c>
      <c r="AG47" s="10">
        <v>47</v>
      </c>
      <c r="AI47" s="41" t="s">
        <v>359</v>
      </c>
      <c r="AJ47" s="2" t="s">
        <v>6</v>
      </c>
    </row>
    <row r="48" spans="27:36" ht="13.5" hidden="1">
      <c r="AA48" s="3" t="s">
        <v>332</v>
      </c>
      <c r="AB48" s="44" t="s">
        <v>267</v>
      </c>
      <c r="AC48" s="44" t="s">
        <v>360</v>
      </c>
      <c r="AD48" s="44">
        <f ca="1" t="shared" si="4"/>
        <v>2092</v>
      </c>
      <c r="AF48" s="41" t="str">
        <f>+'水洗化人口等'!B48</f>
        <v>23361</v>
      </c>
      <c r="AG48" s="10">
        <v>48</v>
      </c>
      <c r="AI48" s="41" t="s">
        <v>361</v>
      </c>
      <c r="AJ48" s="2" t="s">
        <v>5</v>
      </c>
    </row>
    <row r="49" spans="27:36" ht="13.5" hidden="1">
      <c r="AA49" s="3" t="s">
        <v>310</v>
      </c>
      <c r="AB49" s="44" t="s">
        <v>267</v>
      </c>
      <c r="AC49" s="44" t="s">
        <v>362</v>
      </c>
      <c r="AD49" s="44">
        <f ca="1" t="shared" si="4"/>
        <v>1175</v>
      </c>
      <c r="AF49" s="41" t="str">
        <f>+'水洗化人口等'!B49</f>
        <v>23362</v>
      </c>
      <c r="AG49" s="10">
        <v>49</v>
      </c>
      <c r="AI49" s="41" t="s">
        <v>363</v>
      </c>
      <c r="AJ49" s="2" t="s">
        <v>4</v>
      </c>
    </row>
    <row r="50" spans="27:36" ht="13.5" hidden="1">
      <c r="AA50" s="3" t="s">
        <v>313</v>
      </c>
      <c r="AB50" s="44" t="s">
        <v>267</v>
      </c>
      <c r="AC50" s="44" t="s">
        <v>364</v>
      </c>
      <c r="AD50" s="44">
        <f ca="1" t="shared" si="4"/>
        <v>0</v>
      </c>
      <c r="AF50" s="41" t="str">
        <f>+'水洗化人口等'!B50</f>
        <v>23424</v>
      </c>
      <c r="AG50" s="10">
        <v>50</v>
      </c>
      <c r="AI50" s="41" t="s">
        <v>365</v>
      </c>
      <c r="AJ50" s="2" t="s">
        <v>3</v>
      </c>
    </row>
    <row r="51" spans="27:36" ht="13.5" hidden="1">
      <c r="AA51" s="3" t="s">
        <v>316</v>
      </c>
      <c r="AB51" s="44" t="s">
        <v>267</v>
      </c>
      <c r="AC51" s="44" t="s">
        <v>366</v>
      </c>
      <c r="AD51" s="44">
        <f ca="1" t="shared" si="4"/>
        <v>1151</v>
      </c>
      <c r="AF51" s="41" t="str">
        <f>+'水洗化人口等'!B51</f>
        <v>23425</v>
      </c>
      <c r="AG51" s="10">
        <v>51</v>
      </c>
      <c r="AI51" s="41" t="s">
        <v>367</v>
      </c>
      <c r="AJ51" s="2" t="s">
        <v>2</v>
      </c>
    </row>
    <row r="52" spans="27:36" ht="13.5" hidden="1">
      <c r="AA52" s="3" t="s">
        <v>319</v>
      </c>
      <c r="AB52" s="44" t="s">
        <v>267</v>
      </c>
      <c r="AC52" s="44" t="s">
        <v>368</v>
      </c>
      <c r="AD52" s="44">
        <f ca="1" t="shared" si="4"/>
        <v>0</v>
      </c>
      <c r="AF52" s="41" t="str">
        <f>+'水洗化人口等'!B52</f>
        <v>23427</v>
      </c>
      <c r="AG52" s="10">
        <v>52</v>
      </c>
      <c r="AI52" s="41" t="s">
        <v>369</v>
      </c>
      <c r="AJ52" s="2" t="s">
        <v>1</v>
      </c>
    </row>
    <row r="53" spans="27:35" ht="13.5" hidden="1">
      <c r="AA53" s="3" t="s">
        <v>322</v>
      </c>
      <c r="AB53" s="44" t="s">
        <v>267</v>
      </c>
      <c r="AC53" s="44" t="s">
        <v>370</v>
      </c>
      <c r="AD53" s="44">
        <f ca="1" t="shared" si="4"/>
        <v>0</v>
      </c>
      <c r="AF53" s="41" t="str">
        <f>+'水洗化人口等'!B53</f>
        <v>23441</v>
      </c>
      <c r="AG53" s="10">
        <v>53</v>
      </c>
      <c r="AI53" s="41"/>
    </row>
    <row r="54" spans="32:33" ht="13.5" hidden="1">
      <c r="AF54" s="41" t="str">
        <f>+'水洗化人口等'!B54</f>
        <v>23442</v>
      </c>
      <c r="AG54" s="10">
        <v>54</v>
      </c>
    </row>
    <row r="55" spans="32:33" ht="13.5" hidden="1">
      <c r="AF55" s="41" t="str">
        <f>+'水洗化人口等'!B55</f>
        <v>23445</v>
      </c>
      <c r="AG55" s="10">
        <v>55</v>
      </c>
    </row>
    <row r="56" spans="32:33" ht="13.5" hidden="1">
      <c r="AF56" s="41" t="str">
        <f>+'水洗化人口等'!B56</f>
        <v>23446</v>
      </c>
      <c r="AG56" s="10">
        <v>56</v>
      </c>
    </row>
    <row r="57" spans="32:33" ht="13.5" hidden="1">
      <c r="AF57" s="41" t="str">
        <f>+'水洗化人口等'!B57</f>
        <v>23447</v>
      </c>
      <c r="AG57" s="10">
        <v>57</v>
      </c>
    </row>
    <row r="58" spans="32:33" ht="13.5" hidden="1">
      <c r="AF58" s="41" t="str">
        <f>+'水洗化人口等'!B58</f>
        <v>23501</v>
      </c>
      <c r="AG58" s="10">
        <v>58</v>
      </c>
    </row>
    <row r="59" spans="32:33" ht="13.5" hidden="1">
      <c r="AF59" s="41" t="str">
        <f>+'水洗化人口等'!B59</f>
        <v>23561</v>
      </c>
      <c r="AG59" s="10">
        <v>59</v>
      </c>
    </row>
    <row r="60" spans="32:33" ht="13.5" hidden="1">
      <c r="AF60" s="41" t="str">
        <f>+'水洗化人口等'!B60</f>
        <v>23562</v>
      </c>
      <c r="AG60" s="10">
        <v>60</v>
      </c>
    </row>
    <row r="61" spans="32:33" ht="13.5" hidden="1">
      <c r="AF61" s="41" t="str">
        <f>+'水洗化人口等'!B61</f>
        <v>23563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2014-10-14T09:39:11Z</dcterms:modified>
  <cp:category/>
  <cp:version/>
  <cp:contentType/>
  <cp:contentStatus/>
</cp:coreProperties>
</file>