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'し尿処理状況'!$A$7:$BC$49</definedName>
    <definedName name="_xlnm.Print_Area" localSheetId="0">'水洗化人口等'!$A$7:$Z$49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<sst xmlns="http://schemas.openxmlformats.org/spreadsheetml/2006/main" count="823" uniqueCount="347">
  <si>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</si>
  <si>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</si>
  <si>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</si>
  <si>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</si>
  <si>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</si>
  <si>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</si>
  <si>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</si>
  <si>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</si>
  <si>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</si>
  <si>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</si>
  <si>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</si>
  <si>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</si>
  <si>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</si>
  <si>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</si>
  <si>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</si>
  <si>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</si>
  <si>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</si>
  <si>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</si>
  <si>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</si>
  <si>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</si>
  <si>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</si>
  <si>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</si>
  <si>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</si>
  <si>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</si>
  <si>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</si>
  <si>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</si>
  <si>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</si>
  <si>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</si>
  <si>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</si>
  <si>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</si>
  <si>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</si>
  <si>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</si>
  <si>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</si>
  <si>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</si>
  <si>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</si>
  <si>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</si>
  <si>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</si>
  <si>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</si>
  <si>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</si>
  <si>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</si>
  <si>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</si>
  <si>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</si>
  <si>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</si>
  <si>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</si>
  <si>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</si>
  <si>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</si>
  <si>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</si>
  <si>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</si>
  <si>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</si>
  <si>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</si>
  <si>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</si>
  <si>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</si>
  <si>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</si>
  <si>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</si>
  <si>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</si>
  <si>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</si>
  <si>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</si>
  <si>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</si>
  <si>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</si>
  <si>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</si>
  <si>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</si>
  <si>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</si>
  <si>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</si>
  <si>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</si>
  <si>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</si>
  <si>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</si>
  <si>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</si>
  <si>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</si>
  <si>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</si>
  <si>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</si>
  <si>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</si>
  <si>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</si>
  <si>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</si>
  <si>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</si>
  <si>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</si>
  <si>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</si>
  <si>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</si>
  <si>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</si>
  <si>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</si>
  <si>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</si>
  <si>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</si>
  <si>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</si>
  <si>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</si>
  <si>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</si>
  <si>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</si>
  <si>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</si>
  <si>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</si>
  <si>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</si>
  <si>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</si>
  <si>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</si>
  <si>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</si>
  <si>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</si>
  <si>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</si>
  <si>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</si>
  <si>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</si>
  <si>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</si>
  <si>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</si>
  <si>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</si>
  <si>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</si>
  <si>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</si>
  <si>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</si>
  <si>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</si>
  <si>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</si>
  <si>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</si>
  <si>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</si>
  <si>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</si>
  <si>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</si>
  <si>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</si>
  <si>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</si>
  <si>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</si>
  <si>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</si>
  <si>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池田町</t>
  </si>
  <si>
    <t>岐阜県</t>
  </si>
  <si>
    <t>21000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</si>
  <si>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</si>
  <si>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</si>
  <si>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</si>
  <si>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</si>
  <si>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</si>
  <si>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</si>
  <si>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</si>
  <si>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</si>
  <si>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</si>
  <si>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</si>
  <si>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</si>
  <si>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</si>
  <si>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</si>
  <si>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</si>
  <si>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</si>
  <si>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</si>
  <si>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</si>
  <si>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</si>
  <si>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</si>
  <si>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</si>
  <si>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</si>
  <si>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</si>
  <si>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</si>
  <si>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</si>
  <si>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</si>
  <si>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</si>
  <si>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</si>
  <si>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</si>
  <si>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</si>
  <si>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</si>
  <si>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</si>
  <si>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</si>
  <si>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</si>
  <si>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</si>
  <si>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</si>
  <si>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</si>
  <si>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</si>
  <si>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</si>
  <si>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</si>
  <si>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</si>
  <si>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</si>
  <si>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</si>
  <si>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</si>
  <si>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</si>
  <si>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</si>
  <si>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</si>
  <si>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</si>
  <si>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</si>
  <si>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</si>
  <si>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</si>
  <si>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</si>
  <si>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</si>
  <si>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</si>
  <si>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</si>
  <si>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</si>
  <si>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</si>
  <si>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</si>
  <si>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</si>
  <si>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</si>
  <si>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</si>
  <si>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</si>
  <si>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</si>
  <si>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</si>
  <si>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</si>
  <si>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</si>
  <si>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</si>
  <si>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</si>
  <si>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</si>
  <si>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</si>
  <si>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</si>
  <si>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</si>
  <si>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</si>
  <si>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</si>
  <si>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</si>
  <si>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</si>
  <si>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</si>
  <si>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</si>
  <si>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</si>
  <si>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</si>
  <si>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</si>
  <si>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</si>
  <si>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</si>
  <si>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</si>
  <si>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入力→</t>
  </si>
  <si>
    <t>:市区町村コード(都道府県計は、01000～47000の何れか）</t>
  </si>
  <si>
    <t>合計 し尿処理（平成２４年度実績）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</si>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</sst>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4" customWidth="1"/>
    <col min="2" max="2" width="8.69921875" style="115" customWidth="1"/>
    <col min="3" max="3" width="12.59765625" style="114" customWidth="1"/>
    <col min="4" max="5" width="11.69921875" style="116" customWidth="1"/>
    <col min="6" max="6" width="11.69921875" style="117" customWidth="1"/>
    <col min="7" max="9" width="11.69921875" style="116" customWidth="1"/>
    <col min="10" max="10" width="11.69921875" style="117" customWidth="1"/>
    <col min="11" max="11" width="11.69921875" style="116" customWidth="1"/>
    <col min="12" max="12" width="11.69921875" style="118" customWidth="1"/>
    <col min="13" max="13" width="11.69921875" style="116" customWidth="1"/>
    <col min="14" max="14" width="11.69921875" style="118" customWidth="1"/>
    <col min="15" max="16" width="11.69921875" style="116" customWidth="1"/>
    <col min="17" max="17" width="11.69921875" style="118" customWidth="1"/>
    <col min="18" max="18" width="11.69921875" style="116" customWidth="1"/>
    <col min="19" max="22" width="8.59765625" style="119" customWidth="1"/>
    <col min="23" max="16384" width="9" style="119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32" t="s">
        <v>48</v>
      </c>
      <c r="B2" s="139" t="s">
        <v>49</v>
      </c>
      <c r="C2" s="139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26" t="s">
        <v>53</v>
      </c>
      <c r="T2" s="127"/>
      <c r="U2" s="127"/>
      <c r="V2" s="128"/>
      <c r="W2" s="126" t="s">
        <v>54</v>
      </c>
      <c r="X2" s="127"/>
      <c r="Y2" s="127"/>
      <c r="Z2" s="128"/>
    </row>
    <row r="3" spans="1:26" s="53" customFormat="1" ht="18.75" customHeight="1">
      <c r="A3" s="137"/>
      <c r="B3" s="137"/>
      <c r="C3" s="140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29"/>
      <c r="T3" s="130"/>
      <c r="U3" s="130"/>
      <c r="V3" s="131"/>
      <c r="W3" s="129"/>
      <c r="X3" s="130"/>
      <c r="Y3" s="130"/>
      <c r="Z3" s="131"/>
    </row>
    <row r="4" spans="1:26" s="53" customFormat="1" ht="26.25" customHeight="1">
      <c r="A4" s="137"/>
      <c r="B4" s="137"/>
      <c r="C4" s="140"/>
      <c r="D4" s="81"/>
      <c r="E4" s="134" t="s">
        <v>55</v>
      </c>
      <c r="F4" s="132" t="s">
        <v>58</v>
      </c>
      <c r="G4" s="132" t="s">
        <v>59</v>
      </c>
      <c r="H4" s="132" t="s">
        <v>60</v>
      </c>
      <c r="I4" s="134" t="s">
        <v>55</v>
      </c>
      <c r="J4" s="132" t="s">
        <v>61</v>
      </c>
      <c r="K4" s="132" t="s">
        <v>62</v>
      </c>
      <c r="L4" s="132" t="s">
        <v>63</v>
      </c>
      <c r="M4" s="132" t="s">
        <v>64</v>
      </c>
      <c r="N4" s="132" t="s">
        <v>65</v>
      </c>
      <c r="O4" s="136" t="s">
        <v>66</v>
      </c>
      <c r="P4" s="83"/>
      <c r="Q4" s="132" t="s">
        <v>67</v>
      </c>
      <c r="R4" s="84"/>
      <c r="S4" s="132" t="s">
        <v>68</v>
      </c>
      <c r="T4" s="132" t="s">
        <v>69</v>
      </c>
      <c r="U4" s="132" t="s">
        <v>70</v>
      </c>
      <c r="V4" s="132" t="s">
        <v>71</v>
      </c>
      <c r="W4" s="132" t="s">
        <v>68</v>
      </c>
      <c r="X4" s="132" t="s">
        <v>69</v>
      </c>
      <c r="Y4" s="132" t="s">
        <v>70</v>
      </c>
      <c r="Z4" s="132" t="s">
        <v>71</v>
      </c>
    </row>
    <row r="5" spans="1:26" s="53" customFormat="1" ht="23.25" customHeight="1">
      <c r="A5" s="137"/>
      <c r="B5" s="137"/>
      <c r="C5" s="140"/>
      <c r="D5" s="81"/>
      <c r="E5" s="134"/>
      <c r="F5" s="133"/>
      <c r="G5" s="133"/>
      <c r="H5" s="133"/>
      <c r="I5" s="134"/>
      <c r="J5" s="133"/>
      <c r="K5" s="133"/>
      <c r="L5" s="133"/>
      <c r="M5" s="133"/>
      <c r="N5" s="133"/>
      <c r="O5" s="133"/>
      <c r="P5" s="85" t="s">
        <v>72</v>
      </c>
      <c r="Q5" s="133"/>
      <c r="R5" s="86"/>
      <c r="S5" s="133"/>
      <c r="T5" s="133"/>
      <c r="U5" s="135"/>
      <c r="V5" s="135"/>
      <c r="W5" s="133"/>
      <c r="X5" s="133"/>
      <c r="Y5" s="135"/>
      <c r="Z5" s="135"/>
    </row>
    <row r="6" spans="1:26" s="87" customFormat="1" ht="18" customHeight="1">
      <c r="A6" s="138"/>
      <c r="B6" s="138"/>
      <c r="C6" s="141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112</v>
      </c>
      <c r="B7" s="93" t="s">
        <v>113</v>
      </c>
      <c r="C7" s="93" t="s">
        <v>55</v>
      </c>
      <c r="D7" s="94">
        <f>SUM(D8:D49)</f>
        <v>2064940</v>
      </c>
      <c r="E7" s="94">
        <f>SUM(E8:E49)</f>
        <v>121835</v>
      </c>
      <c r="F7" s="109">
        <f>IF(D7&gt;0,E7/D7*100,"-")</f>
        <v>5.900171433552549</v>
      </c>
      <c r="G7" s="94">
        <f>SUM(G8:G49)</f>
        <v>121266</v>
      </c>
      <c r="H7" s="94">
        <f>SUM(H8:H49)</f>
        <v>569</v>
      </c>
      <c r="I7" s="94">
        <f>SUM(I8:I49)</f>
        <v>1943105</v>
      </c>
      <c r="J7" s="109">
        <f>IF($D7&gt;0,I7/$D7*100,"-")</f>
        <v>94.09982856644746</v>
      </c>
      <c r="K7" s="94">
        <f>SUM(K8:K49)</f>
        <v>1269394</v>
      </c>
      <c r="L7" s="109">
        <f>IF($D7&gt;0,K7/$D7*100,"-")</f>
        <v>61.473650566118145</v>
      </c>
      <c r="M7" s="94">
        <f>SUM(M8:M49)</f>
        <v>12073</v>
      </c>
      <c r="N7" s="109">
        <f>IF($D7&gt;0,M7/$D7*100,"-")</f>
        <v>0.5846658982827588</v>
      </c>
      <c r="O7" s="94">
        <f>SUM(O8:O49)</f>
        <v>661638</v>
      </c>
      <c r="P7" s="94">
        <f>SUM(P8:P49)</f>
        <v>361757</v>
      </c>
      <c r="Q7" s="109">
        <f>IF($D7&gt;0,O7/$D7*100,"-")</f>
        <v>32.041512102046546</v>
      </c>
      <c r="R7" s="94">
        <f>SUM(R8:R49)</f>
        <v>45702</v>
      </c>
      <c r="S7" s="109">
        <f aca="true" t="shared" si="0" ref="S7:Z7">COUNTIF(S8:S49,"○")</f>
        <v>29</v>
      </c>
      <c r="T7" s="109">
        <f t="shared" si="0"/>
        <v>4</v>
      </c>
      <c r="U7" s="109">
        <f t="shared" si="0"/>
        <v>1</v>
      </c>
      <c r="V7" s="109">
        <f t="shared" si="0"/>
        <v>8</v>
      </c>
      <c r="W7" s="109">
        <f t="shared" si="0"/>
        <v>20</v>
      </c>
      <c r="X7" s="109">
        <f t="shared" si="0"/>
        <v>5</v>
      </c>
      <c r="Y7" s="109">
        <f t="shared" si="0"/>
        <v>3</v>
      </c>
      <c r="Z7" s="109">
        <f t="shared" si="0"/>
        <v>14</v>
      </c>
    </row>
    <row r="8" spans="1:26" s="102" customFormat="1" ht="12" customHeight="1">
      <c r="A8" s="96" t="s">
        <v>112</v>
      </c>
      <c r="B8" s="97" t="s">
        <v>114</v>
      </c>
      <c r="C8" s="96" t="s">
        <v>115</v>
      </c>
      <c r="D8" s="98">
        <f aca="true" t="shared" si="1" ref="D8:D49">+SUM(E8,+I8)</f>
        <v>412262</v>
      </c>
      <c r="E8" s="98">
        <f aca="true" t="shared" si="2" ref="E8:E49">+SUM(G8,+H8)</f>
        <v>5683</v>
      </c>
      <c r="F8" s="99">
        <f aca="true" t="shared" si="3" ref="F8:F49">IF(D8&gt;0,E8/D8*100,"-")</f>
        <v>1.3784923179919566</v>
      </c>
      <c r="G8" s="98">
        <v>5683</v>
      </c>
      <c r="H8" s="98">
        <v>0</v>
      </c>
      <c r="I8" s="98">
        <f aca="true" t="shared" si="4" ref="I8:I49">+SUM(K8,+M8,+O8)</f>
        <v>406579</v>
      </c>
      <c r="J8" s="99">
        <f aca="true" t="shared" si="5" ref="J8:J49">IF($D8&gt;0,I8/$D8*100,"-")</f>
        <v>98.62150768200804</v>
      </c>
      <c r="K8" s="98">
        <v>328292</v>
      </c>
      <c r="L8" s="99">
        <f aca="true" t="shared" si="6" ref="L8:L49">IF($D8&gt;0,K8/$D8*100,"-")</f>
        <v>79.63188457825363</v>
      </c>
      <c r="M8" s="98">
        <v>0</v>
      </c>
      <c r="N8" s="99">
        <f aca="true" t="shared" si="7" ref="N8:N49">IF($D8&gt;0,M8/$D8*100,"-")</f>
        <v>0</v>
      </c>
      <c r="O8" s="98">
        <v>78287</v>
      </c>
      <c r="P8" s="98">
        <v>28385</v>
      </c>
      <c r="Q8" s="99">
        <f aca="true" t="shared" si="8" ref="Q8:Q49">IF($D8&gt;0,O8/$D8*100,"-")</f>
        <v>18.989623103754408</v>
      </c>
      <c r="R8" s="98">
        <v>8674</v>
      </c>
      <c r="S8" s="100"/>
      <c r="T8" s="100" t="s">
        <v>108</v>
      </c>
      <c r="U8" s="100"/>
      <c r="V8" s="100"/>
      <c r="W8" s="101"/>
      <c r="X8" s="101"/>
      <c r="Y8" s="101"/>
      <c r="Z8" s="101" t="s">
        <v>108</v>
      </c>
    </row>
    <row r="9" spans="1:26" s="102" customFormat="1" ht="12" customHeight="1">
      <c r="A9" s="96" t="s">
        <v>112</v>
      </c>
      <c r="B9" s="107" t="s">
        <v>116</v>
      </c>
      <c r="C9" s="96" t="s">
        <v>117</v>
      </c>
      <c r="D9" s="98">
        <f t="shared" si="1"/>
        <v>160622</v>
      </c>
      <c r="E9" s="98">
        <f t="shared" si="2"/>
        <v>3509</v>
      </c>
      <c r="F9" s="99">
        <f t="shared" si="3"/>
        <v>2.1846322421586084</v>
      </c>
      <c r="G9" s="98">
        <v>3459</v>
      </c>
      <c r="H9" s="98">
        <v>50</v>
      </c>
      <c r="I9" s="98">
        <f t="shared" si="4"/>
        <v>157113</v>
      </c>
      <c r="J9" s="99">
        <f t="shared" si="5"/>
        <v>97.81536775784139</v>
      </c>
      <c r="K9" s="98">
        <v>114360</v>
      </c>
      <c r="L9" s="99">
        <f t="shared" si="6"/>
        <v>71.1982169316781</v>
      </c>
      <c r="M9" s="98">
        <v>0</v>
      </c>
      <c r="N9" s="99">
        <f t="shared" si="7"/>
        <v>0</v>
      </c>
      <c r="O9" s="98">
        <v>42753</v>
      </c>
      <c r="P9" s="98">
        <v>17804</v>
      </c>
      <c r="Q9" s="99">
        <f t="shared" si="8"/>
        <v>26.61715082616329</v>
      </c>
      <c r="R9" s="98">
        <v>4522</v>
      </c>
      <c r="S9" s="100" t="s">
        <v>108</v>
      </c>
      <c r="T9" s="100"/>
      <c r="U9" s="100"/>
      <c r="V9" s="100"/>
      <c r="W9" s="100" t="s">
        <v>108</v>
      </c>
      <c r="X9" s="100"/>
      <c r="Y9" s="100"/>
      <c r="Z9" s="100"/>
    </row>
    <row r="10" spans="1:26" s="102" customFormat="1" ht="12" customHeight="1">
      <c r="A10" s="96" t="s">
        <v>112</v>
      </c>
      <c r="B10" s="107" t="s">
        <v>118</v>
      </c>
      <c r="C10" s="96" t="s">
        <v>119</v>
      </c>
      <c r="D10" s="98">
        <f t="shared" si="1"/>
        <v>91736</v>
      </c>
      <c r="E10" s="98">
        <f t="shared" si="2"/>
        <v>5336</v>
      </c>
      <c r="F10" s="99">
        <f t="shared" si="3"/>
        <v>5.81669137525072</v>
      </c>
      <c r="G10" s="98">
        <v>5336</v>
      </c>
      <c r="H10" s="98">
        <v>0</v>
      </c>
      <c r="I10" s="98">
        <f t="shared" si="4"/>
        <v>86400</v>
      </c>
      <c r="J10" s="99">
        <f t="shared" si="5"/>
        <v>94.18330862474929</v>
      </c>
      <c r="K10" s="98">
        <v>67635</v>
      </c>
      <c r="L10" s="99">
        <f t="shared" si="6"/>
        <v>73.72787128281153</v>
      </c>
      <c r="M10" s="98">
        <v>8689</v>
      </c>
      <c r="N10" s="99">
        <f t="shared" si="7"/>
        <v>9.471745007412576</v>
      </c>
      <c r="O10" s="98">
        <v>10076</v>
      </c>
      <c r="P10" s="98">
        <v>6463</v>
      </c>
      <c r="Q10" s="99">
        <f t="shared" si="8"/>
        <v>10.98369233452516</v>
      </c>
      <c r="R10" s="98">
        <v>561</v>
      </c>
      <c r="S10" s="100"/>
      <c r="T10" s="100"/>
      <c r="U10" s="100"/>
      <c r="V10" s="100" t="s">
        <v>108</v>
      </c>
      <c r="W10" s="101"/>
      <c r="X10" s="101"/>
      <c r="Y10" s="101"/>
      <c r="Z10" s="101" t="s">
        <v>108</v>
      </c>
    </row>
    <row r="11" spans="1:26" s="102" customFormat="1" ht="12" customHeight="1">
      <c r="A11" s="96" t="s">
        <v>112</v>
      </c>
      <c r="B11" s="107" t="s">
        <v>120</v>
      </c>
      <c r="C11" s="96" t="s">
        <v>121</v>
      </c>
      <c r="D11" s="98">
        <f t="shared" si="1"/>
        <v>111563</v>
      </c>
      <c r="E11" s="98">
        <f t="shared" si="2"/>
        <v>4106</v>
      </c>
      <c r="F11" s="99">
        <f t="shared" si="3"/>
        <v>3.68043168433979</v>
      </c>
      <c r="G11" s="98">
        <v>4106</v>
      </c>
      <c r="H11" s="98">
        <v>0</v>
      </c>
      <c r="I11" s="98">
        <f t="shared" si="4"/>
        <v>107457</v>
      </c>
      <c r="J11" s="99">
        <f t="shared" si="5"/>
        <v>96.3195683156602</v>
      </c>
      <c r="K11" s="98">
        <v>94178</v>
      </c>
      <c r="L11" s="99">
        <f t="shared" si="6"/>
        <v>84.4168765630182</v>
      </c>
      <c r="M11" s="98"/>
      <c r="N11" s="99">
        <f t="shared" si="7"/>
        <v>0</v>
      </c>
      <c r="O11" s="98">
        <v>13279</v>
      </c>
      <c r="P11" s="98">
        <v>6713</v>
      </c>
      <c r="Q11" s="99">
        <f t="shared" si="8"/>
        <v>11.902691752642006</v>
      </c>
      <c r="R11" s="98">
        <v>1430</v>
      </c>
      <c r="S11" s="100"/>
      <c r="T11" s="100" t="s">
        <v>108</v>
      </c>
      <c r="U11" s="100"/>
      <c r="V11" s="100"/>
      <c r="W11" s="101"/>
      <c r="X11" s="101"/>
      <c r="Y11" s="101"/>
      <c r="Z11" s="101" t="s">
        <v>108</v>
      </c>
    </row>
    <row r="12" spans="1:26" s="102" customFormat="1" ht="12" customHeight="1">
      <c r="A12" s="120" t="s">
        <v>112</v>
      </c>
      <c r="B12" s="121" t="s">
        <v>122</v>
      </c>
      <c r="C12" s="120" t="s">
        <v>123</v>
      </c>
      <c r="D12" s="122">
        <f t="shared" si="1"/>
        <v>90718</v>
      </c>
      <c r="E12" s="122">
        <f t="shared" si="2"/>
        <v>2089</v>
      </c>
      <c r="F12" s="123">
        <f t="shared" si="3"/>
        <v>2.3027403602372187</v>
      </c>
      <c r="G12" s="122">
        <v>2089</v>
      </c>
      <c r="H12" s="122">
        <v>0</v>
      </c>
      <c r="I12" s="122">
        <f t="shared" si="4"/>
        <v>88629</v>
      </c>
      <c r="J12" s="123">
        <f t="shared" si="5"/>
        <v>97.69725963976278</v>
      </c>
      <c r="K12" s="122">
        <v>75283</v>
      </c>
      <c r="L12" s="123">
        <f t="shared" si="6"/>
        <v>82.98573601710795</v>
      </c>
      <c r="M12" s="122">
        <v>0</v>
      </c>
      <c r="N12" s="123">
        <f t="shared" si="7"/>
        <v>0</v>
      </c>
      <c r="O12" s="122">
        <v>13346</v>
      </c>
      <c r="P12" s="122">
        <v>12067</v>
      </c>
      <c r="Q12" s="123">
        <f t="shared" si="8"/>
        <v>14.71152362265482</v>
      </c>
      <c r="R12" s="122">
        <v>1778</v>
      </c>
      <c r="S12" s="105"/>
      <c r="T12" s="105" t="s">
        <v>108</v>
      </c>
      <c r="U12" s="105"/>
      <c r="V12" s="105"/>
      <c r="W12" s="105"/>
      <c r="X12" s="105" t="s">
        <v>108</v>
      </c>
      <c r="Y12" s="105"/>
      <c r="Z12" s="105"/>
    </row>
    <row r="13" spans="1:26" s="102" customFormat="1" ht="12" customHeight="1">
      <c r="A13" s="120" t="s">
        <v>112</v>
      </c>
      <c r="B13" s="121" t="s">
        <v>124</v>
      </c>
      <c r="C13" s="120" t="s">
        <v>125</v>
      </c>
      <c r="D13" s="122">
        <f t="shared" si="1"/>
        <v>79995</v>
      </c>
      <c r="E13" s="122">
        <f t="shared" si="2"/>
        <v>9981</v>
      </c>
      <c r="F13" s="123">
        <f t="shared" si="3"/>
        <v>12.477029814363398</v>
      </c>
      <c r="G13" s="122">
        <v>9970</v>
      </c>
      <c r="H13" s="122">
        <v>11</v>
      </c>
      <c r="I13" s="122">
        <f t="shared" si="4"/>
        <v>70014</v>
      </c>
      <c r="J13" s="123">
        <f t="shared" si="5"/>
        <v>87.52297018563661</v>
      </c>
      <c r="K13" s="122">
        <v>43412</v>
      </c>
      <c r="L13" s="123">
        <f t="shared" si="6"/>
        <v>54.268391774485906</v>
      </c>
      <c r="M13" s="122">
        <v>0</v>
      </c>
      <c r="N13" s="123">
        <f t="shared" si="7"/>
        <v>0</v>
      </c>
      <c r="O13" s="122">
        <v>26602</v>
      </c>
      <c r="P13" s="122">
        <v>25576</v>
      </c>
      <c r="Q13" s="123">
        <f t="shared" si="8"/>
        <v>33.254578411150696</v>
      </c>
      <c r="R13" s="122">
        <v>924</v>
      </c>
      <c r="S13" s="105" t="s">
        <v>108</v>
      </c>
      <c r="T13" s="105"/>
      <c r="U13" s="105"/>
      <c r="V13" s="105"/>
      <c r="W13" s="105"/>
      <c r="X13" s="105"/>
      <c r="Y13" s="105"/>
      <c r="Z13" s="105" t="s">
        <v>108</v>
      </c>
    </row>
    <row r="14" spans="1:26" s="102" customFormat="1" ht="12" customHeight="1">
      <c r="A14" s="120" t="s">
        <v>112</v>
      </c>
      <c r="B14" s="121" t="s">
        <v>126</v>
      </c>
      <c r="C14" s="120" t="s">
        <v>127</v>
      </c>
      <c r="D14" s="122">
        <f t="shared" si="1"/>
        <v>22160</v>
      </c>
      <c r="E14" s="122">
        <f t="shared" si="2"/>
        <v>454</v>
      </c>
      <c r="F14" s="123">
        <f t="shared" si="3"/>
        <v>2.0487364620938626</v>
      </c>
      <c r="G14" s="122">
        <v>446</v>
      </c>
      <c r="H14" s="122">
        <v>8</v>
      </c>
      <c r="I14" s="122">
        <f t="shared" si="4"/>
        <v>21706</v>
      </c>
      <c r="J14" s="123">
        <f t="shared" si="5"/>
        <v>97.95126353790614</v>
      </c>
      <c r="K14" s="122">
        <v>9573</v>
      </c>
      <c r="L14" s="123">
        <f t="shared" si="6"/>
        <v>43.19945848375451</v>
      </c>
      <c r="M14" s="122">
        <v>0</v>
      </c>
      <c r="N14" s="123">
        <f t="shared" si="7"/>
        <v>0</v>
      </c>
      <c r="O14" s="122">
        <v>12133</v>
      </c>
      <c r="P14" s="122">
        <v>6443</v>
      </c>
      <c r="Q14" s="123">
        <f t="shared" si="8"/>
        <v>54.751805054151625</v>
      </c>
      <c r="R14" s="122">
        <v>411</v>
      </c>
      <c r="S14" s="105"/>
      <c r="T14" s="105" t="s">
        <v>108</v>
      </c>
      <c r="U14" s="105"/>
      <c r="V14" s="105"/>
      <c r="W14" s="105"/>
      <c r="X14" s="105"/>
      <c r="Y14" s="105" t="s">
        <v>108</v>
      </c>
      <c r="Z14" s="105"/>
    </row>
    <row r="15" spans="1:26" s="102" customFormat="1" ht="12" customHeight="1">
      <c r="A15" s="120" t="s">
        <v>112</v>
      </c>
      <c r="B15" s="121" t="s">
        <v>128</v>
      </c>
      <c r="C15" s="120" t="s">
        <v>129</v>
      </c>
      <c r="D15" s="122">
        <f t="shared" si="1"/>
        <v>39601</v>
      </c>
      <c r="E15" s="122">
        <f t="shared" si="2"/>
        <v>6806</v>
      </c>
      <c r="F15" s="123">
        <f t="shared" si="3"/>
        <v>17.186434685992776</v>
      </c>
      <c r="G15" s="122">
        <v>6806</v>
      </c>
      <c r="H15" s="122">
        <v>0</v>
      </c>
      <c r="I15" s="122">
        <f t="shared" si="4"/>
        <v>32795</v>
      </c>
      <c r="J15" s="123">
        <f t="shared" si="5"/>
        <v>82.81356531400722</v>
      </c>
      <c r="K15" s="122">
        <v>24825</v>
      </c>
      <c r="L15" s="123">
        <f t="shared" si="6"/>
        <v>62.68781091386582</v>
      </c>
      <c r="M15" s="122">
        <v>0</v>
      </c>
      <c r="N15" s="123">
        <f t="shared" si="7"/>
        <v>0</v>
      </c>
      <c r="O15" s="122">
        <v>7970</v>
      </c>
      <c r="P15" s="122">
        <v>5232</v>
      </c>
      <c r="Q15" s="123">
        <f t="shared" si="8"/>
        <v>20.12575440014141</v>
      </c>
      <c r="R15" s="122">
        <v>905</v>
      </c>
      <c r="S15" s="105" t="s">
        <v>108</v>
      </c>
      <c r="T15" s="105"/>
      <c r="U15" s="105"/>
      <c r="V15" s="105"/>
      <c r="W15" s="105" t="s">
        <v>108</v>
      </c>
      <c r="X15" s="105"/>
      <c r="Y15" s="105"/>
      <c r="Z15" s="105"/>
    </row>
    <row r="16" spans="1:26" s="102" customFormat="1" ht="12" customHeight="1">
      <c r="A16" s="120" t="s">
        <v>112</v>
      </c>
      <c r="B16" s="121" t="s">
        <v>130</v>
      </c>
      <c r="C16" s="120" t="s">
        <v>131</v>
      </c>
      <c r="D16" s="122">
        <f t="shared" si="1"/>
        <v>66930</v>
      </c>
      <c r="E16" s="122">
        <f t="shared" si="2"/>
        <v>5818</v>
      </c>
      <c r="F16" s="123">
        <f t="shared" si="3"/>
        <v>8.692663977289705</v>
      </c>
      <c r="G16" s="122">
        <v>5818</v>
      </c>
      <c r="H16" s="122">
        <v>0</v>
      </c>
      <c r="I16" s="122">
        <f t="shared" si="4"/>
        <v>61112</v>
      </c>
      <c r="J16" s="123">
        <f t="shared" si="5"/>
        <v>91.30733602271029</v>
      </c>
      <c r="K16" s="122">
        <v>18037</v>
      </c>
      <c r="L16" s="123">
        <f t="shared" si="6"/>
        <v>26.949051247572093</v>
      </c>
      <c r="M16" s="122">
        <v>0</v>
      </c>
      <c r="N16" s="123">
        <f t="shared" si="7"/>
        <v>0</v>
      </c>
      <c r="O16" s="122">
        <v>43075</v>
      </c>
      <c r="P16" s="122">
        <v>18401</v>
      </c>
      <c r="Q16" s="123">
        <f t="shared" si="8"/>
        <v>64.3582847751382</v>
      </c>
      <c r="R16" s="122">
        <v>1000</v>
      </c>
      <c r="S16" s="105" t="s">
        <v>108</v>
      </c>
      <c r="T16" s="105"/>
      <c r="U16" s="105"/>
      <c r="V16" s="105"/>
      <c r="W16" s="105" t="s">
        <v>108</v>
      </c>
      <c r="X16" s="105"/>
      <c r="Y16" s="105"/>
      <c r="Z16" s="105"/>
    </row>
    <row r="17" spans="1:26" s="102" customFormat="1" ht="12" customHeight="1">
      <c r="A17" s="120" t="s">
        <v>112</v>
      </c>
      <c r="B17" s="121" t="s">
        <v>132</v>
      </c>
      <c r="C17" s="120" t="s">
        <v>133</v>
      </c>
      <c r="D17" s="122">
        <f t="shared" si="1"/>
        <v>52857</v>
      </c>
      <c r="E17" s="122">
        <f t="shared" si="2"/>
        <v>8883</v>
      </c>
      <c r="F17" s="123">
        <f t="shared" si="3"/>
        <v>16.805721096543504</v>
      </c>
      <c r="G17" s="122">
        <v>8643</v>
      </c>
      <c r="H17" s="122">
        <v>240</v>
      </c>
      <c r="I17" s="122">
        <f t="shared" si="4"/>
        <v>43974</v>
      </c>
      <c r="J17" s="123">
        <f t="shared" si="5"/>
        <v>83.19427890345649</v>
      </c>
      <c r="K17" s="122">
        <v>26565</v>
      </c>
      <c r="L17" s="123">
        <f t="shared" si="6"/>
        <v>50.258243941199844</v>
      </c>
      <c r="M17" s="122">
        <v>0</v>
      </c>
      <c r="N17" s="123">
        <f t="shared" si="7"/>
        <v>0</v>
      </c>
      <c r="O17" s="122">
        <v>17409</v>
      </c>
      <c r="P17" s="122">
        <v>16227</v>
      </c>
      <c r="Q17" s="123">
        <f t="shared" si="8"/>
        <v>32.936034962256656</v>
      </c>
      <c r="R17" s="122">
        <v>577</v>
      </c>
      <c r="S17" s="105" t="s">
        <v>108</v>
      </c>
      <c r="T17" s="105"/>
      <c r="U17" s="105"/>
      <c r="V17" s="105"/>
      <c r="W17" s="105"/>
      <c r="X17" s="105"/>
      <c r="Y17" s="105"/>
      <c r="Z17" s="105" t="s">
        <v>108</v>
      </c>
    </row>
    <row r="18" spans="1:26" s="102" customFormat="1" ht="12" customHeight="1">
      <c r="A18" s="120" t="s">
        <v>112</v>
      </c>
      <c r="B18" s="121" t="s">
        <v>134</v>
      </c>
      <c r="C18" s="120" t="s">
        <v>135</v>
      </c>
      <c r="D18" s="122">
        <f t="shared" si="1"/>
        <v>55275</v>
      </c>
      <c r="E18" s="122">
        <f t="shared" si="2"/>
        <v>2701</v>
      </c>
      <c r="F18" s="123">
        <f t="shared" si="3"/>
        <v>4.886476707372229</v>
      </c>
      <c r="G18" s="122">
        <v>2701</v>
      </c>
      <c r="H18" s="122">
        <v>0</v>
      </c>
      <c r="I18" s="122">
        <f t="shared" si="4"/>
        <v>52574</v>
      </c>
      <c r="J18" s="123">
        <f t="shared" si="5"/>
        <v>95.11352329262776</v>
      </c>
      <c r="K18" s="122">
        <v>41195</v>
      </c>
      <c r="L18" s="123">
        <f t="shared" si="6"/>
        <v>74.5273631840796</v>
      </c>
      <c r="M18" s="122">
        <v>0</v>
      </c>
      <c r="N18" s="123">
        <f t="shared" si="7"/>
        <v>0</v>
      </c>
      <c r="O18" s="122">
        <v>11379</v>
      </c>
      <c r="P18" s="122">
        <v>8056</v>
      </c>
      <c r="Q18" s="123">
        <f t="shared" si="8"/>
        <v>20.586160108548167</v>
      </c>
      <c r="R18" s="122">
        <v>4708</v>
      </c>
      <c r="S18" s="105" t="s">
        <v>108</v>
      </c>
      <c r="T18" s="105"/>
      <c r="U18" s="105"/>
      <c r="V18" s="105"/>
      <c r="W18" s="105"/>
      <c r="X18" s="105" t="s">
        <v>108</v>
      </c>
      <c r="Y18" s="105"/>
      <c r="Z18" s="105"/>
    </row>
    <row r="19" spans="1:26" s="102" customFormat="1" ht="12" customHeight="1">
      <c r="A19" s="120" t="s">
        <v>112</v>
      </c>
      <c r="B19" s="121" t="s">
        <v>136</v>
      </c>
      <c r="C19" s="120" t="s">
        <v>137</v>
      </c>
      <c r="D19" s="122">
        <f t="shared" si="1"/>
        <v>59625</v>
      </c>
      <c r="E19" s="122">
        <f t="shared" si="2"/>
        <v>9017</v>
      </c>
      <c r="F19" s="123">
        <f t="shared" si="3"/>
        <v>15.122851153039832</v>
      </c>
      <c r="G19" s="122">
        <v>8991</v>
      </c>
      <c r="H19" s="122">
        <v>26</v>
      </c>
      <c r="I19" s="122">
        <f t="shared" si="4"/>
        <v>50608</v>
      </c>
      <c r="J19" s="123">
        <f t="shared" si="5"/>
        <v>84.87714884696017</v>
      </c>
      <c r="K19" s="122">
        <v>40492</v>
      </c>
      <c r="L19" s="123">
        <f t="shared" si="6"/>
        <v>67.91111111111111</v>
      </c>
      <c r="M19" s="122">
        <v>0</v>
      </c>
      <c r="N19" s="123">
        <f t="shared" si="7"/>
        <v>0</v>
      </c>
      <c r="O19" s="122">
        <v>10116</v>
      </c>
      <c r="P19" s="122">
        <v>7143</v>
      </c>
      <c r="Q19" s="123">
        <f t="shared" si="8"/>
        <v>16.966037735849056</v>
      </c>
      <c r="R19" s="122">
        <v>1512</v>
      </c>
      <c r="S19" s="105" t="s">
        <v>108</v>
      </c>
      <c r="T19" s="105"/>
      <c r="U19" s="105"/>
      <c r="V19" s="105"/>
      <c r="W19" s="105"/>
      <c r="X19" s="105"/>
      <c r="Y19" s="105" t="s">
        <v>108</v>
      </c>
      <c r="Z19" s="105"/>
    </row>
    <row r="20" spans="1:26" s="102" customFormat="1" ht="12" customHeight="1">
      <c r="A20" s="120" t="s">
        <v>112</v>
      </c>
      <c r="B20" s="121" t="s">
        <v>138</v>
      </c>
      <c r="C20" s="120" t="s">
        <v>139</v>
      </c>
      <c r="D20" s="122">
        <f t="shared" si="1"/>
        <v>145459</v>
      </c>
      <c r="E20" s="122">
        <f t="shared" si="2"/>
        <v>9962</v>
      </c>
      <c r="F20" s="123">
        <f t="shared" si="3"/>
        <v>6.848665259626424</v>
      </c>
      <c r="G20" s="122">
        <v>9962</v>
      </c>
      <c r="H20" s="122">
        <v>0</v>
      </c>
      <c r="I20" s="122">
        <f t="shared" si="4"/>
        <v>135497</v>
      </c>
      <c r="J20" s="123">
        <f t="shared" si="5"/>
        <v>93.15133474037358</v>
      </c>
      <c r="K20" s="122">
        <v>93026</v>
      </c>
      <c r="L20" s="123">
        <f t="shared" si="6"/>
        <v>63.953416426621935</v>
      </c>
      <c r="M20" s="122">
        <v>0</v>
      </c>
      <c r="N20" s="123">
        <f t="shared" si="7"/>
        <v>0</v>
      </c>
      <c r="O20" s="122">
        <v>42471</v>
      </c>
      <c r="P20" s="122">
        <v>28471</v>
      </c>
      <c r="Q20" s="123">
        <f t="shared" si="8"/>
        <v>29.197918313751643</v>
      </c>
      <c r="R20" s="122">
        <v>3148</v>
      </c>
      <c r="S20" s="105" t="s">
        <v>108</v>
      </c>
      <c r="T20" s="105"/>
      <c r="U20" s="105"/>
      <c r="V20" s="105"/>
      <c r="W20" s="105" t="s">
        <v>108</v>
      </c>
      <c r="X20" s="105"/>
      <c r="Y20" s="105"/>
      <c r="Z20" s="105"/>
    </row>
    <row r="21" spans="1:26" s="102" customFormat="1" ht="12" customHeight="1">
      <c r="A21" s="120" t="s">
        <v>112</v>
      </c>
      <c r="B21" s="121" t="s">
        <v>140</v>
      </c>
      <c r="C21" s="120" t="s">
        <v>141</v>
      </c>
      <c r="D21" s="122">
        <f t="shared" si="1"/>
        <v>97529</v>
      </c>
      <c r="E21" s="122">
        <f t="shared" si="2"/>
        <v>6437</v>
      </c>
      <c r="F21" s="123">
        <f t="shared" si="3"/>
        <v>6.600088178900634</v>
      </c>
      <c r="G21" s="122">
        <v>6437</v>
      </c>
      <c r="H21" s="122">
        <v>0</v>
      </c>
      <c r="I21" s="122">
        <f t="shared" si="4"/>
        <v>91092</v>
      </c>
      <c r="J21" s="123">
        <f t="shared" si="5"/>
        <v>93.39991182109937</v>
      </c>
      <c r="K21" s="122">
        <v>73554</v>
      </c>
      <c r="L21" s="123">
        <f t="shared" si="6"/>
        <v>75.41756810794737</v>
      </c>
      <c r="M21" s="122">
        <v>0</v>
      </c>
      <c r="N21" s="123">
        <f t="shared" si="7"/>
        <v>0</v>
      </c>
      <c r="O21" s="122">
        <v>17538</v>
      </c>
      <c r="P21" s="122">
        <v>14258</v>
      </c>
      <c r="Q21" s="123">
        <f t="shared" si="8"/>
        <v>17.982343713151984</v>
      </c>
      <c r="R21" s="122">
        <v>5720</v>
      </c>
      <c r="S21" s="105"/>
      <c r="T21" s="105"/>
      <c r="U21" s="105"/>
      <c r="V21" s="105" t="s">
        <v>108</v>
      </c>
      <c r="W21" s="105"/>
      <c r="X21" s="105"/>
      <c r="Y21" s="105"/>
      <c r="Z21" s="105" t="s">
        <v>108</v>
      </c>
    </row>
    <row r="22" spans="1:26" s="102" customFormat="1" ht="12" customHeight="1">
      <c r="A22" s="120" t="s">
        <v>112</v>
      </c>
      <c r="B22" s="121" t="s">
        <v>142</v>
      </c>
      <c r="C22" s="120" t="s">
        <v>143</v>
      </c>
      <c r="D22" s="122">
        <f t="shared" si="1"/>
        <v>28903</v>
      </c>
      <c r="E22" s="122">
        <f t="shared" si="2"/>
        <v>4658</v>
      </c>
      <c r="F22" s="123">
        <f t="shared" si="3"/>
        <v>16.11597412033353</v>
      </c>
      <c r="G22" s="122">
        <v>4658</v>
      </c>
      <c r="H22" s="122">
        <v>0</v>
      </c>
      <c r="I22" s="122">
        <f t="shared" si="4"/>
        <v>24245</v>
      </c>
      <c r="J22" s="123">
        <f t="shared" si="5"/>
        <v>83.88402587966647</v>
      </c>
      <c r="K22" s="122">
        <v>2777</v>
      </c>
      <c r="L22" s="123">
        <f t="shared" si="6"/>
        <v>9.607999169636368</v>
      </c>
      <c r="M22" s="122">
        <v>0</v>
      </c>
      <c r="N22" s="123">
        <f t="shared" si="7"/>
        <v>0</v>
      </c>
      <c r="O22" s="122">
        <v>21468</v>
      </c>
      <c r="P22" s="122">
        <v>5369</v>
      </c>
      <c r="Q22" s="123">
        <f t="shared" si="8"/>
        <v>74.2760267100301</v>
      </c>
      <c r="R22" s="122">
        <v>585</v>
      </c>
      <c r="S22" s="105" t="s">
        <v>108</v>
      </c>
      <c r="T22" s="105"/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20" t="s">
        <v>112</v>
      </c>
      <c r="B23" s="121" t="s">
        <v>144</v>
      </c>
      <c r="C23" s="120" t="s">
        <v>145</v>
      </c>
      <c r="D23" s="122">
        <f t="shared" si="1"/>
        <v>52767</v>
      </c>
      <c r="E23" s="122">
        <f t="shared" si="2"/>
        <v>1665</v>
      </c>
      <c r="F23" s="123">
        <f t="shared" si="3"/>
        <v>3.1553812041616918</v>
      </c>
      <c r="G23" s="122">
        <v>1665</v>
      </c>
      <c r="H23" s="122">
        <v>0</v>
      </c>
      <c r="I23" s="122">
        <f t="shared" si="4"/>
        <v>51102</v>
      </c>
      <c r="J23" s="123">
        <f t="shared" si="5"/>
        <v>96.84461879583831</v>
      </c>
      <c r="K23" s="122">
        <v>2821</v>
      </c>
      <c r="L23" s="123">
        <f t="shared" si="6"/>
        <v>5.346144370534614</v>
      </c>
      <c r="M23" s="122">
        <v>1621</v>
      </c>
      <c r="N23" s="123">
        <f t="shared" si="7"/>
        <v>3.0719957549225843</v>
      </c>
      <c r="O23" s="122">
        <v>46660</v>
      </c>
      <c r="P23" s="122">
        <v>20781</v>
      </c>
      <c r="Q23" s="123">
        <f t="shared" si="8"/>
        <v>88.42647867038112</v>
      </c>
      <c r="R23" s="122">
        <v>1660</v>
      </c>
      <c r="S23" s="105" t="s">
        <v>108</v>
      </c>
      <c r="T23" s="105"/>
      <c r="U23" s="105"/>
      <c r="V23" s="105"/>
      <c r="W23" s="105"/>
      <c r="X23" s="105" t="s">
        <v>108</v>
      </c>
      <c r="Y23" s="105"/>
      <c r="Z23" s="105"/>
    </row>
    <row r="24" spans="1:26" s="102" customFormat="1" ht="12" customHeight="1">
      <c r="A24" s="120" t="s">
        <v>112</v>
      </c>
      <c r="B24" s="121" t="s">
        <v>146</v>
      </c>
      <c r="C24" s="120" t="s">
        <v>147</v>
      </c>
      <c r="D24" s="122">
        <f t="shared" si="1"/>
        <v>25874</v>
      </c>
      <c r="E24" s="122">
        <f t="shared" si="2"/>
        <v>2693</v>
      </c>
      <c r="F24" s="123">
        <f t="shared" si="3"/>
        <v>10.408131715235372</v>
      </c>
      <c r="G24" s="122">
        <v>2693</v>
      </c>
      <c r="H24" s="122">
        <v>0</v>
      </c>
      <c r="I24" s="122">
        <f t="shared" si="4"/>
        <v>23181</v>
      </c>
      <c r="J24" s="123">
        <f t="shared" si="5"/>
        <v>89.59186828476463</v>
      </c>
      <c r="K24" s="122">
        <v>14912</v>
      </c>
      <c r="L24" s="123">
        <f t="shared" si="6"/>
        <v>57.63314524232821</v>
      </c>
      <c r="M24" s="122">
        <v>0</v>
      </c>
      <c r="N24" s="123">
        <f t="shared" si="7"/>
        <v>0</v>
      </c>
      <c r="O24" s="122">
        <v>8269</v>
      </c>
      <c r="P24" s="122">
        <v>6088</v>
      </c>
      <c r="Q24" s="123">
        <f t="shared" si="8"/>
        <v>31.95872304243642</v>
      </c>
      <c r="R24" s="122">
        <v>148</v>
      </c>
      <c r="S24" s="105"/>
      <c r="T24" s="105"/>
      <c r="U24" s="105"/>
      <c r="V24" s="105" t="s">
        <v>108</v>
      </c>
      <c r="W24" s="105"/>
      <c r="X24" s="105"/>
      <c r="Y24" s="105"/>
      <c r="Z24" s="105" t="s">
        <v>108</v>
      </c>
    </row>
    <row r="25" spans="1:26" s="102" customFormat="1" ht="12" customHeight="1">
      <c r="A25" s="120" t="s">
        <v>112</v>
      </c>
      <c r="B25" s="121" t="s">
        <v>148</v>
      </c>
      <c r="C25" s="120" t="s">
        <v>149</v>
      </c>
      <c r="D25" s="122">
        <f t="shared" si="1"/>
        <v>34966</v>
      </c>
      <c r="E25" s="122">
        <f t="shared" si="2"/>
        <v>1485</v>
      </c>
      <c r="F25" s="123">
        <f t="shared" si="3"/>
        <v>4.246982783275182</v>
      </c>
      <c r="G25" s="122">
        <v>1370</v>
      </c>
      <c r="H25" s="122">
        <v>115</v>
      </c>
      <c r="I25" s="122">
        <f t="shared" si="4"/>
        <v>33481</v>
      </c>
      <c r="J25" s="123">
        <f t="shared" si="5"/>
        <v>95.75301721672483</v>
      </c>
      <c r="K25" s="122">
        <v>5282</v>
      </c>
      <c r="L25" s="123">
        <f t="shared" si="6"/>
        <v>15.106103071555225</v>
      </c>
      <c r="M25" s="122">
        <v>0</v>
      </c>
      <c r="N25" s="123">
        <f t="shared" si="7"/>
        <v>0</v>
      </c>
      <c r="O25" s="122">
        <v>28199</v>
      </c>
      <c r="P25" s="122">
        <v>16360</v>
      </c>
      <c r="Q25" s="123">
        <f t="shared" si="8"/>
        <v>80.64691414516959</v>
      </c>
      <c r="R25" s="122">
        <v>448</v>
      </c>
      <c r="S25" s="105" t="s">
        <v>108</v>
      </c>
      <c r="T25" s="105"/>
      <c r="U25" s="105"/>
      <c r="V25" s="105"/>
      <c r="W25" s="105"/>
      <c r="X25" s="105" t="s">
        <v>108</v>
      </c>
      <c r="Y25" s="105"/>
      <c r="Z25" s="105"/>
    </row>
    <row r="26" spans="1:26" s="102" customFormat="1" ht="12" customHeight="1">
      <c r="A26" s="120" t="s">
        <v>112</v>
      </c>
      <c r="B26" s="121" t="s">
        <v>150</v>
      </c>
      <c r="C26" s="120" t="s">
        <v>151</v>
      </c>
      <c r="D26" s="122">
        <f t="shared" si="1"/>
        <v>43330</v>
      </c>
      <c r="E26" s="122">
        <f t="shared" si="2"/>
        <v>1615</v>
      </c>
      <c r="F26" s="123">
        <f t="shared" si="3"/>
        <v>3.7272097853681054</v>
      </c>
      <c r="G26" s="122">
        <v>1615</v>
      </c>
      <c r="H26" s="122">
        <v>0</v>
      </c>
      <c r="I26" s="122">
        <f t="shared" si="4"/>
        <v>41715</v>
      </c>
      <c r="J26" s="123">
        <f t="shared" si="5"/>
        <v>96.2727902146319</v>
      </c>
      <c r="K26" s="122">
        <v>19613</v>
      </c>
      <c r="L26" s="123">
        <f t="shared" si="6"/>
        <v>45.26425109623817</v>
      </c>
      <c r="M26" s="122">
        <v>0</v>
      </c>
      <c r="N26" s="123">
        <f t="shared" si="7"/>
        <v>0</v>
      </c>
      <c r="O26" s="122">
        <v>22102</v>
      </c>
      <c r="P26" s="122">
        <v>13939</v>
      </c>
      <c r="Q26" s="123">
        <f t="shared" si="8"/>
        <v>51.00853911839373</v>
      </c>
      <c r="R26" s="122">
        <v>386</v>
      </c>
      <c r="S26" s="105" t="s">
        <v>108</v>
      </c>
      <c r="T26" s="105"/>
      <c r="U26" s="105"/>
      <c r="V26" s="105"/>
      <c r="W26" s="105" t="s">
        <v>108</v>
      </c>
      <c r="X26" s="105"/>
      <c r="Y26" s="105"/>
      <c r="Z26" s="105"/>
    </row>
    <row r="27" spans="1:26" s="102" customFormat="1" ht="12" customHeight="1">
      <c r="A27" s="120" t="s">
        <v>112</v>
      </c>
      <c r="B27" s="121" t="s">
        <v>152</v>
      </c>
      <c r="C27" s="120" t="s">
        <v>153</v>
      </c>
      <c r="D27" s="122">
        <f t="shared" si="1"/>
        <v>35361</v>
      </c>
      <c r="E27" s="122">
        <f t="shared" si="2"/>
        <v>1306</v>
      </c>
      <c r="F27" s="123">
        <f t="shared" si="3"/>
        <v>3.693334464523062</v>
      </c>
      <c r="G27" s="122">
        <v>1306</v>
      </c>
      <c r="H27" s="122">
        <v>0</v>
      </c>
      <c r="I27" s="122">
        <f t="shared" si="4"/>
        <v>34055</v>
      </c>
      <c r="J27" s="123">
        <f t="shared" si="5"/>
        <v>96.30666553547694</v>
      </c>
      <c r="K27" s="122">
        <v>18175</v>
      </c>
      <c r="L27" s="123">
        <f t="shared" si="6"/>
        <v>51.39843330222562</v>
      </c>
      <c r="M27" s="122">
        <v>0</v>
      </c>
      <c r="N27" s="123">
        <f t="shared" si="7"/>
        <v>0</v>
      </c>
      <c r="O27" s="122">
        <v>15880</v>
      </c>
      <c r="P27" s="122">
        <v>12828</v>
      </c>
      <c r="Q27" s="123">
        <f t="shared" si="8"/>
        <v>44.90823223325132</v>
      </c>
      <c r="R27" s="122">
        <v>401</v>
      </c>
      <c r="S27" s="105"/>
      <c r="T27" s="105"/>
      <c r="U27" s="105"/>
      <c r="V27" s="105" t="s">
        <v>108</v>
      </c>
      <c r="W27" s="105"/>
      <c r="X27" s="105"/>
      <c r="Y27" s="105"/>
      <c r="Z27" s="105" t="s">
        <v>108</v>
      </c>
    </row>
    <row r="28" spans="1:26" s="102" customFormat="1" ht="12" customHeight="1">
      <c r="A28" s="120" t="s">
        <v>112</v>
      </c>
      <c r="B28" s="121" t="s">
        <v>154</v>
      </c>
      <c r="C28" s="120" t="s">
        <v>155</v>
      </c>
      <c r="D28" s="122">
        <f t="shared" si="1"/>
        <v>36925</v>
      </c>
      <c r="E28" s="122">
        <f t="shared" si="2"/>
        <v>1362</v>
      </c>
      <c r="F28" s="123">
        <f t="shared" si="3"/>
        <v>3.68855788761002</v>
      </c>
      <c r="G28" s="122">
        <v>1362</v>
      </c>
      <c r="H28" s="122">
        <v>0</v>
      </c>
      <c r="I28" s="122">
        <f t="shared" si="4"/>
        <v>35563</v>
      </c>
      <c r="J28" s="123">
        <f t="shared" si="5"/>
        <v>96.31144211238998</v>
      </c>
      <c r="K28" s="122">
        <v>16711</v>
      </c>
      <c r="L28" s="123">
        <f t="shared" si="6"/>
        <v>45.25660121868653</v>
      </c>
      <c r="M28" s="122">
        <v>0</v>
      </c>
      <c r="N28" s="123">
        <f t="shared" si="7"/>
        <v>0</v>
      </c>
      <c r="O28" s="122">
        <v>18852</v>
      </c>
      <c r="P28" s="122">
        <v>7380</v>
      </c>
      <c r="Q28" s="123">
        <f t="shared" si="8"/>
        <v>51.05484089370346</v>
      </c>
      <c r="R28" s="122">
        <v>525</v>
      </c>
      <c r="S28" s="105" t="s">
        <v>108</v>
      </c>
      <c r="T28" s="105"/>
      <c r="U28" s="105"/>
      <c r="V28" s="105"/>
      <c r="W28" s="105"/>
      <c r="X28" s="105"/>
      <c r="Y28" s="105"/>
      <c r="Z28" s="105" t="s">
        <v>108</v>
      </c>
    </row>
    <row r="29" spans="1:26" s="102" customFormat="1" ht="12" customHeight="1">
      <c r="A29" s="120" t="s">
        <v>112</v>
      </c>
      <c r="B29" s="121" t="s">
        <v>156</v>
      </c>
      <c r="C29" s="120" t="s">
        <v>157</v>
      </c>
      <c r="D29" s="122">
        <f t="shared" si="1"/>
        <v>24015</v>
      </c>
      <c r="E29" s="122">
        <f t="shared" si="2"/>
        <v>808</v>
      </c>
      <c r="F29" s="123">
        <f t="shared" si="3"/>
        <v>3.3645638142827403</v>
      </c>
      <c r="G29" s="122">
        <v>808</v>
      </c>
      <c r="H29" s="122">
        <v>0</v>
      </c>
      <c r="I29" s="122">
        <f t="shared" si="4"/>
        <v>23207</v>
      </c>
      <c r="J29" s="123">
        <f t="shared" si="5"/>
        <v>96.63543618571725</v>
      </c>
      <c r="K29" s="122">
        <v>20175</v>
      </c>
      <c r="L29" s="123">
        <f t="shared" si="6"/>
        <v>84.00999375390381</v>
      </c>
      <c r="M29" s="122">
        <v>0</v>
      </c>
      <c r="N29" s="123">
        <f t="shared" si="7"/>
        <v>0</v>
      </c>
      <c r="O29" s="122">
        <v>3032</v>
      </c>
      <c r="P29" s="122">
        <v>736</v>
      </c>
      <c r="Q29" s="123">
        <f t="shared" si="8"/>
        <v>12.62544243181345</v>
      </c>
      <c r="R29" s="122">
        <v>499</v>
      </c>
      <c r="S29" s="105" t="s">
        <v>108</v>
      </c>
      <c r="T29" s="105"/>
      <c r="U29" s="105"/>
      <c r="V29" s="105"/>
      <c r="W29" s="105" t="s">
        <v>108</v>
      </c>
      <c r="X29" s="105"/>
      <c r="Y29" s="105"/>
      <c r="Z29" s="105"/>
    </row>
    <row r="30" spans="1:26" s="102" customFormat="1" ht="12" customHeight="1">
      <c r="A30" s="120" t="s">
        <v>112</v>
      </c>
      <c r="B30" s="121" t="s">
        <v>158</v>
      </c>
      <c r="C30" s="120" t="s">
        <v>159</v>
      </c>
      <c r="D30" s="122">
        <f t="shared" si="1"/>
        <v>22805</v>
      </c>
      <c r="E30" s="122">
        <f t="shared" si="2"/>
        <v>2031</v>
      </c>
      <c r="F30" s="123">
        <f t="shared" si="3"/>
        <v>8.90594167945626</v>
      </c>
      <c r="G30" s="122">
        <v>2031</v>
      </c>
      <c r="H30" s="122">
        <v>0</v>
      </c>
      <c r="I30" s="122">
        <f t="shared" si="4"/>
        <v>20774</v>
      </c>
      <c r="J30" s="123">
        <f t="shared" si="5"/>
        <v>91.09405832054374</v>
      </c>
      <c r="K30" s="122">
        <v>14989</v>
      </c>
      <c r="L30" s="123">
        <f t="shared" si="6"/>
        <v>65.72681429511073</v>
      </c>
      <c r="M30" s="122"/>
      <c r="N30" s="123">
        <f t="shared" si="7"/>
        <v>0</v>
      </c>
      <c r="O30" s="122">
        <v>5785</v>
      </c>
      <c r="P30" s="122">
        <v>1222</v>
      </c>
      <c r="Q30" s="123">
        <f t="shared" si="8"/>
        <v>25.367244025433017</v>
      </c>
      <c r="R30" s="122">
        <v>268</v>
      </c>
      <c r="S30" s="105" t="s">
        <v>108</v>
      </c>
      <c r="T30" s="105"/>
      <c r="U30" s="105"/>
      <c r="V30" s="105"/>
      <c r="W30" s="105" t="s">
        <v>108</v>
      </c>
      <c r="X30" s="105"/>
      <c r="Y30" s="105"/>
      <c r="Z30" s="105"/>
    </row>
    <row r="31" spans="1:26" s="102" customFormat="1" ht="12" customHeight="1">
      <c r="A31" s="120" t="s">
        <v>112</v>
      </c>
      <c r="B31" s="121" t="s">
        <v>160</v>
      </c>
      <c r="C31" s="120" t="s">
        <v>161</v>
      </c>
      <c r="D31" s="122">
        <f t="shared" si="1"/>
        <v>30738</v>
      </c>
      <c r="E31" s="122">
        <f t="shared" si="2"/>
        <v>3381</v>
      </c>
      <c r="F31" s="123">
        <f t="shared" si="3"/>
        <v>10.999414405621707</v>
      </c>
      <c r="G31" s="122">
        <v>3381</v>
      </c>
      <c r="H31" s="122">
        <v>0</v>
      </c>
      <c r="I31" s="122">
        <f t="shared" si="4"/>
        <v>27357</v>
      </c>
      <c r="J31" s="123">
        <f t="shared" si="5"/>
        <v>89.0005855943783</v>
      </c>
      <c r="K31" s="122">
        <v>8296</v>
      </c>
      <c r="L31" s="123">
        <f t="shared" si="6"/>
        <v>26.98939423514868</v>
      </c>
      <c r="M31" s="122">
        <v>988</v>
      </c>
      <c r="N31" s="123">
        <f t="shared" si="7"/>
        <v>3.21426247641356</v>
      </c>
      <c r="O31" s="122">
        <v>18073</v>
      </c>
      <c r="P31" s="122">
        <v>7056</v>
      </c>
      <c r="Q31" s="123">
        <f t="shared" si="8"/>
        <v>58.796928882816054</v>
      </c>
      <c r="R31" s="122">
        <v>449</v>
      </c>
      <c r="S31" s="105" t="s">
        <v>108</v>
      </c>
      <c r="T31" s="105"/>
      <c r="U31" s="105"/>
      <c r="V31" s="105"/>
      <c r="W31" s="105"/>
      <c r="X31" s="105" t="s">
        <v>108</v>
      </c>
      <c r="Y31" s="105"/>
      <c r="Z31" s="105"/>
    </row>
    <row r="32" spans="1:26" s="102" customFormat="1" ht="12" customHeight="1">
      <c r="A32" s="120" t="s">
        <v>112</v>
      </c>
      <c r="B32" s="121" t="s">
        <v>162</v>
      </c>
      <c r="C32" s="120" t="s">
        <v>163</v>
      </c>
      <c r="D32" s="122">
        <f t="shared" si="1"/>
        <v>28353</v>
      </c>
      <c r="E32" s="122">
        <f t="shared" si="2"/>
        <v>3574</v>
      </c>
      <c r="F32" s="123">
        <f t="shared" si="3"/>
        <v>12.60536803865552</v>
      </c>
      <c r="G32" s="122">
        <v>3535</v>
      </c>
      <c r="H32" s="122">
        <v>39</v>
      </c>
      <c r="I32" s="122">
        <f t="shared" si="4"/>
        <v>24779</v>
      </c>
      <c r="J32" s="123">
        <f t="shared" si="5"/>
        <v>87.39463196134449</v>
      </c>
      <c r="K32" s="122">
        <v>9253</v>
      </c>
      <c r="L32" s="123">
        <f t="shared" si="6"/>
        <v>32.63499453320636</v>
      </c>
      <c r="M32" s="122">
        <v>0</v>
      </c>
      <c r="N32" s="123">
        <f t="shared" si="7"/>
        <v>0</v>
      </c>
      <c r="O32" s="122">
        <v>15526</v>
      </c>
      <c r="P32" s="122">
        <v>7365</v>
      </c>
      <c r="Q32" s="123">
        <f t="shared" si="8"/>
        <v>54.75963742813812</v>
      </c>
      <c r="R32" s="122">
        <v>840</v>
      </c>
      <c r="S32" s="105" t="s">
        <v>108</v>
      </c>
      <c r="T32" s="105"/>
      <c r="U32" s="105"/>
      <c r="V32" s="105"/>
      <c r="W32" s="105" t="s">
        <v>108</v>
      </c>
      <c r="X32" s="105"/>
      <c r="Y32" s="105"/>
      <c r="Z32" s="105"/>
    </row>
    <row r="33" spans="1:26" s="102" customFormat="1" ht="12" customHeight="1">
      <c r="A33" s="120" t="s">
        <v>112</v>
      </c>
      <c r="B33" s="121" t="s">
        <v>164</v>
      </c>
      <c r="C33" s="120" t="s">
        <v>165</v>
      </c>
      <c r="D33" s="122">
        <f t="shared" si="1"/>
        <v>7828</v>
      </c>
      <c r="E33" s="122">
        <f t="shared" si="2"/>
        <v>320</v>
      </c>
      <c r="F33" s="123">
        <f t="shared" si="3"/>
        <v>4.087889626980071</v>
      </c>
      <c r="G33" s="122">
        <v>272</v>
      </c>
      <c r="H33" s="122">
        <v>48</v>
      </c>
      <c r="I33" s="122">
        <f t="shared" si="4"/>
        <v>7508</v>
      </c>
      <c r="J33" s="123">
        <f t="shared" si="5"/>
        <v>95.91211037301993</v>
      </c>
      <c r="K33" s="122">
        <v>4169</v>
      </c>
      <c r="L33" s="123">
        <f t="shared" si="6"/>
        <v>53.25753704649975</v>
      </c>
      <c r="M33" s="122">
        <v>0</v>
      </c>
      <c r="N33" s="123">
        <f t="shared" si="7"/>
        <v>0</v>
      </c>
      <c r="O33" s="122">
        <v>3339</v>
      </c>
      <c r="P33" s="122">
        <v>1221</v>
      </c>
      <c r="Q33" s="123">
        <f t="shared" si="8"/>
        <v>42.654573326520186</v>
      </c>
      <c r="R33" s="122">
        <v>122</v>
      </c>
      <c r="S33" s="105" t="s">
        <v>108</v>
      </c>
      <c r="T33" s="105"/>
      <c r="U33" s="105"/>
      <c r="V33" s="105"/>
      <c r="W33" s="105" t="s">
        <v>108</v>
      </c>
      <c r="X33" s="105"/>
      <c r="Y33" s="105"/>
      <c r="Z33" s="105"/>
    </row>
    <row r="34" spans="1:26" s="102" customFormat="1" ht="12" customHeight="1">
      <c r="A34" s="120" t="s">
        <v>112</v>
      </c>
      <c r="B34" s="121" t="s">
        <v>166</v>
      </c>
      <c r="C34" s="120" t="s">
        <v>167</v>
      </c>
      <c r="D34" s="122">
        <f t="shared" si="1"/>
        <v>19726</v>
      </c>
      <c r="E34" s="122">
        <f t="shared" si="2"/>
        <v>1300</v>
      </c>
      <c r="F34" s="123">
        <f t="shared" si="3"/>
        <v>6.59028693095407</v>
      </c>
      <c r="G34" s="122">
        <v>1300</v>
      </c>
      <c r="H34" s="122">
        <v>0</v>
      </c>
      <c r="I34" s="122">
        <f t="shared" si="4"/>
        <v>18426</v>
      </c>
      <c r="J34" s="123">
        <f t="shared" si="5"/>
        <v>93.40971306904594</v>
      </c>
      <c r="K34" s="122">
        <v>5630</v>
      </c>
      <c r="L34" s="123">
        <f t="shared" si="6"/>
        <v>28.541011862516473</v>
      </c>
      <c r="M34" s="122">
        <v>0</v>
      </c>
      <c r="N34" s="123">
        <f t="shared" si="7"/>
        <v>0</v>
      </c>
      <c r="O34" s="122">
        <v>12796</v>
      </c>
      <c r="P34" s="122">
        <v>6567</v>
      </c>
      <c r="Q34" s="123">
        <f t="shared" si="8"/>
        <v>64.86870120652945</v>
      </c>
      <c r="R34" s="122">
        <v>376</v>
      </c>
      <c r="S34" s="105" t="s">
        <v>108</v>
      </c>
      <c r="T34" s="105"/>
      <c r="U34" s="105"/>
      <c r="V34" s="105"/>
      <c r="W34" s="105" t="s">
        <v>108</v>
      </c>
      <c r="X34" s="105"/>
      <c r="Y34" s="105"/>
      <c r="Z34" s="105"/>
    </row>
    <row r="35" spans="1:26" s="102" customFormat="1" ht="12" customHeight="1">
      <c r="A35" s="120" t="s">
        <v>112</v>
      </c>
      <c r="B35" s="121" t="s">
        <v>168</v>
      </c>
      <c r="C35" s="120" t="s">
        <v>169</v>
      </c>
      <c r="D35" s="122">
        <f t="shared" si="1"/>
        <v>9928</v>
      </c>
      <c r="E35" s="122">
        <f t="shared" si="2"/>
        <v>575</v>
      </c>
      <c r="F35" s="123">
        <f t="shared" si="3"/>
        <v>5.791700241740532</v>
      </c>
      <c r="G35" s="122">
        <v>575</v>
      </c>
      <c r="H35" s="122">
        <v>0</v>
      </c>
      <c r="I35" s="122">
        <f t="shared" si="4"/>
        <v>9353</v>
      </c>
      <c r="J35" s="123">
        <f t="shared" si="5"/>
        <v>94.20829975825947</v>
      </c>
      <c r="K35" s="122">
        <v>2297</v>
      </c>
      <c r="L35" s="123">
        <f t="shared" si="6"/>
        <v>23.13658340048348</v>
      </c>
      <c r="M35" s="122">
        <v>0</v>
      </c>
      <c r="N35" s="123">
        <f t="shared" si="7"/>
        <v>0</v>
      </c>
      <c r="O35" s="122">
        <v>7056</v>
      </c>
      <c r="P35" s="122">
        <v>2293</v>
      </c>
      <c r="Q35" s="123">
        <f t="shared" si="8"/>
        <v>71.07171635777598</v>
      </c>
      <c r="R35" s="122">
        <v>267</v>
      </c>
      <c r="S35" s="105" t="s">
        <v>108</v>
      </c>
      <c r="T35" s="105"/>
      <c r="U35" s="105"/>
      <c r="V35" s="105"/>
      <c r="W35" s="105" t="s">
        <v>108</v>
      </c>
      <c r="X35" s="105"/>
      <c r="Y35" s="105"/>
      <c r="Z35" s="105"/>
    </row>
    <row r="36" spans="1:26" s="102" customFormat="1" ht="12" customHeight="1">
      <c r="A36" s="120" t="s">
        <v>112</v>
      </c>
      <c r="B36" s="121" t="s">
        <v>170</v>
      </c>
      <c r="C36" s="120" t="s">
        <v>171</v>
      </c>
      <c r="D36" s="122">
        <f t="shared" si="1"/>
        <v>15102</v>
      </c>
      <c r="E36" s="122">
        <f t="shared" si="2"/>
        <v>439</v>
      </c>
      <c r="F36" s="123">
        <f t="shared" si="3"/>
        <v>2.906899748377698</v>
      </c>
      <c r="G36" s="122">
        <v>439</v>
      </c>
      <c r="H36" s="122">
        <v>0</v>
      </c>
      <c r="I36" s="122">
        <f t="shared" si="4"/>
        <v>14663</v>
      </c>
      <c r="J36" s="123">
        <f t="shared" si="5"/>
        <v>97.0931002516223</v>
      </c>
      <c r="K36" s="122">
        <v>11434</v>
      </c>
      <c r="L36" s="123">
        <f t="shared" si="6"/>
        <v>75.71182624817905</v>
      </c>
      <c r="M36" s="122">
        <v>0</v>
      </c>
      <c r="N36" s="123">
        <f t="shared" si="7"/>
        <v>0</v>
      </c>
      <c r="O36" s="122">
        <v>3229</v>
      </c>
      <c r="P36" s="122">
        <v>819</v>
      </c>
      <c r="Q36" s="123">
        <f t="shared" si="8"/>
        <v>21.381274003443252</v>
      </c>
      <c r="R36" s="122">
        <v>206</v>
      </c>
      <c r="S36" s="105" t="s">
        <v>108</v>
      </c>
      <c r="T36" s="105"/>
      <c r="U36" s="105"/>
      <c r="V36" s="105"/>
      <c r="W36" s="105" t="s">
        <v>108</v>
      </c>
      <c r="X36" s="105"/>
      <c r="Y36" s="105"/>
      <c r="Z36" s="105"/>
    </row>
    <row r="37" spans="1:26" s="102" customFormat="1" ht="12" customHeight="1">
      <c r="A37" s="120" t="s">
        <v>112</v>
      </c>
      <c r="B37" s="121" t="s">
        <v>172</v>
      </c>
      <c r="C37" s="120" t="s">
        <v>173</v>
      </c>
      <c r="D37" s="122">
        <f t="shared" si="1"/>
        <v>22920</v>
      </c>
      <c r="E37" s="122">
        <f t="shared" si="2"/>
        <v>1888</v>
      </c>
      <c r="F37" s="123">
        <f t="shared" si="3"/>
        <v>8.237347294938917</v>
      </c>
      <c r="G37" s="122">
        <v>1888</v>
      </c>
      <c r="H37" s="122">
        <v>0</v>
      </c>
      <c r="I37" s="122">
        <f t="shared" si="4"/>
        <v>21032</v>
      </c>
      <c r="J37" s="123">
        <f t="shared" si="5"/>
        <v>91.76265270506109</v>
      </c>
      <c r="K37" s="122">
        <v>5624</v>
      </c>
      <c r="L37" s="123">
        <f t="shared" si="6"/>
        <v>24.537521815008727</v>
      </c>
      <c r="M37" s="122">
        <v>0</v>
      </c>
      <c r="N37" s="123">
        <f t="shared" si="7"/>
        <v>0</v>
      </c>
      <c r="O37" s="122">
        <v>15408</v>
      </c>
      <c r="P37" s="122">
        <v>7263</v>
      </c>
      <c r="Q37" s="123">
        <f t="shared" si="8"/>
        <v>67.22513089005236</v>
      </c>
      <c r="R37" s="122">
        <v>154</v>
      </c>
      <c r="S37" s="105"/>
      <c r="T37" s="105"/>
      <c r="U37" s="105" t="s">
        <v>108</v>
      </c>
      <c r="V37" s="105"/>
      <c r="W37" s="105"/>
      <c r="X37" s="105"/>
      <c r="Y37" s="105" t="s">
        <v>108</v>
      </c>
      <c r="Z37" s="105"/>
    </row>
    <row r="38" spans="1:26" s="102" customFormat="1" ht="12" customHeight="1">
      <c r="A38" s="120" t="s">
        <v>112</v>
      </c>
      <c r="B38" s="121" t="s">
        <v>174</v>
      </c>
      <c r="C38" s="120" t="s">
        <v>175</v>
      </c>
      <c r="D38" s="122">
        <f t="shared" si="1"/>
        <v>23730</v>
      </c>
      <c r="E38" s="122">
        <f t="shared" si="2"/>
        <v>1390</v>
      </c>
      <c r="F38" s="123">
        <f t="shared" si="3"/>
        <v>5.85756426464391</v>
      </c>
      <c r="G38" s="122">
        <v>1390</v>
      </c>
      <c r="H38" s="122">
        <v>0</v>
      </c>
      <c r="I38" s="122">
        <f t="shared" si="4"/>
        <v>22340</v>
      </c>
      <c r="J38" s="123">
        <f t="shared" si="5"/>
        <v>94.14243573535609</v>
      </c>
      <c r="K38" s="122">
        <v>0</v>
      </c>
      <c r="L38" s="123">
        <f t="shared" si="6"/>
        <v>0</v>
      </c>
      <c r="M38" s="122">
        <v>0</v>
      </c>
      <c r="N38" s="123">
        <f t="shared" si="7"/>
        <v>0</v>
      </c>
      <c r="O38" s="122">
        <v>22340</v>
      </c>
      <c r="P38" s="122">
        <v>10829</v>
      </c>
      <c r="Q38" s="123">
        <f t="shared" si="8"/>
        <v>94.14243573535609</v>
      </c>
      <c r="R38" s="122">
        <v>228</v>
      </c>
      <c r="S38" s="105"/>
      <c r="T38" s="105"/>
      <c r="U38" s="105"/>
      <c r="V38" s="105" t="s">
        <v>108</v>
      </c>
      <c r="W38" s="105"/>
      <c r="X38" s="105"/>
      <c r="Y38" s="105"/>
      <c r="Z38" s="105" t="s">
        <v>108</v>
      </c>
    </row>
    <row r="39" spans="1:26" s="102" customFormat="1" ht="12" customHeight="1">
      <c r="A39" s="120" t="s">
        <v>112</v>
      </c>
      <c r="B39" s="121" t="s">
        <v>176</v>
      </c>
      <c r="C39" s="120" t="s">
        <v>111</v>
      </c>
      <c r="D39" s="122">
        <f t="shared" si="1"/>
        <v>24885</v>
      </c>
      <c r="E39" s="122">
        <f t="shared" si="2"/>
        <v>2868</v>
      </c>
      <c r="F39" s="123">
        <f t="shared" si="3"/>
        <v>11.525015069318867</v>
      </c>
      <c r="G39" s="122">
        <v>2836</v>
      </c>
      <c r="H39" s="122">
        <v>32</v>
      </c>
      <c r="I39" s="122">
        <f t="shared" si="4"/>
        <v>22017</v>
      </c>
      <c r="J39" s="123">
        <f t="shared" si="5"/>
        <v>88.47498493068113</v>
      </c>
      <c r="K39" s="122">
        <v>5476</v>
      </c>
      <c r="L39" s="123">
        <f t="shared" si="6"/>
        <v>22.005224030540486</v>
      </c>
      <c r="M39" s="122">
        <v>0</v>
      </c>
      <c r="N39" s="123">
        <f t="shared" si="7"/>
        <v>0</v>
      </c>
      <c r="O39" s="122">
        <v>16541</v>
      </c>
      <c r="P39" s="122">
        <v>9302</v>
      </c>
      <c r="Q39" s="123">
        <f t="shared" si="8"/>
        <v>66.46976090014066</v>
      </c>
      <c r="R39" s="122">
        <v>310</v>
      </c>
      <c r="S39" s="105"/>
      <c r="T39" s="105"/>
      <c r="U39" s="105"/>
      <c r="V39" s="105" t="s">
        <v>108</v>
      </c>
      <c r="W39" s="105"/>
      <c r="X39" s="105"/>
      <c r="Y39" s="105"/>
      <c r="Z39" s="105" t="s">
        <v>108</v>
      </c>
    </row>
    <row r="40" spans="1:26" s="102" customFormat="1" ht="12" customHeight="1">
      <c r="A40" s="120" t="s">
        <v>112</v>
      </c>
      <c r="B40" s="121" t="s">
        <v>177</v>
      </c>
      <c r="C40" s="120" t="s">
        <v>178</v>
      </c>
      <c r="D40" s="122">
        <f t="shared" si="1"/>
        <v>18426</v>
      </c>
      <c r="E40" s="122">
        <f t="shared" si="2"/>
        <v>242</v>
      </c>
      <c r="F40" s="123">
        <f t="shared" si="3"/>
        <v>1.3133615543254098</v>
      </c>
      <c r="G40" s="122">
        <v>242</v>
      </c>
      <c r="H40" s="122">
        <v>0</v>
      </c>
      <c r="I40" s="122">
        <f t="shared" si="4"/>
        <v>18184</v>
      </c>
      <c r="J40" s="123">
        <f t="shared" si="5"/>
        <v>98.68663844567459</v>
      </c>
      <c r="K40" s="122">
        <v>14704</v>
      </c>
      <c r="L40" s="123">
        <f t="shared" si="6"/>
        <v>79.80028220992075</v>
      </c>
      <c r="M40" s="122">
        <v>0</v>
      </c>
      <c r="N40" s="123">
        <f t="shared" si="7"/>
        <v>0</v>
      </c>
      <c r="O40" s="122">
        <v>3480</v>
      </c>
      <c r="P40" s="122">
        <v>545</v>
      </c>
      <c r="Q40" s="123">
        <f t="shared" si="8"/>
        <v>18.886356235753826</v>
      </c>
      <c r="R40" s="122">
        <v>457</v>
      </c>
      <c r="S40" s="105"/>
      <c r="T40" s="105"/>
      <c r="U40" s="105"/>
      <c r="V40" s="105" t="s">
        <v>108</v>
      </c>
      <c r="W40" s="105"/>
      <c r="X40" s="105"/>
      <c r="Y40" s="105"/>
      <c r="Z40" s="105" t="s">
        <v>108</v>
      </c>
    </row>
    <row r="41" spans="1:26" s="102" customFormat="1" ht="12" customHeight="1">
      <c r="A41" s="120" t="s">
        <v>112</v>
      </c>
      <c r="B41" s="121" t="s">
        <v>179</v>
      </c>
      <c r="C41" s="120" t="s">
        <v>180</v>
      </c>
      <c r="D41" s="122">
        <f t="shared" si="1"/>
        <v>8335</v>
      </c>
      <c r="E41" s="122">
        <f t="shared" si="2"/>
        <v>185</v>
      </c>
      <c r="F41" s="123">
        <f t="shared" si="3"/>
        <v>2.2195560887822436</v>
      </c>
      <c r="G41" s="122">
        <v>185</v>
      </c>
      <c r="H41" s="122">
        <v>0</v>
      </c>
      <c r="I41" s="122">
        <f t="shared" si="4"/>
        <v>8150</v>
      </c>
      <c r="J41" s="123">
        <f t="shared" si="5"/>
        <v>97.78044391121774</v>
      </c>
      <c r="K41" s="122">
        <v>5780</v>
      </c>
      <c r="L41" s="123">
        <f t="shared" si="6"/>
        <v>69.34613077384523</v>
      </c>
      <c r="M41" s="122">
        <v>0</v>
      </c>
      <c r="N41" s="123">
        <f t="shared" si="7"/>
        <v>0</v>
      </c>
      <c r="O41" s="122">
        <v>2370</v>
      </c>
      <c r="P41" s="122">
        <v>2311</v>
      </c>
      <c r="Q41" s="123">
        <f t="shared" si="8"/>
        <v>28.434313137372524</v>
      </c>
      <c r="R41" s="122">
        <v>631</v>
      </c>
      <c r="S41" s="105"/>
      <c r="T41" s="105"/>
      <c r="U41" s="105"/>
      <c r="V41" s="105" t="s">
        <v>108</v>
      </c>
      <c r="W41" s="105"/>
      <c r="X41" s="105"/>
      <c r="Y41" s="105"/>
      <c r="Z41" s="105" t="s">
        <v>108</v>
      </c>
    </row>
    <row r="42" spans="1:26" s="102" customFormat="1" ht="12" customHeight="1">
      <c r="A42" s="120" t="s">
        <v>112</v>
      </c>
      <c r="B42" s="121" t="s">
        <v>181</v>
      </c>
      <c r="C42" s="120" t="s">
        <v>182</v>
      </c>
      <c r="D42" s="122">
        <f t="shared" si="1"/>
        <v>5539</v>
      </c>
      <c r="E42" s="122">
        <f t="shared" si="2"/>
        <v>225</v>
      </c>
      <c r="F42" s="123">
        <f t="shared" si="3"/>
        <v>4.062105073117891</v>
      </c>
      <c r="G42" s="122">
        <v>225</v>
      </c>
      <c r="H42" s="122">
        <v>0</v>
      </c>
      <c r="I42" s="122">
        <f t="shared" si="4"/>
        <v>5314</v>
      </c>
      <c r="J42" s="123">
        <f t="shared" si="5"/>
        <v>95.93789492688211</v>
      </c>
      <c r="K42" s="122">
        <v>3047</v>
      </c>
      <c r="L42" s="123">
        <f t="shared" si="6"/>
        <v>55.00992959017873</v>
      </c>
      <c r="M42" s="122">
        <v>0</v>
      </c>
      <c r="N42" s="123">
        <f t="shared" si="7"/>
        <v>0</v>
      </c>
      <c r="O42" s="122">
        <v>2267</v>
      </c>
      <c r="P42" s="122">
        <v>2121</v>
      </c>
      <c r="Q42" s="123">
        <f t="shared" si="8"/>
        <v>40.92796533670337</v>
      </c>
      <c r="R42" s="122">
        <v>108</v>
      </c>
      <c r="S42" s="105" t="s">
        <v>108</v>
      </c>
      <c r="T42" s="105"/>
      <c r="U42" s="105"/>
      <c r="V42" s="105"/>
      <c r="W42" s="105" t="s">
        <v>108</v>
      </c>
      <c r="X42" s="105"/>
      <c r="Y42" s="105"/>
      <c r="Z42" s="105"/>
    </row>
    <row r="43" spans="1:26" s="102" customFormat="1" ht="12" customHeight="1">
      <c r="A43" s="120" t="s">
        <v>112</v>
      </c>
      <c r="B43" s="121" t="s">
        <v>183</v>
      </c>
      <c r="C43" s="120" t="s">
        <v>184</v>
      </c>
      <c r="D43" s="122">
        <f t="shared" si="1"/>
        <v>10395</v>
      </c>
      <c r="E43" s="122">
        <f t="shared" si="2"/>
        <v>940</v>
      </c>
      <c r="F43" s="123">
        <f t="shared" si="3"/>
        <v>9.042809042809044</v>
      </c>
      <c r="G43" s="122">
        <v>940</v>
      </c>
      <c r="H43" s="122">
        <v>0</v>
      </c>
      <c r="I43" s="122">
        <f t="shared" si="4"/>
        <v>9455</v>
      </c>
      <c r="J43" s="123">
        <f t="shared" si="5"/>
        <v>90.95719095719096</v>
      </c>
      <c r="K43" s="122">
        <v>7450</v>
      </c>
      <c r="L43" s="123">
        <f t="shared" si="6"/>
        <v>71.66907166907167</v>
      </c>
      <c r="M43" s="122">
        <v>0</v>
      </c>
      <c r="N43" s="123">
        <f t="shared" si="7"/>
        <v>0</v>
      </c>
      <c r="O43" s="122">
        <v>2005</v>
      </c>
      <c r="P43" s="122">
        <v>1034</v>
      </c>
      <c r="Q43" s="123">
        <f t="shared" si="8"/>
        <v>19.288119288119287</v>
      </c>
      <c r="R43" s="122">
        <v>145</v>
      </c>
      <c r="S43" s="105" t="s">
        <v>108</v>
      </c>
      <c r="T43" s="105"/>
      <c r="U43" s="105"/>
      <c r="V43" s="105"/>
      <c r="W43" s="105" t="s">
        <v>108</v>
      </c>
      <c r="X43" s="105"/>
      <c r="Y43" s="105"/>
      <c r="Z43" s="105"/>
    </row>
    <row r="44" spans="1:26" s="102" customFormat="1" ht="12" customHeight="1">
      <c r="A44" s="120" t="s">
        <v>112</v>
      </c>
      <c r="B44" s="121" t="s">
        <v>185</v>
      </c>
      <c r="C44" s="120" t="s">
        <v>186</v>
      </c>
      <c r="D44" s="122">
        <f t="shared" si="1"/>
        <v>4240</v>
      </c>
      <c r="E44" s="122">
        <f t="shared" si="2"/>
        <v>623</v>
      </c>
      <c r="F44" s="123">
        <f t="shared" si="3"/>
        <v>14.693396226415095</v>
      </c>
      <c r="G44" s="122">
        <v>623</v>
      </c>
      <c r="H44" s="122">
        <v>0</v>
      </c>
      <c r="I44" s="122">
        <f t="shared" si="4"/>
        <v>3617</v>
      </c>
      <c r="J44" s="123">
        <f t="shared" si="5"/>
        <v>85.30660377358491</v>
      </c>
      <c r="K44" s="122">
        <v>0</v>
      </c>
      <c r="L44" s="123">
        <f t="shared" si="6"/>
        <v>0</v>
      </c>
      <c r="M44" s="122">
        <v>0</v>
      </c>
      <c r="N44" s="123">
        <f t="shared" si="7"/>
        <v>0</v>
      </c>
      <c r="O44" s="122">
        <v>3617</v>
      </c>
      <c r="P44" s="122">
        <v>2676</v>
      </c>
      <c r="Q44" s="123">
        <f t="shared" si="8"/>
        <v>85.30660377358491</v>
      </c>
      <c r="R44" s="122">
        <v>30</v>
      </c>
      <c r="S44" s="105" t="s">
        <v>108</v>
      </c>
      <c r="T44" s="105"/>
      <c r="U44" s="105"/>
      <c r="V44" s="105"/>
      <c r="W44" s="105" t="s">
        <v>108</v>
      </c>
      <c r="X44" s="105"/>
      <c r="Y44" s="105"/>
      <c r="Z44" s="105"/>
    </row>
    <row r="45" spans="1:26" s="102" customFormat="1" ht="12" customHeight="1">
      <c r="A45" s="120" t="s">
        <v>112</v>
      </c>
      <c r="B45" s="121" t="s">
        <v>187</v>
      </c>
      <c r="C45" s="120" t="s">
        <v>188</v>
      </c>
      <c r="D45" s="122">
        <f t="shared" si="1"/>
        <v>11668</v>
      </c>
      <c r="E45" s="122">
        <f t="shared" si="2"/>
        <v>1115</v>
      </c>
      <c r="F45" s="123">
        <f t="shared" si="3"/>
        <v>9.556050737058621</v>
      </c>
      <c r="G45" s="122">
        <v>1115</v>
      </c>
      <c r="H45" s="122">
        <v>0</v>
      </c>
      <c r="I45" s="122">
        <f t="shared" si="4"/>
        <v>10553</v>
      </c>
      <c r="J45" s="123">
        <f t="shared" si="5"/>
        <v>90.44394926294139</v>
      </c>
      <c r="K45" s="122">
        <v>7658</v>
      </c>
      <c r="L45" s="123">
        <f t="shared" si="6"/>
        <v>65.6324991429551</v>
      </c>
      <c r="M45" s="122">
        <v>775</v>
      </c>
      <c r="N45" s="123">
        <f t="shared" si="7"/>
        <v>6.642098045937607</v>
      </c>
      <c r="O45" s="122">
        <v>2120</v>
      </c>
      <c r="P45" s="122">
        <v>2027</v>
      </c>
      <c r="Q45" s="123">
        <f t="shared" si="8"/>
        <v>18.169352074048682</v>
      </c>
      <c r="R45" s="122">
        <v>64</v>
      </c>
      <c r="S45" s="105" t="s">
        <v>108</v>
      </c>
      <c r="T45" s="105"/>
      <c r="U45" s="105"/>
      <c r="V45" s="105"/>
      <c r="W45" s="105" t="s">
        <v>108</v>
      </c>
      <c r="X45" s="105"/>
      <c r="Y45" s="105"/>
      <c r="Z45" s="105"/>
    </row>
    <row r="46" spans="1:26" s="102" customFormat="1" ht="12" customHeight="1">
      <c r="A46" s="120" t="s">
        <v>112</v>
      </c>
      <c r="B46" s="121" t="s">
        <v>189</v>
      </c>
      <c r="C46" s="120" t="s">
        <v>190</v>
      </c>
      <c r="D46" s="122">
        <f t="shared" si="1"/>
        <v>9113</v>
      </c>
      <c r="E46" s="122">
        <f t="shared" si="2"/>
        <v>1378</v>
      </c>
      <c r="F46" s="123">
        <f t="shared" si="3"/>
        <v>15.121255349500714</v>
      </c>
      <c r="G46" s="122">
        <v>1378</v>
      </c>
      <c r="H46" s="122">
        <v>0</v>
      </c>
      <c r="I46" s="122">
        <f t="shared" si="4"/>
        <v>7735</v>
      </c>
      <c r="J46" s="123">
        <f t="shared" si="5"/>
        <v>84.87874465049929</v>
      </c>
      <c r="K46" s="122">
        <v>0</v>
      </c>
      <c r="L46" s="123">
        <f t="shared" si="6"/>
        <v>0</v>
      </c>
      <c r="M46" s="122">
        <v>0</v>
      </c>
      <c r="N46" s="123">
        <f t="shared" si="7"/>
        <v>0</v>
      </c>
      <c r="O46" s="122">
        <v>7735</v>
      </c>
      <c r="P46" s="122">
        <v>6902</v>
      </c>
      <c r="Q46" s="123">
        <f t="shared" si="8"/>
        <v>84.87874465049929</v>
      </c>
      <c r="R46" s="122">
        <v>72</v>
      </c>
      <c r="S46" s="105" t="s">
        <v>108</v>
      </c>
      <c r="T46" s="105"/>
      <c r="U46" s="105"/>
      <c r="V46" s="105"/>
      <c r="W46" s="105" t="s">
        <v>108</v>
      </c>
      <c r="X46" s="105"/>
      <c r="Y46" s="105"/>
      <c r="Z46" s="105"/>
    </row>
    <row r="47" spans="1:26" s="102" customFormat="1" ht="12" customHeight="1">
      <c r="A47" s="120" t="s">
        <v>112</v>
      </c>
      <c r="B47" s="121" t="s">
        <v>191</v>
      </c>
      <c r="C47" s="120" t="s">
        <v>192</v>
      </c>
      <c r="D47" s="122">
        <f t="shared" si="1"/>
        <v>2435</v>
      </c>
      <c r="E47" s="122">
        <f t="shared" si="2"/>
        <v>166</v>
      </c>
      <c r="F47" s="123">
        <f t="shared" si="3"/>
        <v>6.8172484599589325</v>
      </c>
      <c r="G47" s="122">
        <v>166</v>
      </c>
      <c r="H47" s="122">
        <v>0</v>
      </c>
      <c r="I47" s="122">
        <f t="shared" si="4"/>
        <v>2269</v>
      </c>
      <c r="J47" s="123">
        <f t="shared" si="5"/>
        <v>93.18275154004107</v>
      </c>
      <c r="K47" s="122">
        <v>0</v>
      </c>
      <c r="L47" s="123">
        <f t="shared" si="6"/>
        <v>0</v>
      </c>
      <c r="M47" s="122">
        <v>0</v>
      </c>
      <c r="N47" s="123">
        <f t="shared" si="7"/>
        <v>0</v>
      </c>
      <c r="O47" s="122">
        <v>2269</v>
      </c>
      <c r="P47" s="122">
        <v>2069</v>
      </c>
      <c r="Q47" s="123">
        <f t="shared" si="8"/>
        <v>93.18275154004107</v>
      </c>
      <c r="R47" s="122">
        <v>20</v>
      </c>
      <c r="S47" s="105" t="s">
        <v>108</v>
      </c>
      <c r="T47" s="105"/>
      <c r="U47" s="105"/>
      <c r="V47" s="105"/>
      <c r="W47" s="105" t="s">
        <v>108</v>
      </c>
      <c r="X47" s="105"/>
      <c r="Y47" s="105"/>
      <c r="Z47" s="105"/>
    </row>
    <row r="48" spans="1:26" s="102" customFormat="1" ht="12" customHeight="1">
      <c r="A48" s="120" t="s">
        <v>112</v>
      </c>
      <c r="B48" s="121" t="s">
        <v>193</v>
      </c>
      <c r="C48" s="120" t="s">
        <v>194</v>
      </c>
      <c r="D48" s="122">
        <f t="shared" si="1"/>
        <v>18597</v>
      </c>
      <c r="E48" s="122">
        <f t="shared" si="2"/>
        <v>2700</v>
      </c>
      <c r="F48" s="123">
        <f t="shared" si="3"/>
        <v>14.518470721084045</v>
      </c>
      <c r="G48" s="122">
        <v>2700</v>
      </c>
      <c r="H48" s="122">
        <v>0</v>
      </c>
      <c r="I48" s="122">
        <f t="shared" si="4"/>
        <v>15897</v>
      </c>
      <c r="J48" s="123">
        <f t="shared" si="5"/>
        <v>85.48152927891596</v>
      </c>
      <c r="K48" s="122">
        <v>11268</v>
      </c>
      <c r="L48" s="123">
        <f t="shared" si="6"/>
        <v>60.59041780932408</v>
      </c>
      <c r="M48" s="122">
        <v>0</v>
      </c>
      <c r="N48" s="123">
        <f t="shared" si="7"/>
        <v>0</v>
      </c>
      <c r="O48" s="122">
        <v>4629</v>
      </c>
      <c r="P48" s="122">
        <v>3379</v>
      </c>
      <c r="Q48" s="123">
        <f t="shared" si="8"/>
        <v>24.89111146959187</v>
      </c>
      <c r="R48" s="122">
        <v>415</v>
      </c>
      <c r="S48" s="105" t="s">
        <v>108</v>
      </c>
      <c r="T48" s="105"/>
      <c r="U48" s="105"/>
      <c r="V48" s="105"/>
      <c r="W48" s="105" t="s">
        <v>108</v>
      </c>
      <c r="X48" s="105"/>
      <c r="Y48" s="105"/>
      <c r="Z48" s="105"/>
    </row>
    <row r="49" spans="1:26" s="102" customFormat="1" ht="12" customHeight="1">
      <c r="A49" s="120" t="s">
        <v>112</v>
      </c>
      <c r="B49" s="121" t="s">
        <v>195</v>
      </c>
      <c r="C49" s="120" t="s">
        <v>196</v>
      </c>
      <c r="D49" s="122">
        <f t="shared" si="1"/>
        <v>1704</v>
      </c>
      <c r="E49" s="122">
        <f t="shared" si="2"/>
        <v>121</v>
      </c>
      <c r="F49" s="123">
        <f t="shared" si="3"/>
        <v>7.10093896713615</v>
      </c>
      <c r="G49" s="122">
        <v>121</v>
      </c>
      <c r="H49" s="122">
        <v>0</v>
      </c>
      <c r="I49" s="122">
        <f t="shared" si="4"/>
        <v>1583</v>
      </c>
      <c r="J49" s="123">
        <f t="shared" si="5"/>
        <v>92.89906103286386</v>
      </c>
      <c r="K49" s="122">
        <v>1426</v>
      </c>
      <c r="L49" s="123">
        <f t="shared" si="6"/>
        <v>83.68544600938968</v>
      </c>
      <c r="M49" s="122">
        <v>0</v>
      </c>
      <c r="N49" s="123">
        <f t="shared" si="7"/>
        <v>0</v>
      </c>
      <c r="O49" s="122">
        <v>157</v>
      </c>
      <c r="P49" s="122">
        <v>36</v>
      </c>
      <c r="Q49" s="123">
        <f t="shared" si="8"/>
        <v>9.213615023474178</v>
      </c>
      <c r="R49" s="122">
        <v>18</v>
      </c>
      <c r="S49" s="105" t="s">
        <v>108</v>
      </c>
      <c r="T49" s="105"/>
      <c r="U49" s="105"/>
      <c r="V49" s="105"/>
      <c r="W49" s="105"/>
      <c r="X49" s="105"/>
      <c r="Y49" s="105"/>
      <c r="Z49" s="105" t="s">
        <v>108</v>
      </c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9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4" customWidth="1"/>
    <col min="2" max="2" width="8.69921875" style="125" customWidth="1"/>
    <col min="3" max="3" width="12.59765625" style="119" customWidth="1"/>
    <col min="4" max="55" width="9" style="116" customWidth="1"/>
    <col min="56" max="16384" width="9" style="119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46" t="s">
        <v>75</v>
      </c>
      <c r="B2" s="142" t="s">
        <v>76</v>
      </c>
      <c r="C2" s="142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80</v>
      </c>
      <c r="AG2" s="149"/>
      <c r="AH2" s="149"/>
      <c r="AI2" s="150"/>
      <c r="AJ2" s="148" t="s">
        <v>81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45" t="s">
        <v>82</v>
      </c>
      <c r="AU2" s="142"/>
      <c r="AV2" s="142"/>
      <c r="AW2" s="142"/>
      <c r="AX2" s="142"/>
      <c r="AY2" s="142"/>
      <c r="AZ2" s="148" t="s">
        <v>83</v>
      </c>
      <c r="BA2" s="149"/>
      <c r="BB2" s="149"/>
      <c r="BC2" s="150"/>
    </row>
    <row r="3" spans="1:55" s="50" customFormat="1" ht="26.25" customHeight="1">
      <c r="A3" s="143"/>
      <c r="B3" s="143"/>
      <c r="C3" s="143"/>
      <c r="D3" s="66" t="s">
        <v>84</v>
      </c>
      <c r="E3" s="151" t="s">
        <v>85</v>
      </c>
      <c r="F3" s="149"/>
      <c r="G3" s="150"/>
      <c r="H3" s="154" t="s">
        <v>86</v>
      </c>
      <c r="I3" s="155"/>
      <c r="J3" s="156"/>
      <c r="K3" s="151" t="s">
        <v>87</v>
      </c>
      <c r="L3" s="155"/>
      <c r="M3" s="156"/>
      <c r="N3" s="66" t="s">
        <v>84</v>
      </c>
      <c r="O3" s="151" t="s">
        <v>88</v>
      </c>
      <c r="P3" s="152"/>
      <c r="Q3" s="152"/>
      <c r="R3" s="152"/>
      <c r="S3" s="152"/>
      <c r="T3" s="152"/>
      <c r="U3" s="153"/>
      <c r="V3" s="151" t="s">
        <v>89</v>
      </c>
      <c r="W3" s="152"/>
      <c r="X3" s="152"/>
      <c r="Y3" s="152"/>
      <c r="Z3" s="152"/>
      <c r="AA3" s="152"/>
      <c r="AB3" s="153"/>
      <c r="AC3" s="92" t="s">
        <v>90</v>
      </c>
      <c r="AD3" s="64"/>
      <c r="AE3" s="65"/>
      <c r="AF3" s="144" t="s">
        <v>84</v>
      </c>
      <c r="AG3" s="142" t="s">
        <v>91</v>
      </c>
      <c r="AH3" s="142" t="s">
        <v>92</v>
      </c>
      <c r="AI3" s="142" t="s">
        <v>93</v>
      </c>
      <c r="AJ3" s="143" t="s">
        <v>84</v>
      </c>
      <c r="AK3" s="142" t="s">
        <v>94</v>
      </c>
      <c r="AL3" s="142" t="s">
        <v>95</v>
      </c>
      <c r="AM3" s="142" t="s">
        <v>96</v>
      </c>
      <c r="AN3" s="142" t="s">
        <v>92</v>
      </c>
      <c r="AO3" s="142" t="s">
        <v>93</v>
      </c>
      <c r="AP3" s="142" t="s">
        <v>97</v>
      </c>
      <c r="AQ3" s="142" t="s">
        <v>98</v>
      </c>
      <c r="AR3" s="142" t="s">
        <v>99</v>
      </c>
      <c r="AS3" s="142" t="s">
        <v>100</v>
      </c>
      <c r="AT3" s="144" t="s">
        <v>84</v>
      </c>
      <c r="AU3" s="142" t="s">
        <v>94</v>
      </c>
      <c r="AV3" s="142" t="s">
        <v>95</v>
      </c>
      <c r="AW3" s="142" t="s">
        <v>96</v>
      </c>
      <c r="AX3" s="142" t="s">
        <v>92</v>
      </c>
      <c r="AY3" s="142" t="s">
        <v>93</v>
      </c>
      <c r="AZ3" s="144" t="s">
        <v>84</v>
      </c>
      <c r="BA3" s="142" t="s">
        <v>91</v>
      </c>
      <c r="BB3" s="142" t="s">
        <v>92</v>
      </c>
      <c r="BC3" s="142" t="s">
        <v>93</v>
      </c>
    </row>
    <row r="4" spans="1:55" s="50" customFormat="1" ht="26.25" customHeight="1">
      <c r="A4" s="143"/>
      <c r="B4" s="143"/>
      <c r="C4" s="143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4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4"/>
      <c r="AU4" s="143"/>
      <c r="AV4" s="143"/>
      <c r="AW4" s="143"/>
      <c r="AX4" s="143"/>
      <c r="AY4" s="143"/>
      <c r="AZ4" s="144"/>
      <c r="BA4" s="143"/>
      <c r="BB4" s="143"/>
      <c r="BC4" s="143"/>
    </row>
    <row r="5" spans="1:55" s="54" customFormat="1" ht="23.25" customHeight="1">
      <c r="A5" s="143"/>
      <c r="B5" s="143"/>
      <c r="C5" s="143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43"/>
      <c r="AM5" s="55"/>
      <c r="AN5" s="55"/>
      <c r="AO5" s="55"/>
      <c r="AP5" s="55"/>
      <c r="AQ5" s="55"/>
      <c r="AR5" s="55"/>
      <c r="AS5" s="55"/>
      <c r="AT5" s="55"/>
      <c r="AU5" s="55"/>
      <c r="AV5" s="143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47"/>
      <c r="B6" s="147"/>
      <c r="C6" s="147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112</v>
      </c>
      <c r="B7" s="104" t="s">
        <v>113</v>
      </c>
      <c r="C7" s="103" t="s">
        <v>55</v>
      </c>
      <c r="D7" s="94">
        <f aca="true" t="shared" si="0" ref="D7:AI7">SUM(D8:D49)</f>
        <v>615203</v>
      </c>
      <c r="E7" s="94">
        <f t="shared" si="0"/>
        <v>6263</v>
      </c>
      <c r="F7" s="94">
        <f t="shared" si="0"/>
        <v>6254</v>
      </c>
      <c r="G7" s="94">
        <f t="shared" si="0"/>
        <v>9</v>
      </c>
      <c r="H7" s="94">
        <f t="shared" si="0"/>
        <v>31729</v>
      </c>
      <c r="I7" s="94">
        <f t="shared" si="0"/>
        <v>31729</v>
      </c>
      <c r="J7" s="94">
        <f t="shared" si="0"/>
        <v>0</v>
      </c>
      <c r="K7" s="94">
        <f t="shared" si="0"/>
        <v>577211</v>
      </c>
      <c r="L7" s="94">
        <f t="shared" si="0"/>
        <v>58790</v>
      </c>
      <c r="M7" s="94">
        <f t="shared" si="0"/>
        <v>518421</v>
      </c>
      <c r="N7" s="94">
        <f t="shared" si="0"/>
        <v>615672</v>
      </c>
      <c r="O7" s="94">
        <f t="shared" si="0"/>
        <v>96773</v>
      </c>
      <c r="P7" s="94">
        <f t="shared" si="0"/>
        <v>96773</v>
      </c>
      <c r="Q7" s="94">
        <f t="shared" si="0"/>
        <v>0</v>
      </c>
      <c r="R7" s="94">
        <f t="shared" si="0"/>
        <v>0</v>
      </c>
      <c r="S7" s="94">
        <f t="shared" si="0"/>
        <v>0</v>
      </c>
      <c r="T7" s="94">
        <f t="shared" si="0"/>
        <v>0</v>
      </c>
      <c r="U7" s="94">
        <f t="shared" si="0"/>
        <v>0</v>
      </c>
      <c r="V7" s="94">
        <f t="shared" si="0"/>
        <v>518430</v>
      </c>
      <c r="W7" s="94">
        <f t="shared" si="0"/>
        <v>518421</v>
      </c>
      <c r="X7" s="94">
        <f t="shared" si="0"/>
        <v>0</v>
      </c>
      <c r="Y7" s="94">
        <f t="shared" si="0"/>
        <v>0</v>
      </c>
      <c r="Z7" s="94">
        <f t="shared" si="0"/>
        <v>0</v>
      </c>
      <c r="AA7" s="94">
        <f t="shared" si="0"/>
        <v>9</v>
      </c>
      <c r="AB7" s="94">
        <f t="shared" si="0"/>
        <v>0</v>
      </c>
      <c r="AC7" s="94">
        <f t="shared" si="0"/>
        <v>469</v>
      </c>
      <c r="AD7" s="94">
        <f t="shared" si="0"/>
        <v>469</v>
      </c>
      <c r="AE7" s="94">
        <f t="shared" si="0"/>
        <v>0</v>
      </c>
      <c r="AF7" s="94">
        <f t="shared" si="0"/>
        <v>17908</v>
      </c>
      <c r="AG7" s="94">
        <f t="shared" si="0"/>
        <v>17908</v>
      </c>
      <c r="AH7" s="94">
        <f t="shared" si="0"/>
        <v>0</v>
      </c>
      <c r="AI7" s="94">
        <f t="shared" si="0"/>
        <v>0</v>
      </c>
      <c r="AJ7" s="94">
        <f aca="true" t="shared" si="1" ref="AJ7:BC7">SUM(AJ8:AJ49)</f>
        <v>27661</v>
      </c>
      <c r="AK7" s="94">
        <f t="shared" si="1"/>
        <v>9975</v>
      </c>
      <c r="AL7" s="94">
        <f t="shared" si="1"/>
        <v>396</v>
      </c>
      <c r="AM7" s="94">
        <f t="shared" si="1"/>
        <v>14543</v>
      </c>
      <c r="AN7" s="94">
        <f t="shared" si="1"/>
        <v>926</v>
      </c>
      <c r="AO7" s="94">
        <f t="shared" si="1"/>
        <v>0</v>
      </c>
      <c r="AP7" s="94">
        <f t="shared" si="1"/>
        <v>193</v>
      </c>
      <c r="AQ7" s="94">
        <f t="shared" si="1"/>
        <v>66</v>
      </c>
      <c r="AR7" s="94">
        <f t="shared" si="1"/>
        <v>0</v>
      </c>
      <c r="AS7" s="94">
        <f t="shared" si="1"/>
        <v>1562</v>
      </c>
      <c r="AT7" s="94">
        <f t="shared" si="1"/>
        <v>985</v>
      </c>
      <c r="AU7" s="94">
        <f t="shared" si="1"/>
        <v>618</v>
      </c>
      <c r="AV7" s="94">
        <f t="shared" si="1"/>
        <v>0</v>
      </c>
      <c r="AW7" s="94">
        <f t="shared" si="1"/>
        <v>367</v>
      </c>
      <c r="AX7" s="94">
        <f t="shared" si="1"/>
        <v>0</v>
      </c>
      <c r="AY7" s="94">
        <f t="shared" si="1"/>
        <v>0</v>
      </c>
      <c r="AZ7" s="94">
        <f t="shared" si="1"/>
        <v>501</v>
      </c>
      <c r="BA7" s="94">
        <f t="shared" si="1"/>
        <v>501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112</v>
      </c>
      <c r="B8" s="106" t="s">
        <v>114</v>
      </c>
      <c r="C8" s="105" t="s">
        <v>115</v>
      </c>
      <c r="D8" s="98">
        <f aca="true" t="shared" si="2" ref="D8:D49">SUM(E8,+H8,+K8)</f>
        <v>56622</v>
      </c>
      <c r="E8" s="98">
        <f aca="true" t="shared" si="3" ref="E8:E49">SUM(F8:G8)</f>
        <v>1802</v>
      </c>
      <c r="F8" s="98">
        <v>1802</v>
      </c>
      <c r="G8" s="98">
        <v>0</v>
      </c>
      <c r="H8" s="98">
        <f aca="true" t="shared" si="4" ref="H8:H49">SUM(I8:J8)</f>
        <v>4821</v>
      </c>
      <c r="I8" s="98">
        <v>4821</v>
      </c>
      <c r="J8" s="98">
        <v>0</v>
      </c>
      <c r="K8" s="98">
        <f aca="true" t="shared" si="5" ref="K8:K49">SUM(L8:M8)</f>
        <v>49999</v>
      </c>
      <c r="L8" s="98">
        <v>0</v>
      </c>
      <c r="M8" s="98">
        <v>49999</v>
      </c>
      <c r="N8" s="98">
        <f aca="true" t="shared" si="6" ref="N8:N49">SUM(O8,+V8,+AC8)</f>
        <v>56622</v>
      </c>
      <c r="O8" s="98">
        <f aca="true" t="shared" si="7" ref="O8:O49">SUM(P8:U8)</f>
        <v>6623</v>
      </c>
      <c r="P8" s="98">
        <v>6623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f aca="true" t="shared" si="8" ref="V8:V49">SUM(W8:AB8)</f>
        <v>49999</v>
      </c>
      <c r="W8" s="98">
        <v>49999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f aca="true" t="shared" si="9" ref="AC8:AC49">SUM(AD8:AE8)</f>
        <v>0</v>
      </c>
      <c r="AD8" s="98">
        <v>0</v>
      </c>
      <c r="AE8" s="98">
        <v>0</v>
      </c>
      <c r="AF8" s="98">
        <f aca="true" t="shared" si="10" ref="AF8:AF49">SUM(AG8:AI8)</f>
        <v>2820</v>
      </c>
      <c r="AG8" s="98">
        <v>2820</v>
      </c>
      <c r="AH8" s="98">
        <v>0</v>
      </c>
      <c r="AI8" s="98">
        <v>0</v>
      </c>
      <c r="AJ8" s="98">
        <f aca="true" t="shared" si="11" ref="AJ8:AJ49">SUM(AK8:AS8)</f>
        <v>2820</v>
      </c>
      <c r="AK8" s="98"/>
      <c r="AL8" s="98">
        <v>0</v>
      </c>
      <c r="AM8" s="98">
        <v>2820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f aca="true" t="shared" si="12" ref="AT8:AT49">SUM(AU8:AY8)</f>
        <v>282</v>
      </c>
      <c r="AU8" s="98">
        <v>0</v>
      </c>
      <c r="AV8" s="98">
        <v>0</v>
      </c>
      <c r="AW8" s="98">
        <v>282</v>
      </c>
      <c r="AX8" s="98">
        <v>0</v>
      </c>
      <c r="AY8" s="98">
        <v>0</v>
      </c>
      <c r="AZ8" s="98">
        <f aca="true" t="shared" si="13" ref="AZ8:AZ49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112</v>
      </c>
      <c r="B9" s="108" t="s">
        <v>116</v>
      </c>
      <c r="C9" s="105" t="s">
        <v>117</v>
      </c>
      <c r="D9" s="98">
        <f t="shared" si="2"/>
        <v>32377</v>
      </c>
      <c r="E9" s="98">
        <f t="shared" si="3"/>
        <v>0</v>
      </c>
      <c r="F9" s="98">
        <v>0</v>
      </c>
      <c r="G9" s="98">
        <v>0</v>
      </c>
      <c r="H9" s="98">
        <f t="shared" si="4"/>
        <v>0</v>
      </c>
      <c r="I9" s="98">
        <v>0</v>
      </c>
      <c r="J9" s="98">
        <v>0</v>
      </c>
      <c r="K9" s="98">
        <f t="shared" si="5"/>
        <v>32377</v>
      </c>
      <c r="L9" s="98">
        <v>3202</v>
      </c>
      <c r="M9" s="98">
        <v>29175</v>
      </c>
      <c r="N9" s="98">
        <f t="shared" si="6"/>
        <v>32412</v>
      </c>
      <c r="O9" s="98">
        <f t="shared" si="7"/>
        <v>3202</v>
      </c>
      <c r="P9" s="98">
        <v>3202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f t="shared" si="8"/>
        <v>29175</v>
      </c>
      <c r="W9" s="98">
        <v>29175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f t="shared" si="9"/>
        <v>35</v>
      </c>
      <c r="AD9" s="98">
        <v>35</v>
      </c>
      <c r="AE9" s="98">
        <v>0</v>
      </c>
      <c r="AF9" s="98">
        <f t="shared" si="10"/>
        <v>804</v>
      </c>
      <c r="AG9" s="98">
        <v>804</v>
      </c>
      <c r="AH9" s="98">
        <v>0</v>
      </c>
      <c r="AI9" s="98">
        <v>0</v>
      </c>
      <c r="AJ9" s="98">
        <f t="shared" si="11"/>
        <v>804</v>
      </c>
      <c r="AK9" s="98"/>
      <c r="AL9" s="98">
        <v>0</v>
      </c>
      <c r="AM9" s="98">
        <v>287</v>
      </c>
      <c r="AN9" s="98">
        <v>245</v>
      </c>
      <c r="AO9" s="98">
        <v>0</v>
      </c>
      <c r="AP9" s="98">
        <v>0</v>
      </c>
      <c r="AQ9" s="98">
        <v>0</v>
      </c>
      <c r="AR9" s="98">
        <v>0</v>
      </c>
      <c r="AS9" s="98">
        <v>272</v>
      </c>
      <c r="AT9" s="98">
        <f t="shared" si="12"/>
        <v>0</v>
      </c>
      <c r="AU9" s="98">
        <v>0</v>
      </c>
      <c r="AV9" s="98">
        <v>0</v>
      </c>
      <c r="AW9" s="98">
        <v>0</v>
      </c>
      <c r="AX9" s="98">
        <v>0</v>
      </c>
      <c r="AY9" s="98">
        <v>0</v>
      </c>
      <c r="AZ9" s="98">
        <f t="shared" si="13"/>
        <v>0</v>
      </c>
      <c r="BA9" s="98">
        <v>0</v>
      </c>
      <c r="BB9" s="98">
        <v>0</v>
      </c>
      <c r="BC9" s="98">
        <v>0</v>
      </c>
    </row>
    <row r="10" spans="1:55" s="102" customFormat="1" ht="12" customHeight="1">
      <c r="A10" s="105" t="s">
        <v>112</v>
      </c>
      <c r="B10" s="108" t="s">
        <v>118</v>
      </c>
      <c r="C10" s="105" t="s">
        <v>119</v>
      </c>
      <c r="D10" s="98">
        <f t="shared" si="2"/>
        <v>25210</v>
      </c>
      <c r="E10" s="98">
        <f t="shared" si="3"/>
        <v>0</v>
      </c>
      <c r="F10" s="98">
        <v>0</v>
      </c>
      <c r="G10" s="98">
        <v>0</v>
      </c>
      <c r="H10" s="98">
        <f t="shared" si="4"/>
        <v>0</v>
      </c>
      <c r="I10" s="98">
        <v>0</v>
      </c>
      <c r="J10" s="98">
        <v>0</v>
      </c>
      <c r="K10" s="98">
        <f t="shared" si="5"/>
        <v>25210</v>
      </c>
      <c r="L10" s="98">
        <v>6169</v>
      </c>
      <c r="M10" s="98">
        <v>19041</v>
      </c>
      <c r="N10" s="98">
        <f t="shared" si="6"/>
        <v>25210</v>
      </c>
      <c r="O10" s="98">
        <f t="shared" si="7"/>
        <v>6169</v>
      </c>
      <c r="P10" s="98">
        <v>6169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19041</v>
      </c>
      <c r="W10" s="98">
        <v>19041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250</v>
      </c>
      <c r="AG10" s="98">
        <v>250</v>
      </c>
      <c r="AH10" s="98">
        <v>0</v>
      </c>
      <c r="AI10" s="98">
        <v>0</v>
      </c>
      <c r="AJ10" s="98">
        <f t="shared" si="11"/>
        <v>250</v>
      </c>
      <c r="AK10" s="98"/>
      <c r="AL10" s="98">
        <v>0</v>
      </c>
      <c r="AM10" s="98">
        <v>250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f t="shared" si="12"/>
        <v>0</v>
      </c>
      <c r="AU10" s="98">
        <v>0</v>
      </c>
      <c r="AV10" s="98">
        <v>0</v>
      </c>
      <c r="AW10" s="98">
        <v>0</v>
      </c>
      <c r="AX10" s="98">
        <v>0</v>
      </c>
      <c r="AY10" s="98">
        <v>0</v>
      </c>
      <c r="AZ10" s="98">
        <f t="shared" si="13"/>
        <v>0</v>
      </c>
      <c r="BA10" s="98">
        <v>0</v>
      </c>
      <c r="BB10" s="98">
        <v>0</v>
      </c>
      <c r="BC10" s="98">
        <v>0</v>
      </c>
    </row>
    <row r="11" spans="1:55" s="102" customFormat="1" ht="12" customHeight="1">
      <c r="A11" s="105" t="s">
        <v>112</v>
      </c>
      <c r="B11" s="108" t="s">
        <v>120</v>
      </c>
      <c r="C11" s="105" t="s">
        <v>121</v>
      </c>
      <c r="D11" s="98">
        <f t="shared" si="2"/>
        <v>11483</v>
      </c>
      <c r="E11" s="98">
        <f t="shared" si="3"/>
        <v>0</v>
      </c>
      <c r="F11" s="98">
        <v>0</v>
      </c>
      <c r="G11" s="98">
        <v>0</v>
      </c>
      <c r="H11" s="98">
        <f t="shared" si="4"/>
        <v>4075</v>
      </c>
      <c r="I11" s="98">
        <v>4075</v>
      </c>
      <c r="J11" s="98">
        <v>0</v>
      </c>
      <c r="K11" s="98">
        <f t="shared" si="5"/>
        <v>7408</v>
      </c>
      <c r="L11" s="98">
        <v>0</v>
      </c>
      <c r="M11" s="98">
        <v>7408</v>
      </c>
      <c r="N11" s="98">
        <f t="shared" si="6"/>
        <v>11483</v>
      </c>
      <c r="O11" s="98">
        <f t="shared" si="7"/>
        <v>4075</v>
      </c>
      <c r="P11" s="98">
        <v>4075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f t="shared" si="8"/>
        <v>7408</v>
      </c>
      <c r="W11" s="98">
        <v>7408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f t="shared" si="9"/>
        <v>0</v>
      </c>
      <c r="AD11" s="98">
        <v>0</v>
      </c>
      <c r="AE11" s="98">
        <v>0</v>
      </c>
      <c r="AF11" s="98">
        <f t="shared" si="10"/>
        <v>8404</v>
      </c>
      <c r="AG11" s="98">
        <v>8404</v>
      </c>
      <c r="AH11" s="98">
        <v>0</v>
      </c>
      <c r="AI11" s="98">
        <v>0</v>
      </c>
      <c r="AJ11" s="98">
        <f t="shared" si="11"/>
        <v>8404</v>
      </c>
      <c r="AK11" s="98"/>
      <c r="AL11" s="98">
        <v>0</v>
      </c>
      <c r="AM11" s="98">
        <v>8404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f t="shared" si="12"/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f t="shared" si="13"/>
        <v>0</v>
      </c>
      <c r="BA11" s="98">
        <v>0</v>
      </c>
      <c r="BB11" s="98">
        <v>0</v>
      </c>
      <c r="BC11" s="98">
        <v>0</v>
      </c>
    </row>
    <row r="12" spans="1:55" s="102" customFormat="1" ht="12" customHeight="1">
      <c r="A12" s="105" t="s">
        <v>112</v>
      </c>
      <c r="B12" s="106" t="s">
        <v>122</v>
      </c>
      <c r="C12" s="105" t="s">
        <v>123</v>
      </c>
      <c r="D12" s="122">
        <f t="shared" si="2"/>
        <v>12529</v>
      </c>
      <c r="E12" s="122">
        <f t="shared" si="3"/>
        <v>0</v>
      </c>
      <c r="F12" s="122">
        <v>0</v>
      </c>
      <c r="G12" s="122">
        <v>0</v>
      </c>
      <c r="H12" s="122">
        <f t="shared" si="4"/>
        <v>0</v>
      </c>
      <c r="I12" s="122">
        <v>0</v>
      </c>
      <c r="J12" s="122">
        <v>0</v>
      </c>
      <c r="K12" s="122">
        <f t="shared" si="5"/>
        <v>12529</v>
      </c>
      <c r="L12" s="122">
        <v>1756</v>
      </c>
      <c r="M12" s="122">
        <v>10773</v>
      </c>
      <c r="N12" s="122">
        <f t="shared" si="6"/>
        <v>12529</v>
      </c>
      <c r="O12" s="122">
        <f t="shared" si="7"/>
        <v>1756</v>
      </c>
      <c r="P12" s="122">
        <v>1756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f t="shared" si="8"/>
        <v>10773</v>
      </c>
      <c r="W12" s="122">
        <v>10773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f t="shared" si="9"/>
        <v>0</v>
      </c>
      <c r="AD12" s="122">
        <v>0</v>
      </c>
      <c r="AE12" s="122">
        <v>0</v>
      </c>
      <c r="AF12" s="122">
        <f t="shared" si="10"/>
        <v>50</v>
      </c>
      <c r="AG12" s="122">
        <v>50</v>
      </c>
      <c r="AH12" s="122">
        <v>0</v>
      </c>
      <c r="AI12" s="122">
        <v>0</v>
      </c>
      <c r="AJ12" s="122">
        <f t="shared" si="11"/>
        <v>50</v>
      </c>
      <c r="AK12" s="122"/>
      <c r="AL12" s="122">
        <v>0</v>
      </c>
      <c r="AM12" s="122">
        <v>0</v>
      </c>
      <c r="AN12" s="122">
        <v>0</v>
      </c>
      <c r="AO12" s="122">
        <v>0</v>
      </c>
      <c r="AP12" s="122">
        <v>50</v>
      </c>
      <c r="AQ12" s="122">
        <v>0</v>
      </c>
      <c r="AR12" s="122">
        <v>0</v>
      </c>
      <c r="AS12" s="122">
        <v>0</v>
      </c>
      <c r="AT12" s="122">
        <f t="shared" si="12"/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f t="shared" si="13"/>
        <v>0</v>
      </c>
      <c r="BA12" s="122">
        <v>0</v>
      </c>
      <c r="BB12" s="122">
        <v>0</v>
      </c>
      <c r="BC12" s="122">
        <v>0</v>
      </c>
    </row>
    <row r="13" spans="1:55" s="102" customFormat="1" ht="12" customHeight="1">
      <c r="A13" s="105" t="s">
        <v>112</v>
      </c>
      <c r="B13" s="106" t="s">
        <v>124</v>
      </c>
      <c r="C13" s="105" t="s">
        <v>125</v>
      </c>
      <c r="D13" s="122">
        <f t="shared" si="2"/>
        <v>27899</v>
      </c>
      <c r="E13" s="122">
        <f t="shared" si="3"/>
        <v>0</v>
      </c>
      <c r="F13" s="122">
        <v>0</v>
      </c>
      <c r="G13" s="122">
        <v>0</v>
      </c>
      <c r="H13" s="122">
        <f t="shared" si="4"/>
        <v>11606</v>
      </c>
      <c r="I13" s="122">
        <v>11606</v>
      </c>
      <c r="J13" s="122">
        <v>0</v>
      </c>
      <c r="K13" s="122">
        <f t="shared" si="5"/>
        <v>16293</v>
      </c>
      <c r="L13" s="122">
        <v>2369</v>
      </c>
      <c r="M13" s="122">
        <v>13924</v>
      </c>
      <c r="N13" s="122">
        <f t="shared" si="6"/>
        <v>27914</v>
      </c>
      <c r="O13" s="122">
        <f t="shared" si="7"/>
        <v>13975</v>
      </c>
      <c r="P13" s="122">
        <v>13975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f t="shared" si="8"/>
        <v>13924</v>
      </c>
      <c r="W13" s="122">
        <v>13924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f t="shared" si="9"/>
        <v>15</v>
      </c>
      <c r="AD13" s="122">
        <v>15</v>
      </c>
      <c r="AE13" s="122">
        <v>0</v>
      </c>
      <c r="AF13" s="122">
        <f t="shared" si="10"/>
        <v>519</v>
      </c>
      <c r="AG13" s="122">
        <v>519</v>
      </c>
      <c r="AH13" s="122">
        <v>0</v>
      </c>
      <c r="AI13" s="122">
        <v>0</v>
      </c>
      <c r="AJ13" s="122">
        <f t="shared" si="11"/>
        <v>754</v>
      </c>
      <c r="AK13" s="122"/>
      <c r="AL13" s="122">
        <v>235</v>
      </c>
      <c r="AM13" s="122">
        <v>40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479</v>
      </c>
      <c r="AT13" s="122">
        <f t="shared" si="12"/>
        <v>0</v>
      </c>
      <c r="AU13" s="122">
        <v>0</v>
      </c>
      <c r="AV13" s="122">
        <v>0</v>
      </c>
      <c r="AW13" s="122">
        <v>0</v>
      </c>
      <c r="AX13" s="122">
        <v>0</v>
      </c>
      <c r="AY13" s="122">
        <v>0</v>
      </c>
      <c r="AZ13" s="122">
        <f t="shared" si="13"/>
        <v>0</v>
      </c>
      <c r="BA13" s="122">
        <v>0</v>
      </c>
      <c r="BB13" s="122">
        <v>0</v>
      </c>
      <c r="BC13" s="122">
        <v>0</v>
      </c>
    </row>
    <row r="14" spans="1:55" s="102" customFormat="1" ht="12" customHeight="1">
      <c r="A14" s="105" t="s">
        <v>112</v>
      </c>
      <c r="B14" s="106" t="s">
        <v>126</v>
      </c>
      <c r="C14" s="105" t="s">
        <v>127</v>
      </c>
      <c r="D14" s="122">
        <f t="shared" si="2"/>
        <v>6477</v>
      </c>
      <c r="E14" s="122">
        <f t="shared" si="3"/>
        <v>0</v>
      </c>
      <c r="F14" s="122">
        <v>0</v>
      </c>
      <c r="G14" s="122">
        <v>0</v>
      </c>
      <c r="H14" s="122">
        <f t="shared" si="4"/>
        <v>1677</v>
      </c>
      <c r="I14" s="122">
        <v>1677</v>
      </c>
      <c r="J14" s="122">
        <v>0</v>
      </c>
      <c r="K14" s="122">
        <f t="shared" si="5"/>
        <v>4800</v>
      </c>
      <c r="L14" s="122">
        <v>0</v>
      </c>
      <c r="M14" s="122">
        <v>4800</v>
      </c>
      <c r="N14" s="122">
        <f t="shared" si="6"/>
        <v>6507</v>
      </c>
      <c r="O14" s="122">
        <f t="shared" si="7"/>
        <v>1677</v>
      </c>
      <c r="P14" s="122">
        <v>1677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f t="shared" si="8"/>
        <v>4800</v>
      </c>
      <c r="W14" s="122">
        <v>4800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f t="shared" si="9"/>
        <v>30</v>
      </c>
      <c r="AD14" s="122">
        <v>30</v>
      </c>
      <c r="AE14" s="122">
        <v>0</v>
      </c>
      <c r="AF14" s="122">
        <f t="shared" si="10"/>
        <v>20</v>
      </c>
      <c r="AG14" s="122">
        <v>20</v>
      </c>
      <c r="AH14" s="122">
        <v>0</v>
      </c>
      <c r="AI14" s="122">
        <v>0</v>
      </c>
      <c r="AJ14" s="122">
        <f t="shared" si="11"/>
        <v>1274</v>
      </c>
      <c r="AK14" s="122">
        <v>1274</v>
      </c>
      <c r="AL14" s="122">
        <v>0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f t="shared" si="12"/>
        <v>20</v>
      </c>
      <c r="AU14" s="122">
        <v>20</v>
      </c>
      <c r="AV14" s="122">
        <v>0</v>
      </c>
      <c r="AW14" s="122">
        <v>0</v>
      </c>
      <c r="AX14" s="122">
        <v>0</v>
      </c>
      <c r="AY14" s="122">
        <v>0</v>
      </c>
      <c r="AZ14" s="122">
        <f t="shared" si="13"/>
        <v>0</v>
      </c>
      <c r="BA14" s="122">
        <v>0</v>
      </c>
      <c r="BB14" s="122">
        <v>0</v>
      </c>
      <c r="BC14" s="122">
        <v>0</v>
      </c>
    </row>
    <row r="15" spans="1:55" s="102" customFormat="1" ht="12" customHeight="1">
      <c r="A15" s="105" t="s">
        <v>112</v>
      </c>
      <c r="B15" s="106" t="s">
        <v>128</v>
      </c>
      <c r="C15" s="105" t="s">
        <v>129</v>
      </c>
      <c r="D15" s="122">
        <f t="shared" si="2"/>
        <v>12291</v>
      </c>
      <c r="E15" s="122">
        <f t="shared" si="3"/>
        <v>0</v>
      </c>
      <c r="F15" s="122">
        <v>0</v>
      </c>
      <c r="G15" s="122">
        <v>0</v>
      </c>
      <c r="H15" s="122">
        <f t="shared" si="4"/>
        <v>3501</v>
      </c>
      <c r="I15" s="122">
        <v>3501</v>
      </c>
      <c r="J15" s="122">
        <v>0</v>
      </c>
      <c r="K15" s="122">
        <f t="shared" si="5"/>
        <v>8790</v>
      </c>
      <c r="L15" s="122">
        <v>0</v>
      </c>
      <c r="M15" s="122">
        <v>8790</v>
      </c>
      <c r="N15" s="122">
        <f t="shared" si="6"/>
        <v>12291</v>
      </c>
      <c r="O15" s="122">
        <f t="shared" si="7"/>
        <v>3501</v>
      </c>
      <c r="P15" s="122">
        <v>3501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f t="shared" si="8"/>
        <v>8790</v>
      </c>
      <c r="W15" s="122">
        <v>8790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f t="shared" si="9"/>
        <v>0</v>
      </c>
      <c r="AD15" s="122">
        <v>0</v>
      </c>
      <c r="AE15" s="122">
        <v>0</v>
      </c>
      <c r="AF15" s="122">
        <f t="shared" si="10"/>
        <v>27</v>
      </c>
      <c r="AG15" s="122">
        <v>27</v>
      </c>
      <c r="AH15" s="122">
        <v>0</v>
      </c>
      <c r="AI15" s="122">
        <v>0</v>
      </c>
      <c r="AJ15" s="122">
        <f t="shared" si="11"/>
        <v>558</v>
      </c>
      <c r="AK15" s="122">
        <v>558</v>
      </c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  <c r="AS15" s="122">
        <v>0</v>
      </c>
      <c r="AT15" s="122">
        <f t="shared" si="12"/>
        <v>27</v>
      </c>
      <c r="AU15" s="122">
        <v>27</v>
      </c>
      <c r="AV15" s="122">
        <v>0</v>
      </c>
      <c r="AW15" s="122">
        <v>0</v>
      </c>
      <c r="AX15" s="122">
        <v>0</v>
      </c>
      <c r="AY15" s="122">
        <v>0</v>
      </c>
      <c r="AZ15" s="122">
        <f t="shared" si="13"/>
        <v>0</v>
      </c>
      <c r="BA15" s="122">
        <v>0</v>
      </c>
      <c r="BB15" s="122">
        <v>0</v>
      </c>
      <c r="BC15" s="122">
        <v>0</v>
      </c>
    </row>
    <row r="16" spans="1:55" s="102" customFormat="1" ht="12" customHeight="1">
      <c r="A16" s="105" t="s">
        <v>112</v>
      </c>
      <c r="B16" s="106" t="s">
        <v>130</v>
      </c>
      <c r="C16" s="105" t="s">
        <v>131</v>
      </c>
      <c r="D16" s="122">
        <f t="shared" si="2"/>
        <v>33652</v>
      </c>
      <c r="E16" s="122">
        <f t="shared" si="3"/>
        <v>0</v>
      </c>
      <c r="F16" s="122">
        <v>0</v>
      </c>
      <c r="G16" s="122">
        <v>0</v>
      </c>
      <c r="H16" s="122">
        <f t="shared" si="4"/>
        <v>0</v>
      </c>
      <c r="I16" s="122">
        <v>0</v>
      </c>
      <c r="J16" s="122">
        <v>0</v>
      </c>
      <c r="K16" s="122">
        <f t="shared" si="5"/>
        <v>33652</v>
      </c>
      <c r="L16" s="122">
        <v>2932</v>
      </c>
      <c r="M16" s="122">
        <v>30720</v>
      </c>
      <c r="N16" s="122">
        <f t="shared" si="6"/>
        <v>33652</v>
      </c>
      <c r="O16" s="122">
        <f t="shared" si="7"/>
        <v>2932</v>
      </c>
      <c r="P16" s="122">
        <v>2932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f t="shared" si="8"/>
        <v>30720</v>
      </c>
      <c r="W16" s="122">
        <v>30720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f t="shared" si="9"/>
        <v>0</v>
      </c>
      <c r="AD16" s="122">
        <v>0</v>
      </c>
      <c r="AE16" s="122">
        <v>0</v>
      </c>
      <c r="AF16" s="122">
        <f t="shared" si="10"/>
        <v>133</v>
      </c>
      <c r="AG16" s="122">
        <v>133</v>
      </c>
      <c r="AH16" s="122">
        <v>0</v>
      </c>
      <c r="AI16" s="122">
        <v>0</v>
      </c>
      <c r="AJ16" s="122">
        <f t="shared" si="11"/>
        <v>752</v>
      </c>
      <c r="AK16" s="122">
        <v>752</v>
      </c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f t="shared" si="12"/>
        <v>133</v>
      </c>
      <c r="AU16" s="122">
        <v>133</v>
      </c>
      <c r="AV16" s="122">
        <v>0</v>
      </c>
      <c r="AW16" s="122">
        <v>0</v>
      </c>
      <c r="AX16" s="122">
        <v>0</v>
      </c>
      <c r="AY16" s="122">
        <v>0</v>
      </c>
      <c r="AZ16" s="122">
        <f t="shared" si="13"/>
        <v>0</v>
      </c>
      <c r="BA16" s="122">
        <v>0</v>
      </c>
      <c r="BB16" s="122">
        <v>0</v>
      </c>
      <c r="BC16" s="122">
        <v>0</v>
      </c>
    </row>
    <row r="17" spans="1:55" s="102" customFormat="1" ht="12" customHeight="1">
      <c r="A17" s="105" t="s">
        <v>112</v>
      </c>
      <c r="B17" s="106" t="s">
        <v>132</v>
      </c>
      <c r="C17" s="105" t="s">
        <v>133</v>
      </c>
      <c r="D17" s="122">
        <f t="shared" si="2"/>
        <v>20557</v>
      </c>
      <c r="E17" s="122">
        <f t="shared" si="3"/>
        <v>0</v>
      </c>
      <c r="F17" s="122">
        <v>0</v>
      </c>
      <c r="G17" s="122">
        <v>0</v>
      </c>
      <c r="H17" s="122">
        <f t="shared" si="4"/>
        <v>6049</v>
      </c>
      <c r="I17" s="122">
        <v>6049</v>
      </c>
      <c r="J17" s="122">
        <v>0</v>
      </c>
      <c r="K17" s="122">
        <f t="shared" si="5"/>
        <v>14508</v>
      </c>
      <c r="L17" s="122">
        <v>0</v>
      </c>
      <c r="M17" s="122">
        <v>14508</v>
      </c>
      <c r="N17" s="122">
        <f t="shared" si="6"/>
        <v>20728</v>
      </c>
      <c r="O17" s="122">
        <f t="shared" si="7"/>
        <v>6049</v>
      </c>
      <c r="P17" s="122">
        <v>6049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f t="shared" si="8"/>
        <v>14508</v>
      </c>
      <c r="W17" s="122">
        <v>14508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f t="shared" si="9"/>
        <v>171</v>
      </c>
      <c r="AD17" s="122">
        <v>171</v>
      </c>
      <c r="AE17" s="122">
        <v>0</v>
      </c>
      <c r="AF17" s="122">
        <f t="shared" si="10"/>
        <v>109</v>
      </c>
      <c r="AG17" s="122">
        <v>109</v>
      </c>
      <c r="AH17" s="122">
        <v>0</v>
      </c>
      <c r="AI17" s="122">
        <v>0</v>
      </c>
      <c r="AJ17" s="122">
        <f t="shared" si="11"/>
        <v>66</v>
      </c>
      <c r="AK17" s="122"/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66</v>
      </c>
      <c r="AR17" s="122">
        <v>0</v>
      </c>
      <c r="AS17" s="122">
        <v>0</v>
      </c>
      <c r="AT17" s="122">
        <f t="shared" si="12"/>
        <v>43</v>
      </c>
      <c r="AU17" s="122">
        <v>43</v>
      </c>
      <c r="AV17" s="122">
        <v>0</v>
      </c>
      <c r="AW17" s="122">
        <v>0</v>
      </c>
      <c r="AX17" s="122">
        <v>0</v>
      </c>
      <c r="AY17" s="122">
        <v>0</v>
      </c>
      <c r="AZ17" s="122">
        <f t="shared" si="13"/>
        <v>0</v>
      </c>
      <c r="BA17" s="122">
        <v>0</v>
      </c>
      <c r="BB17" s="122">
        <v>0</v>
      </c>
      <c r="BC17" s="122">
        <v>0</v>
      </c>
    </row>
    <row r="18" spans="1:55" s="102" customFormat="1" ht="12" customHeight="1">
      <c r="A18" s="105" t="s">
        <v>112</v>
      </c>
      <c r="B18" s="106" t="s">
        <v>134</v>
      </c>
      <c r="C18" s="105" t="s">
        <v>135</v>
      </c>
      <c r="D18" s="122">
        <f t="shared" si="2"/>
        <v>11427</v>
      </c>
      <c r="E18" s="122">
        <f t="shared" si="3"/>
        <v>0</v>
      </c>
      <c r="F18" s="122">
        <v>0</v>
      </c>
      <c r="G18" s="122">
        <v>0</v>
      </c>
      <c r="H18" s="122">
        <f t="shared" si="4"/>
        <v>0</v>
      </c>
      <c r="I18" s="122">
        <v>0</v>
      </c>
      <c r="J18" s="122">
        <v>0</v>
      </c>
      <c r="K18" s="122">
        <f t="shared" si="5"/>
        <v>11427</v>
      </c>
      <c r="L18" s="122">
        <v>2178</v>
      </c>
      <c r="M18" s="122">
        <v>9249</v>
      </c>
      <c r="N18" s="122">
        <f t="shared" si="6"/>
        <v>11427</v>
      </c>
      <c r="O18" s="122">
        <f t="shared" si="7"/>
        <v>2178</v>
      </c>
      <c r="P18" s="122">
        <v>2178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f t="shared" si="8"/>
        <v>9249</v>
      </c>
      <c r="W18" s="122">
        <v>9249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f t="shared" si="9"/>
        <v>0</v>
      </c>
      <c r="AD18" s="122">
        <v>0</v>
      </c>
      <c r="AE18" s="122">
        <v>0</v>
      </c>
      <c r="AF18" s="122">
        <f t="shared" si="10"/>
        <v>43</v>
      </c>
      <c r="AG18" s="122">
        <v>43</v>
      </c>
      <c r="AH18" s="122">
        <v>0</v>
      </c>
      <c r="AI18" s="122">
        <v>0</v>
      </c>
      <c r="AJ18" s="122">
        <f t="shared" si="11"/>
        <v>90</v>
      </c>
      <c r="AK18" s="122">
        <v>55</v>
      </c>
      <c r="AL18" s="122">
        <v>35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f t="shared" si="12"/>
        <v>43</v>
      </c>
      <c r="AU18" s="122">
        <v>43</v>
      </c>
      <c r="AV18" s="122">
        <v>0</v>
      </c>
      <c r="AW18" s="122">
        <v>0</v>
      </c>
      <c r="AX18" s="122">
        <v>0</v>
      </c>
      <c r="AY18" s="122">
        <v>0</v>
      </c>
      <c r="AZ18" s="122">
        <f t="shared" si="13"/>
        <v>35</v>
      </c>
      <c r="BA18" s="122">
        <v>35</v>
      </c>
      <c r="BB18" s="122">
        <v>0</v>
      </c>
      <c r="BC18" s="122">
        <v>0</v>
      </c>
    </row>
    <row r="19" spans="1:55" s="102" customFormat="1" ht="12" customHeight="1">
      <c r="A19" s="105" t="s">
        <v>112</v>
      </c>
      <c r="B19" s="106" t="s">
        <v>136</v>
      </c>
      <c r="C19" s="105" t="s">
        <v>137</v>
      </c>
      <c r="D19" s="122">
        <f t="shared" si="2"/>
        <v>13823</v>
      </c>
      <c r="E19" s="122">
        <f t="shared" si="3"/>
        <v>4452</v>
      </c>
      <c r="F19" s="122">
        <v>4452</v>
      </c>
      <c r="G19" s="122">
        <v>0</v>
      </c>
      <c r="H19" s="122">
        <f t="shared" si="4"/>
        <v>0</v>
      </c>
      <c r="I19" s="122">
        <v>0</v>
      </c>
      <c r="J19" s="122">
        <v>0</v>
      </c>
      <c r="K19" s="122">
        <f t="shared" si="5"/>
        <v>9371</v>
      </c>
      <c r="L19" s="122">
        <v>0</v>
      </c>
      <c r="M19" s="122">
        <v>9371</v>
      </c>
      <c r="N19" s="122">
        <f t="shared" si="6"/>
        <v>13836</v>
      </c>
      <c r="O19" s="122">
        <f t="shared" si="7"/>
        <v>4452</v>
      </c>
      <c r="P19" s="122">
        <v>4452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f t="shared" si="8"/>
        <v>9371</v>
      </c>
      <c r="W19" s="122">
        <v>9371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f t="shared" si="9"/>
        <v>13</v>
      </c>
      <c r="AD19" s="122">
        <v>13</v>
      </c>
      <c r="AE19" s="122">
        <v>0</v>
      </c>
      <c r="AF19" s="122">
        <f t="shared" si="10"/>
        <v>39</v>
      </c>
      <c r="AG19" s="122">
        <v>39</v>
      </c>
      <c r="AH19" s="122">
        <v>0</v>
      </c>
      <c r="AI19" s="122">
        <v>0</v>
      </c>
      <c r="AJ19" s="122">
        <f t="shared" si="11"/>
        <v>816</v>
      </c>
      <c r="AK19" s="122">
        <v>816</v>
      </c>
      <c r="AL19" s="122">
        <v>0</v>
      </c>
      <c r="AM19" s="122">
        <v>0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f t="shared" si="12"/>
        <v>39</v>
      </c>
      <c r="AU19" s="122">
        <v>39</v>
      </c>
      <c r="AV19" s="122">
        <v>0</v>
      </c>
      <c r="AW19" s="122">
        <v>0</v>
      </c>
      <c r="AX19" s="122">
        <v>0</v>
      </c>
      <c r="AY19" s="122">
        <v>0</v>
      </c>
      <c r="AZ19" s="122">
        <f t="shared" si="13"/>
        <v>0</v>
      </c>
      <c r="BA19" s="122">
        <v>0</v>
      </c>
      <c r="BB19" s="122">
        <v>0</v>
      </c>
      <c r="BC19" s="122">
        <v>0</v>
      </c>
    </row>
    <row r="20" spans="1:55" s="102" customFormat="1" ht="12" customHeight="1">
      <c r="A20" s="105" t="s">
        <v>112</v>
      </c>
      <c r="B20" s="106" t="s">
        <v>138</v>
      </c>
      <c r="C20" s="105" t="s">
        <v>139</v>
      </c>
      <c r="D20" s="122">
        <f t="shared" si="2"/>
        <v>47755</v>
      </c>
      <c r="E20" s="122">
        <f t="shared" si="3"/>
        <v>0</v>
      </c>
      <c r="F20" s="122">
        <v>0</v>
      </c>
      <c r="G20" s="122">
        <v>0</v>
      </c>
      <c r="H20" s="122">
        <f t="shared" si="4"/>
        <v>0</v>
      </c>
      <c r="I20" s="122">
        <v>0</v>
      </c>
      <c r="J20" s="122">
        <v>0</v>
      </c>
      <c r="K20" s="122">
        <f t="shared" si="5"/>
        <v>47755</v>
      </c>
      <c r="L20" s="122">
        <v>4924</v>
      </c>
      <c r="M20" s="122">
        <v>42831</v>
      </c>
      <c r="N20" s="122">
        <f t="shared" si="6"/>
        <v>47755</v>
      </c>
      <c r="O20" s="122">
        <f t="shared" si="7"/>
        <v>4924</v>
      </c>
      <c r="P20" s="122">
        <v>4924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f t="shared" si="8"/>
        <v>42831</v>
      </c>
      <c r="W20" s="122">
        <v>42831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f t="shared" si="9"/>
        <v>0</v>
      </c>
      <c r="AD20" s="122">
        <v>0</v>
      </c>
      <c r="AE20" s="122">
        <v>0</v>
      </c>
      <c r="AF20" s="122">
        <f t="shared" si="10"/>
        <v>100</v>
      </c>
      <c r="AG20" s="122">
        <v>100</v>
      </c>
      <c r="AH20" s="122">
        <v>0</v>
      </c>
      <c r="AI20" s="122">
        <v>0</v>
      </c>
      <c r="AJ20" s="122">
        <f t="shared" si="11"/>
        <v>2785</v>
      </c>
      <c r="AK20" s="122">
        <v>2685</v>
      </c>
      <c r="AL20" s="122">
        <v>0</v>
      </c>
      <c r="AM20" s="122">
        <v>100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f t="shared" si="12"/>
        <v>0</v>
      </c>
      <c r="AU20" s="122">
        <v>0</v>
      </c>
      <c r="AV20" s="122">
        <v>0</v>
      </c>
      <c r="AW20" s="122">
        <v>0</v>
      </c>
      <c r="AX20" s="122">
        <v>0</v>
      </c>
      <c r="AY20" s="122">
        <v>0</v>
      </c>
      <c r="AZ20" s="122">
        <f t="shared" si="13"/>
        <v>0</v>
      </c>
      <c r="BA20" s="122">
        <v>0</v>
      </c>
      <c r="BB20" s="122">
        <v>0</v>
      </c>
      <c r="BC20" s="122">
        <v>0</v>
      </c>
    </row>
    <row r="21" spans="1:55" s="102" customFormat="1" ht="12" customHeight="1">
      <c r="A21" s="105" t="s">
        <v>112</v>
      </c>
      <c r="B21" s="106" t="s">
        <v>140</v>
      </c>
      <c r="C21" s="105" t="s">
        <v>141</v>
      </c>
      <c r="D21" s="122">
        <f t="shared" si="2"/>
        <v>11192</v>
      </c>
      <c r="E21" s="122">
        <f t="shared" si="3"/>
        <v>9</v>
      </c>
      <c r="F21" s="122">
        <v>0</v>
      </c>
      <c r="G21" s="122">
        <v>9</v>
      </c>
      <c r="H21" s="122">
        <f t="shared" si="4"/>
        <v>0</v>
      </c>
      <c r="I21" s="122">
        <v>0</v>
      </c>
      <c r="J21" s="122">
        <v>0</v>
      </c>
      <c r="K21" s="122">
        <f t="shared" si="5"/>
        <v>11183</v>
      </c>
      <c r="L21" s="122">
        <v>1682</v>
      </c>
      <c r="M21" s="122">
        <v>9501</v>
      </c>
      <c r="N21" s="122">
        <f t="shared" si="6"/>
        <v>11192</v>
      </c>
      <c r="O21" s="122">
        <f t="shared" si="7"/>
        <v>1682</v>
      </c>
      <c r="P21" s="122">
        <v>1682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f t="shared" si="8"/>
        <v>9510</v>
      </c>
      <c r="W21" s="122">
        <v>9501</v>
      </c>
      <c r="X21" s="122">
        <v>0</v>
      </c>
      <c r="Y21" s="122">
        <v>0</v>
      </c>
      <c r="Z21" s="122">
        <v>0</v>
      </c>
      <c r="AA21" s="122">
        <v>9</v>
      </c>
      <c r="AB21" s="122">
        <v>0</v>
      </c>
      <c r="AC21" s="122">
        <f t="shared" si="9"/>
        <v>0</v>
      </c>
      <c r="AD21" s="122">
        <v>0</v>
      </c>
      <c r="AE21" s="122">
        <v>0</v>
      </c>
      <c r="AF21" s="122">
        <f t="shared" si="10"/>
        <v>43</v>
      </c>
      <c r="AG21" s="122">
        <v>43</v>
      </c>
      <c r="AH21" s="122">
        <v>0</v>
      </c>
      <c r="AI21" s="122">
        <v>0</v>
      </c>
      <c r="AJ21" s="122">
        <f t="shared" si="11"/>
        <v>89</v>
      </c>
      <c r="AK21" s="122">
        <v>54</v>
      </c>
      <c r="AL21" s="122">
        <v>35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f t="shared" si="12"/>
        <v>43</v>
      </c>
      <c r="AU21" s="122">
        <v>43</v>
      </c>
      <c r="AV21" s="122">
        <v>0</v>
      </c>
      <c r="AW21" s="122">
        <v>0</v>
      </c>
      <c r="AX21" s="122">
        <v>0</v>
      </c>
      <c r="AY21" s="122">
        <v>0</v>
      </c>
      <c r="AZ21" s="122">
        <f t="shared" si="13"/>
        <v>35</v>
      </c>
      <c r="BA21" s="122">
        <v>35</v>
      </c>
      <c r="BB21" s="122">
        <v>0</v>
      </c>
      <c r="BC21" s="122">
        <v>0</v>
      </c>
    </row>
    <row r="22" spans="1:55" s="102" customFormat="1" ht="12" customHeight="1">
      <c r="A22" s="105" t="s">
        <v>112</v>
      </c>
      <c r="B22" s="106" t="s">
        <v>142</v>
      </c>
      <c r="C22" s="105" t="s">
        <v>143</v>
      </c>
      <c r="D22" s="122">
        <f t="shared" si="2"/>
        <v>19450</v>
      </c>
      <c r="E22" s="122">
        <f t="shared" si="3"/>
        <v>0</v>
      </c>
      <c r="F22" s="122">
        <v>0</v>
      </c>
      <c r="G22" s="122">
        <v>0</v>
      </c>
      <c r="H22" s="122">
        <f t="shared" si="4"/>
        <v>0</v>
      </c>
      <c r="I22" s="122">
        <v>0</v>
      </c>
      <c r="J22" s="122">
        <v>0</v>
      </c>
      <c r="K22" s="122">
        <f t="shared" si="5"/>
        <v>19450</v>
      </c>
      <c r="L22" s="122">
        <v>2219</v>
      </c>
      <c r="M22" s="122">
        <v>17231</v>
      </c>
      <c r="N22" s="122">
        <f t="shared" si="6"/>
        <v>19450</v>
      </c>
      <c r="O22" s="122">
        <f t="shared" si="7"/>
        <v>2219</v>
      </c>
      <c r="P22" s="122">
        <v>2219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f t="shared" si="8"/>
        <v>17231</v>
      </c>
      <c r="W22" s="122">
        <v>17231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f t="shared" si="9"/>
        <v>0</v>
      </c>
      <c r="AD22" s="122">
        <v>0</v>
      </c>
      <c r="AE22" s="122">
        <v>0</v>
      </c>
      <c r="AF22" s="122">
        <f t="shared" si="10"/>
        <v>774</v>
      </c>
      <c r="AG22" s="122">
        <v>774</v>
      </c>
      <c r="AH22" s="122">
        <v>0</v>
      </c>
      <c r="AI22" s="122">
        <v>0</v>
      </c>
      <c r="AJ22" s="122">
        <f t="shared" si="11"/>
        <v>774</v>
      </c>
      <c r="AK22" s="122"/>
      <c r="AL22" s="122">
        <v>0</v>
      </c>
      <c r="AM22" s="122">
        <v>774</v>
      </c>
      <c r="AN22" s="122">
        <v>0</v>
      </c>
      <c r="AO22" s="122">
        <v>0</v>
      </c>
      <c r="AP22" s="122">
        <v>0</v>
      </c>
      <c r="AQ22" s="122">
        <v>0</v>
      </c>
      <c r="AR22" s="122">
        <v>0</v>
      </c>
      <c r="AS22" s="122">
        <v>0</v>
      </c>
      <c r="AT22" s="122">
        <f t="shared" si="12"/>
        <v>57</v>
      </c>
      <c r="AU22" s="122">
        <v>0</v>
      </c>
      <c r="AV22" s="122">
        <v>0</v>
      </c>
      <c r="AW22" s="122">
        <v>57</v>
      </c>
      <c r="AX22" s="122">
        <v>0</v>
      </c>
      <c r="AY22" s="122">
        <v>0</v>
      </c>
      <c r="AZ22" s="122">
        <f t="shared" si="13"/>
        <v>0</v>
      </c>
      <c r="BA22" s="122">
        <v>0</v>
      </c>
      <c r="BB22" s="122">
        <v>0</v>
      </c>
      <c r="BC22" s="122">
        <v>0</v>
      </c>
    </row>
    <row r="23" spans="1:55" s="102" customFormat="1" ht="12" customHeight="1">
      <c r="A23" s="105" t="s">
        <v>112</v>
      </c>
      <c r="B23" s="106" t="s">
        <v>144</v>
      </c>
      <c r="C23" s="105" t="s">
        <v>145</v>
      </c>
      <c r="D23" s="122">
        <f t="shared" si="2"/>
        <v>31538</v>
      </c>
      <c r="E23" s="122">
        <f t="shared" si="3"/>
        <v>0</v>
      </c>
      <c r="F23" s="122">
        <v>0</v>
      </c>
      <c r="G23" s="122">
        <v>0</v>
      </c>
      <c r="H23" s="122">
        <f t="shared" si="4"/>
        <v>0</v>
      </c>
      <c r="I23" s="122">
        <v>0</v>
      </c>
      <c r="J23" s="122">
        <v>0</v>
      </c>
      <c r="K23" s="122">
        <f t="shared" si="5"/>
        <v>31538</v>
      </c>
      <c r="L23" s="122">
        <v>850</v>
      </c>
      <c r="M23" s="122">
        <v>30688</v>
      </c>
      <c r="N23" s="122">
        <f t="shared" si="6"/>
        <v>31538</v>
      </c>
      <c r="O23" s="122">
        <f t="shared" si="7"/>
        <v>850</v>
      </c>
      <c r="P23" s="122">
        <v>850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f t="shared" si="8"/>
        <v>30688</v>
      </c>
      <c r="W23" s="122">
        <v>30688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f t="shared" si="9"/>
        <v>0</v>
      </c>
      <c r="AD23" s="122">
        <v>0</v>
      </c>
      <c r="AE23" s="122">
        <v>0</v>
      </c>
      <c r="AF23" s="122">
        <f t="shared" si="10"/>
        <v>0</v>
      </c>
      <c r="AG23" s="122">
        <v>0</v>
      </c>
      <c r="AH23" s="122">
        <v>0</v>
      </c>
      <c r="AI23" s="122">
        <v>0</v>
      </c>
      <c r="AJ23" s="122">
        <f t="shared" si="11"/>
        <v>49</v>
      </c>
      <c r="AK23" s="122">
        <v>49</v>
      </c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>
        <v>0</v>
      </c>
      <c r="AS23" s="122">
        <v>0</v>
      </c>
      <c r="AT23" s="122">
        <f t="shared" si="12"/>
        <v>0</v>
      </c>
      <c r="AU23" s="122">
        <v>0</v>
      </c>
      <c r="AV23" s="122">
        <v>0</v>
      </c>
      <c r="AW23" s="122">
        <v>0</v>
      </c>
      <c r="AX23" s="122">
        <v>0</v>
      </c>
      <c r="AY23" s="122">
        <v>0</v>
      </c>
      <c r="AZ23" s="122">
        <f t="shared" si="13"/>
        <v>0</v>
      </c>
      <c r="BA23" s="122">
        <v>0</v>
      </c>
      <c r="BB23" s="122">
        <v>0</v>
      </c>
      <c r="BC23" s="122">
        <v>0</v>
      </c>
    </row>
    <row r="24" spans="1:55" s="102" customFormat="1" ht="12" customHeight="1">
      <c r="A24" s="105" t="s">
        <v>112</v>
      </c>
      <c r="B24" s="106" t="s">
        <v>146</v>
      </c>
      <c r="C24" s="105" t="s">
        <v>147</v>
      </c>
      <c r="D24" s="122">
        <f t="shared" si="2"/>
        <v>10055</v>
      </c>
      <c r="E24" s="122">
        <f t="shared" si="3"/>
        <v>0</v>
      </c>
      <c r="F24" s="122">
        <v>0</v>
      </c>
      <c r="G24" s="122">
        <v>0</v>
      </c>
      <c r="H24" s="122">
        <f t="shared" si="4"/>
        <v>0</v>
      </c>
      <c r="I24" s="122">
        <v>0</v>
      </c>
      <c r="J24" s="122">
        <v>0</v>
      </c>
      <c r="K24" s="122">
        <f t="shared" si="5"/>
        <v>10055</v>
      </c>
      <c r="L24" s="122">
        <v>2501</v>
      </c>
      <c r="M24" s="122">
        <v>7554</v>
      </c>
      <c r="N24" s="122">
        <f t="shared" si="6"/>
        <v>10055</v>
      </c>
      <c r="O24" s="122">
        <f t="shared" si="7"/>
        <v>2501</v>
      </c>
      <c r="P24" s="122">
        <v>2501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f t="shared" si="8"/>
        <v>7554</v>
      </c>
      <c r="W24" s="122">
        <v>7554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f t="shared" si="9"/>
        <v>0</v>
      </c>
      <c r="AD24" s="122">
        <v>0</v>
      </c>
      <c r="AE24" s="122">
        <v>0</v>
      </c>
      <c r="AF24" s="122">
        <f t="shared" si="10"/>
        <v>153</v>
      </c>
      <c r="AG24" s="122">
        <v>153</v>
      </c>
      <c r="AH24" s="122">
        <v>0</v>
      </c>
      <c r="AI24" s="122">
        <v>0</v>
      </c>
      <c r="AJ24" s="122">
        <f t="shared" si="11"/>
        <v>1479</v>
      </c>
      <c r="AK24" s="122">
        <v>1336</v>
      </c>
      <c r="AL24" s="122">
        <v>0</v>
      </c>
      <c r="AM24" s="122">
        <v>0</v>
      </c>
      <c r="AN24" s="122">
        <v>0</v>
      </c>
      <c r="AO24" s="122">
        <v>0</v>
      </c>
      <c r="AP24" s="122">
        <v>143</v>
      </c>
      <c r="AQ24" s="122">
        <v>0</v>
      </c>
      <c r="AR24" s="122">
        <v>0</v>
      </c>
      <c r="AS24" s="122">
        <v>0</v>
      </c>
      <c r="AT24" s="122">
        <f t="shared" si="12"/>
        <v>10</v>
      </c>
      <c r="AU24" s="122">
        <v>10</v>
      </c>
      <c r="AV24" s="122">
        <v>0</v>
      </c>
      <c r="AW24" s="122">
        <v>0</v>
      </c>
      <c r="AX24" s="122">
        <v>0</v>
      </c>
      <c r="AY24" s="122">
        <v>0</v>
      </c>
      <c r="AZ24" s="122">
        <f t="shared" si="13"/>
        <v>4</v>
      </c>
      <c r="BA24" s="122">
        <v>4</v>
      </c>
      <c r="BB24" s="122">
        <v>0</v>
      </c>
      <c r="BC24" s="122">
        <v>0</v>
      </c>
    </row>
    <row r="25" spans="1:55" s="102" customFormat="1" ht="12" customHeight="1">
      <c r="A25" s="105" t="s">
        <v>112</v>
      </c>
      <c r="B25" s="106" t="s">
        <v>148</v>
      </c>
      <c r="C25" s="105" t="s">
        <v>149</v>
      </c>
      <c r="D25" s="122">
        <f t="shared" si="2"/>
        <v>24529</v>
      </c>
      <c r="E25" s="122">
        <f t="shared" si="3"/>
        <v>0</v>
      </c>
      <c r="F25" s="122">
        <v>0</v>
      </c>
      <c r="G25" s="122">
        <v>0</v>
      </c>
      <c r="H25" s="122">
        <f t="shared" si="4"/>
        <v>0</v>
      </c>
      <c r="I25" s="122">
        <v>0</v>
      </c>
      <c r="J25" s="122">
        <v>0</v>
      </c>
      <c r="K25" s="122">
        <f t="shared" si="5"/>
        <v>24529</v>
      </c>
      <c r="L25" s="122">
        <v>912</v>
      </c>
      <c r="M25" s="122">
        <v>23617</v>
      </c>
      <c r="N25" s="122">
        <f t="shared" si="6"/>
        <v>24624</v>
      </c>
      <c r="O25" s="122">
        <f t="shared" si="7"/>
        <v>912</v>
      </c>
      <c r="P25" s="122">
        <v>912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f t="shared" si="8"/>
        <v>23617</v>
      </c>
      <c r="W25" s="122">
        <v>23617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f t="shared" si="9"/>
        <v>95</v>
      </c>
      <c r="AD25" s="122">
        <v>95</v>
      </c>
      <c r="AE25" s="122">
        <v>0</v>
      </c>
      <c r="AF25" s="122">
        <f t="shared" si="10"/>
        <v>38</v>
      </c>
      <c r="AG25" s="122">
        <v>38</v>
      </c>
      <c r="AH25" s="122">
        <v>0</v>
      </c>
      <c r="AI25" s="122">
        <v>0</v>
      </c>
      <c r="AJ25" s="122">
        <f t="shared" si="11"/>
        <v>645</v>
      </c>
      <c r="AK25" s="122">
        <v>645</v>
      </c>
      <c r="AL25" s="122">
        <v>0</v>
      </c>
      <c r="AM25" s="122">
        <v>0</v>
      </c>
      <c r="AN25" s="122">
        <v>0</v>
      </c>
      <c r="AO25" s="122">
        <v>0</v>
      </c>
      <c r="AP25" s="122">
        <v>0</v>
      </c>
      <c r="AQ25" s="122">
        <v>0</v>
      </c>
      <c r="AR25" s="122">
        <v>0</v>
      </c>
      <c r="AS25" s="122">
        <v>0</v>
      </c>
      <c r="AT25" s="122">
        <f t="shared" si="12"/>
        <v>38</v>
      </c>
      <c r="AU25" s="122">
        <v>38</v>
      </c>
      <c r="AV25" s="122">
        <v>0</v>
      </c>
      <c r="AW25" s="122">
        <v>0</v>
      </c>
      <c r="AX25" s="122">
        <v>0</v>
      </c>
      <c r="AY25" s="122">
        <v>0</v>
      </c>
      <c r="AZ25" s="122">
        <f t="shared" si="13"/>
        <v>0</v>
      </c>
      <c r="BA25" s="122">
        <v>0</v>
      </c>
      <c r="BB25" s="122">
        <v>0</v>
      </c>
      <c r="BC25" s="122">
        <v>0</v>
      </c>
    </row>
    <row r="26" spans="1:55" s="102" customFormat="1" ht="12" customHeight="1">
      <c r="A26" s="105" t="s">
        <v>112</v>
      </c>
      <c r="B26" s="106" t="s">
        <v>150</v>
      </c>
      <c r="C26" s="105" t="s">
        <v>151</v>
      </c>
      <c r="D26" s="122">
        <f t="shared" si="2"/>
        <v>23401</v>
      </c>
      <c r="E26" s="122">
        <f t="shared" si="3"/>
        <v>0</v>
      </c>
      <c r="F26" s="122">
        <v>0</v>
      </c>
      <c r="G26" s="122">
        <v>0</v>
      </c>
      <c r="H26" s="122">
        <f t="shared" si="4"/>
        <v>0</v>
      </c>
      <c r="I26" s="122">
        <v>0</v>
      </c>
      <c r="J26" s="122">
        <v>0</v>
      </c>
      <c r="K26" s="122">
        <f t="shared" si="5"/>
        <v>23401</v>
      </c>
      <c r="L26" s="122">
        <v>3886</v>
      </c>
      <c r="M26" s="122">
        <v>19515</v>
      </c>
      <c r="N26" s="122">
        <f t="shared" si="6"/>
        <v>23401</v>
      </c>
      <c r="O26" s="122">
        <f t="shared" si="7"/>
        <v>3886</v>
      </c>
      <c r="P26" s="122">
        <v>3886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f t="shared" si="8"/>
        <v>19515</v>
      </c>
      <c r="W26" s="122">
        <v>19515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f t="shared" si="9"/>
        <v>0</v>
      </c>
      <c r="AD26" s="122">
        <v>0</v>
      </c>
      <c r="AE26" s="122">
        <v>0</v>
      </c>
      <c r="AF26" s="122">
        <f t="shared" si="10"/>
        <v>31</v>
      </c>
      <c r="AG26" s="122">
        <v>31</v>
      </c>
      <c r="AH26" s="122">
        <v>0</v>
      </c>
      <c r="AI26" s="122">
        <v>0</v>
      </c>
      <c r="AJ26" s="122">
        <f t="shared" si="11"/>
        <v>31</v>
      </c>
      <c r="AK26" s="122"/>
      <c r="AL26" s="122">
        <v>0</v>
      </c>
      <c r="AM26" s="122">
        <v>31</v>
      </c>
      <c r="AN26" s="122">
        <v>0</v>
      </c>
      <c r="AO26" s="122">
        <v>0</v>
      </c>
      <c r="AP26" s="122">
        <v>0</v>
      </c>
      <c r="AQ26" s="122">
        <v>0</v>
      </c>
      <c r="AR26" s="122">
        <v>0</v>
      </c>
      <c r="AS26" s="122">
        <v>0</v>
      </c>
      <c r="AT26" s="122">
        <f t="shared" si="12"/>
        <v>0</v>
      </c>
      <c r="AU26" s="122">
        <v>0</v>
      </c>
      <c r="AV26" s="122">
        <v>0</v>
      </c>
      <c r="AW26" s="122">
        <v>0</v>
      </c>
      <c r="AX26" s="122">
        <v>0</v>
      </c>
      <c r="AY26" s="122">
        <v>0</v>
      </c>
      <c r="AZ26" s="122">
        <f t="shared" si="13"/>
        <v>210</v>
      </c>
      <c r="BA26" s="122">
        <v>210</v>
      </c>
      <c r="BB26" s="122">
        <v>0</v>
      </c>
      <c r="BC26" s="122">
        <v>0</v>
      </c>
    </row>
    <row r="27" spans="1:55" s="102" customFormat="1" ht="12" customHeight="1">
      <c r="A27" s="105" t="s">
        <v>112</v>
      </c>
      <c r="B27" s="106" t="s">
        <v>152</v>
      </c>
      <c r="C27" s="105" t="s">
        <v>153</v>
      </c>
      <c r="D27" s="122">
        <f t="shared" si="2"/>
        <v>13368</v>
      </c>
      <c r="E27" s="122">
        <f t="shared" si="3"/>
        <v>0</v>
      </c>
      <c r="F27" s="122">
        <v>0</v>
      </c>
      <c r="G27" s="122">
        <v>0</v>
      </c>
      <c r="H27" s="122">
        <f t="shared" si="4"/>
        <v>0</v>
      </c>
      <c r="I27" s="122">
        <v>0</v>
      </c>
      <c r="J27" s="122">
        <v>0</v>
      </c>
      <c r="K27" s="122">
        <f t="shared" si="5"/>
        <v>13368</v>
      </c>
      <c r="L27" s="122">
        <v>2708</v>
      </c>
      <c r="M27" s="122">
        <v>10660</v>
      </c>
      <c r="N27" s="122">
        <f t="shared" si="6"/>
        <v>13368</v>
      </c>
      <c r="O27" s="122">
        <f t="shared" si="7"/>
        <v>2708</v>
      </c>
      <c r="P27" s="122">
        <v>2708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f t="shared" si="8"/>
        <v>10660</v>
      </c>
      <c r="W27" s="122">
        <v>10660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f t="shared" si="9"/>
        <v>0</v>
      </c>
      <c r="AD27" s="122">
        <v>0</v>
      </c>
      <c r="AE27" s="122">
        <v>0</v>
      </c>
      <c r="AF27" s="122">
        <f t="shared" si="10"/>
        <v>118</v>
      </c>
      <c r="AG27" s="122">
        <v>118</v>
      </c>
      <c r="AH27" s="122">
        <v>0</v>
      </c>
      <c r="AI27" s="122">
        <v>0</v>
      </c>
      <c r="AJ27" s="122">
        <f t="shared" si="11"/>
        <v>1662</v>
      </c>
      <c r="AK27" s="122">
        <v>1622</v>
      </c>
      <c r="AL27" s="122">
        <v>0</v>
      </c>
      <c r="AM27" s="122">
        <v>0</v>
      </c>
      <c r="AN27" s="122">
        <v>0</v>
      </c>
      <c r="AO27" s="122">
        <v>0</v>
      </c>
      <c r="AP27" s="122">
        <v>0</v>
      </c>
      <c r="AQ27" s="122">
        <v>0</v>
      </c>
      <c r="AR27" s="122">
        <v>0</v>
      </c>
      <c r="AS27" s="122">
        <v>40</v>
      </c>
      <c r="AT27" s="122">
        <f t="shared" si="12"/>
        <v>78</v>
      </c>
      <c r="AU27" s="122">
        <v>78</v>
      </c>
      <c r="AV27" s="122">
        <v>0</v>
      </c>
      <c r="AW27" s="122">
        <v>0</v>
      </c>
      <c r="AX27" s="122">
        <v>0</v>
      </c>
      <c r="AY27" s="122">
        <v>0</v>
      </c>
      <c r="AZ27" s="122">
        <f t="shared" si="13"/>
        <v>0</v>
      </c>
      <c r="BA27" s="122">
        <v>0</v>
      </c>
      <c r="BB27" s="122">
        <v>0</v>
      </c>
      <c r="BC27" s="122">
        <v>0</v>
      </c>
    </row>
    <row r="28" spans="1:55" s="102" customFormat="1" ht="12" customHeight="1">
      <c r="A28" s="105" t="s">
        <v>112</v>
      </c>
      <c r="B28" s="106" t="s">
        <v>154</v>
      </c>
      <c r="C28" s="105" t="s">
        <v>155</v>
      </c>
      <c r="D28" s="122">
        <f t="shared" si="2"/>
        <v>13794</v>
      </c>
      <c r="E28" s="122">
        <f t="shared" si="3"/>
        <v>0</v>
      </c>
      <c r="F28" s="122">
        <v>0</v>
      </c>
      <c r="G28" s="122">
        <v>0</v>
      </c>
      <c r="H28" s="122">
        <f t="shared" si="4"/>
        <v>0</v>
      </c>
      <c r="I28" s="122">
        <v>0</v>
      </c>
      <c r="J28" s="122">
        <v>0</v>
      </c>
      <c r="K28" s="122">
        <f t="shared" si="5"/>
        <v>13794</v>
      </c>
      <c r="L28" s="122">
        <v>2051</v>
      </c>
      <c r="M28" s="122">
        <v>11743</v>
      </c>
      <c r="N28" s="122">
        <f t="shared" si="6"/>
        <v>13794</v>
      </c>
      <c r="O28" s="122">
        <f t="shared" si="7"/>
        <v>2051</v>
      </c>
      <c r="P28" s="122">
        <v>2051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f t="shared" si="8"/>
        <v>11743</v>
      </c>
      <c r="W28" s="122">
        <v>11743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f t="shared" si="9"/>
        <v>0</v>
      </c>
      <c r="AD28" s="122">
        <v>0</v>
      </c>
      <c r="AE28" s="122">
        <v>0</v>
      </c>
      <c r="AF28" s="122">
        <f t="shared" si="10"/>
        <v>390</v>
      </c>
      <c r="AG28" s="122">
        <v>390</v>
      </c>
      <c r="AH28" s="122">
        <v>0</v>
      </c>
      <c r="AI28" s="122">
        <v>0</v>
      </c>
      <c r="AJ28" s="122">
        <f t="shared" si="11"/>
        <v>390</v>
      </c>
      <c r="AK28" s="122"/>
      <c r="AL28" s="122">
        <v>0</v>
      </c>
      <c r="AM28" s="122">
        <v>390</v>
      </c>
      <c r="AN28" s="122">
        <v>0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122">
        <f t="shared" si="12"/>
        <v>28</v>
      </c>
      <c r="AU28" s="122">
        <v>0</v>
      </c>
      <c r="AV28" s="122">
        <v>0</v>
      </c>
      <c r="AW28" s="122">
        <v>28</v>
      </c>
      <c r="AX28" s="122">
        <v>0</v>
      </c>
      <c r="AY28" s="122">
        <v>0</v>
      </c>
      <c r="AZ28" s="122">
        <f t="shared" si="13"/>
        <v>126</v>
      </c>
      <c r="BA28" s="122">
        <v>126</v>
      </c>
      <c r="BB28" s="122">
        <v>0</v>
      </c>
      <c r="BC28" s="122">
        <v>0</v>
      </c>
    </row>
    <row r="29" spans="1:55" s="102" customFormat="1" ht="12" customHeight="1">
      <c r="A29" s="105" t="s">
        <v>112</v>
      </c>
      <c r="B29" s="106" t="s">
        <v>156</v>
      </c>
      <c r="C29" s="105" t="s">
        <v>157</v>
      </c>
      <c r="D29" s="122">
        <f t="shared" si="2"/>
        <v>3912</v>
      </c>
      <c r="E29" s="122">
        <f t="shared" si="3"/>
        <v>0</v>
      </c>
      <c r="F29" s="122">
        <v>0</v>
      </c>
      <c r="G29" s="122">
        <v>0</v>
      </c>
      <c r="H29" s="122">
        <f t="shared" si="4"/>
        <v>0</v>
      </c>
      <c r="I29" s="122">
        <v>0</v>
      </c>
      <c r="J29" s="122">
        <v>0</v>
      </c>
      <c r="K29" s="122">
        <f t="shared" si="5"/>
        <v>3912</v>
      </c>
      <c r="L29" s="122">
        <v>515</v>
      </c>
      <c r="M29" s="122">
        <v>3397</v>
      </c>
      <c r="N29" s="122">
        <f t="shared" si="6"/>
        <v>3912</v>
      </c>
      <c r="O29" s="122">
        <f t="shared" si="7"/>
        <v>515</v>
      </c>
      <c r="P29" s="122">
        <v>515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f t="shared" si="8"/>
        <v>3397</v>
      </c>
      <c r="W29" s="122">
        <v>3397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f t="shared" si="9"/>
        <v>0</v>
      </c>
      <c r="AD29" s="122">
        <v>0</v>
      </c>
      <c r="AE29" s="122">
        <v>0</v>
      </c>
      <c r="AF29" s="122">
        <f t="shared" si="10"/>
        <v>0</v>
      </c>
      <c r="AG29" s="122">
        <v>0</v>
      </c>
      <c r="AH29" s="122">
        <v>0</v>
      </c>
      <c r="AI29" s="122">
        <v>0</v>
      </c>
      <c r="AJ29" s="122">
        <f t="shared" si="11"/>
        <v>0</v>
      </c>
      <c r="AK29" s="122"/>
      <c r="AL29" s="122">
        <v>0</v>
      </c>
      <c r="AM29" s="122">
        <v>0</v>
      </c>
      <c r="AN29" s="122">
        <v>0</v>
      </c>
      <c r="AO29" s="122">
        <v>0</v>
      </c>
      <c r="AP29" s="122">
        <v>0</v>
      </c>
      <c r="AQ29" s="122">
        <v>0</v>
      </c>
      <c r="AR29" s="122">
        <v>0</v>
      </c>
      <c r="AS29" s="122">
        <v>0</v>
      </c>
      <c r="AT29" s="122">
        <f t="shared" si="12"/>
        <v>0</v>
      </c>
      <c r="AU29" s="122">
        <v>0</v>
      </c>
      <c r="AV29" s="122">
        <v>0</v>
      </c>
      <c r="AW29" s="122">
        <v>0</v>
      </c>
      <c r="AX29" s="122">
        <v>0</v>
      </c>
      <c r="AY29" s="122">
        <v>0</v>
      </c>
      <c r="AZ29" s="122">
        <f t="shared" si="13"/>
        <v>0</v>
      </c>
      <c r="BA29" s="122">
        <v>0</v>
      </c>
      <c r="BB29" s="122">
        <v>0</v>
      </c>
      <c r="BC29" s="122">
        <v>0</v>
      </c>
    </row>
    <row r="30" spans="1:55" s="102" customFormat="1" ht="12" customHeight="1">
      <c r="A30" s="105" t="s">
        <v>112</v>
      </c>
      <c r="B30" s="106" t="s">
        <v>158</v>
      </c>
      <c r="C30" s="105" t="s">
        <v>159</v>
      </c>
      <c r="D30" s="122">
        <f t="shared" si="2"/>
        <v>5020</v>
      </c>
      <c r="E30" s="122">
        <f t="shared" si="3"/>
        <v>0</v>
      </c>
      <c r="F30" s="122">
        <v>0</v>
      </c>
      <c r="G30" s="122">
        <v>0</v>
      </c>
      <c r="H30" s="122">
        <f t="shared" si="4"/>
        <v>0</v>
      </c>
      <c r="I30" s="122">
        <v>0</v>
      </c>
      <c r="J30" s="122">
        <v>0</v>
      </c>
      <c r="K30" s="122">
        <f t="shared" si="5"/>
        <v>5020</v>
      </c>
      <c r="L30" s="122">
        <v>724</v>
      </c>
      <c r="M30" s="122">
        <v>4296</v>
      </c>
      <c r="N30" s="122">
        <f t="shared" si="6"/>
        <v>5020</v>
      </c>
      <c r="O30" s="122">
        <f t="shared" si="7"/>
        <v>724</v>
      </c>
      <c r="P30" s="122">
        <v>724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f t="shared" si="8"/>
        <v>4296</v>
      </c>
      <c r="W30" s="122">
        <v>4296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f t="shared" si="9"/>
        <v>0</v>
      </c>
      <c r="AD30" s="122">
        <v>0</v>
      </c>
      <c r="AE30" s="122">
        <v>0</v>
      </c>
      <c r="AF30" s="122">
        <f t="shared" si="10"/>
        <v>28</v>
      </c>
      <c r="AG30" s="122">
        <v>28</v>
      </c>
      <c r="AH30" s="122">
        <v>0</v>
      </c>
      <c r="AI30" s="122">
        <v>0</v>
      </c>
      <c r="AJ30" s="122">
        <f t="shared" si="11"/>
        <v>28</v>
      </c>
      <c r="AK30" s="122">
        <v>28</v>
      </c>
      <c r="AL30" s="122">
        <v>0</v>
      </c>
      <c r="AM30" s="122">
        <v>0</v>
      </c>
      <c r="AN30" s="122">
        <v>0</v>
      </c>
      <c r="AO30" s="122">
        <v>0</v>
      </c>
      <c r="AP30" s="122">
        <v>0</v>
      </c>
      <c r="AQ30" s="122">
        <v>0</v>
      </c>
      <c r="AR30" s="122">
        <v>0</v>
      </c>
      <c r="AS30" s="122">
        <v>0</v>
      </c>
      <c r="AT30" s="122">
        <f t="shared" si="12"/>
        <v>28</v>
      </c>
      <c r="AU30" s="122">
        <v>28</v>
      </c>
      <c r="AV30" s="122">
        <v>0</v>
      </c>
      <c r="AW30" s="122">
        <v>0</v>
      </c>
      <c r="AX30" s="122">
        <v>0</v>
      </c>
      <c r="AY30" s="122">
        <v>0</v>
      </c>
      <c r="AZ30" s="122">
        <f t="shared" si="13"/>
        <v>0</v>
      </c>
      <c r="BA30" s="122">
        <v>0</v>
      </c>
      <c r="BB30" s="122">
        <v>0</v>
      </c>
      <c r="BC30" s="122">
        <v>0</v>
      </c>
    </row>
    <row r="31" spans="1:55" s="102" customFormat="1" ht="12" customHeight="1">
      <c r="A31" s="105" t="s">
        <v>112</v>
      </c>
      <c r="B31" s="106" t="s">
        <v>160</v>
      </c>
      <c r="C31" s="105" t="s">
        <v>161</v>
      </c>
      <c r="D31" s="122">
        <f t="shared" si="2"/>
        <v>23387</v>
      </c>
      <c r="E31" s="122">
        <f t="shared" si="3"/>
        <v>0</v>
      </c>
      <c r="F31" s="122">
        <v>0</v>
      </c>
      <c r="G31" s="122">
        <v>0</v>
      </c>
      <c r="H31" s="122">
        <f t="shared" si="4"/>
        <v>0</v>
      </c>
      <c r="I31" s="122">
        <v>0</v>
      </c>
      <c r="J31" s="122">
        <v>0</v>
      </c>
      <c r="K31" s="122">
        <f t="shared" si="5"/>
        <v>23387</v>
      </c>
      <c r="L31" s="122">
        <v>3634</v>
      </c>
      <c r="M31" s="122">
        <v>19753</v>
      </c>
      <c r="N31" s="122">
        <f t="shared" si="6"/>
        <v>23387</v>
      </c>
      <c r="O31" s="122">
        <f t="shared" si="7"/>
        <v>3634</v>
      </c>
      <c r="P31" s="122">
        <v>3634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f t="shared" si="8"/>
        <v>19753</v>
      </c>
      <c r="W31" s="122">
        <v>19753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f t="shared" si="9"/>
        <v>0</v>
      </c>
      <c r="AD31" s="122">
        <v>0</v>
      </c>
      <c r="AE31" s="122">
        <v>0</v>
      </c>
      <c r="AF31" s="122">
        <f t="shared" si="10"/>
        <v>646</v>
      </c>
      <c r="AG31" s="122">
        <v>646</v>
      </c>
      <c r="AH31" s="122">
        <v>0</v>
      </c>
      <c r="AI31" s="122">
        <v>0</v>
      </c>
      <c r="AJ31" s="122">
        <f t="shared" si="11"/>
        <v>646</v>
      </c>
      <c r="AK31" s="122"/>
      <c r="AL31" s="122">
        <v>0</v>
      </c>
      <c r="AM31" s="122">
        <v>646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  <c r="AS31" s="122">
        <v>0</v>
      </c>
      <c r="AT31" s="122">
        <f t="shared" si="12"/>
        <v>0</v>
      </c>
      <c r="AU31" s="122">
        <v>0</v>
      </c>
      <c r="AV31" s="122">
        <v>0</v>
      </c>
      <c r="AW31" s="122">
        <v>0</v>
      </c>
      <c r="AX31" s="122">
        <v>0</v>
      </c>
      <c r="AY31" s="122">
        <v>0</v>
      </c>
      <c r="AZ31" s="122">
        <f t="shared" si="13"/>
        <v>0</v>
      </c>
      <c r="BA31" s="122">
        <v>0</v>
      </c>
      <c r="BB31" s="122">
        <v>0</v>
      </c>
      <c r="BC31" s="122">
        <v>0</v>
      </c>
    </row>
    <row r="32" spans="1:55" s="102" customFormat="1" ht="12" customHeight="1">
      <c r="A32" s="105" t="s">
        <v>112</v>
      </c>
      <c r="B32" s="106" t="s">
        <v>162</v>
      </c>
      <c r="C32" s="105" t="s">
        <v>163</v>
      </c>
      <c r="D32" s="122">
        <f t="shared" si="2"/>
        <v>13311</v>
      </c>
      <c r="E32" s="122">
        <f t="shared" si="3"/>
        <v>0</v>
      </c>
      <c r="F32" s="122">
        <v>0</v>
      </c>
      <c r="G32" s="122">
        <v>0</v>
      </c>
      <c r="H32" s="122">
        <f t="shared" si="4"/>
        <v>0</v>
      </c>
      <c r="I32" s="122">
        <v>0</v>
      </c>
      <c r="J32" s="122">
        <v>0</v>
      </c>
      <c r="K32" s="122">
        <f t="shared" si="5"/>
        <v>13311</v>
      </c>
      <c r="L32" s="122">
        <v>2027</v>
      </c>
      <c r="M32" s="122">
        <v>11284</v>
      </c>
      <c r="N32" s="122">
        <f t="shared" si="6"/>
        <v>13333</v>
      </c>
      <c r="O32" s="122">
        <f t="shared" si="7"/>
        <v>2027</v>
      </c>
      <c r="P32" s="122">
        <v>2027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f t="shared" si="8"/>
        <v>11284</v>
      </c>
      <c r="W32" s="122">
        <v>11284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f t="shared" si="9"/>
        <v>22</v>
      </c>
      <c r="AD32" s="122">
        <v>22</v>
      </c>
      <c r="AE32" s="122">
        <v>0</v>
      </c>
      <c r="AF32" s="122">
        <f t="shared" si="10"/>
        <v>331</v>
      </c>
      <c r="AG32" s="122">
        <v>331</v>
      </c>
      <c r="AH32" s="122">
        <v>0</v>
      </c>
      <c r="AI32" s="122">
        <v>0</v>
      </c>
      <c r="AJ32" s="122">
        <f t="shared" si="11"/>
        <v>331</v>
      </c>
      <c r="AK32" s="122"/>
      <c r="AL32" s="122">
        <v>0</v>
      </c>
      <c r="AM32" s="122">
        <v>118</v>
      </c>
      <c r="AN32" s="122">
        <v>101</v>
      </c>
      <c r="AO32" s="122">
        <v>0</v>
      </c>
      <c r="AP32" s="122">
        <v>0</v>
      </c>
      <c r="AQ32" s="122">
        <v>0</v>
      </c>
      <c r="AR32" s="122">
        <v>0</v>
      </c>
      <c r="AS32" s="122">
        <v>112</v>
      </c>
      <c r="AT32" s="122">
        <f t="shared" si="12"/>
        <v>0</v>
      </c>
      <c r="AU32" s="122">
        <v>0</v>
      </c>
      <c r="AV32" s="122">
        <v>0</v>
      </c>
      <c r="AW32" s="122">
        <v>0</v>
      </c>
      <c r="AX32" s="122">
        <v>0</v>
      </c>
      <c r="AY32" s="122">
        <v>0</v>
      </c>
      <c r="AZ32" s="122">
        <f t="shared" si="13"/>
        <v>0</v>
      </c>
      <c r="BA32" s="122">
        <v>0</v>
      </c>
      <c r="BB32" s="122">
        <v>0</v>
      </c>
      <c r="BC32" s="122">
        <v>0</v>
      </c>
    </row>
    <row r="33" spans="1:55" s="102" customFormat="1" ht="12" customHeight="1">
      <c r="A33" s="105" t="s">
        <v>112</v>
      </c>
      <c r="B33" s="106" t="s">
        <v>164</v>
      </c>
      <c r="C33" s="105" t="s">
        <v>165</v>
      </c>
      <c r="D33" s="122">
        <f t="shared" si="2"/>
        <v>2944</v>
      </c>
      <c r="E33" s="122">
        <f t="shared" si="3"/>
        <v>0</v>
      </c>
      <c r="F33" s="122">
        <v>0</v>
      </c>
      <c r="G33" s="122">
        <v>0</v>
      </c>
      <c r="H33" s="122">
        <f t="shared" si="4"/>
        <v>0</v>
      </c>
      <c r="I33" s="122">
        <v>0</v>
      </c>
      <c r="J33" s="122">
        <v>0</v>
      </c>
      <c r="K33" s="122">
        <f t="shared" si="5"/>
        <v>2944</v>
      </c>
      <c r="L33" s="122">
        <v>997</v>
      </c>
      <c r="M33" s="122">
        <v>1947</v>
      </c>
      <c r="N33" s="122">
        <f t="shared" si="6"/>
        <v>3029</v>
      </c>
      <c r="O33" s="122">
        <f t="shared" si="7"/>
        <v>997</v>
      </c>
      <c r="P33" s="122">
        <v>997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f t="shared" si="8"/>
        <v>1947</v>
      </c>
      <c r="W33" s="122">
        <v>1947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f t="shared" si="9"/>
        <v>85</v>
      </c>
      <c r="AD33" s="122">
        <v>85</v>
      </c>
      <c r="AE33" s="122">
        <v>0</v>
      </c>
      <c r="AF33" s="122">
        <f t="shared" si="10"/>
        <v>73</v>
      </c>
      <c r="AG33" s="122">
        <v>73</v>
      </c>
      <c r="AH33" s="122">
        <v>0</v>
      </c>
      <c r="AI33" s="122">
        <v>0</v>
      </c>
      <c r="AJ33" s="122">
        <f t="shared" si="11"/>
        <v>73</v>
      </c>
      <c r="AK33" s="122"/>
      <c r="AL33" s="122">
        <v>0</v>
      </c>
      <c r="AM33" s="122">
        <v>26</v>
      </c>
      <c r="AN33" s="122">
        <v>22</v>
      </c>
      <c r="AO33" s="122">
        <v>0</v>
      </c>
      <c r="AP33" s="122">
        <v>0</v>
      </c>
      <c r="AQ33" s="122">
        <v>0</v>
      </c>
      <c r="AR33" s="122">
        <v>0</v>
      </c>
      <c r="AS33" s="122">
        <v>25</v>
      </c>
      <c r="AT33" s="122">
        <f t="shared" si="12"/>
        <v>0</v>
      </c>
      <c r="AU33" s="122">
        <v>0</v>
      </c>
      <c r="AV33" s="122">
        <v>0</v>
      </c>
      <c r="AW33" s="122">
        <v>0</v>
      </c>
      <c r="AX33" s="122">
        <v>0</v>
      </c>
      <c r="AY33" s="122">
        <v>0</v>
      </c>
      <c r="AZ33" s="122">
        <f t="shared" si="13"/>
        <v>0</v>
      </c>
      <c r="BA33" s="122">
        <v>0</v>
      </c>
      <c r="BB33" s="122">
        <v>0</v>
      </c>
      <c r="BC33" s="122">
        <v>0</v>
      </c>
    </row>
    <row r="34" spans="1:55" s="102" customFormat="1" ht="12" customHeight="1">
      <c r="A34" s="105" t="s">
        <v>112</v>
      </c>
      <c r="B34" s="106" t="s">
        <v>166</v>
      </c>
      <c r="C34" s="105" t="s">
        <v>167</v>
      </c>
      <c r="D34" s="122">
        <f t="shared" si="2"/>
        <v>11208</v>
      </c>
      <c r="E34" s="122">
        <f t="shared" si="3"/>
        <v>0</v>
      </c>
      <c r="F34" s="122">
        <v>0</v>
      </c>
      <c r="G34" s="122">
        <v>0</v>
      </c>
      <c r="H34" s="122">
        <f t="shared" si="4"/>
        <v>0</v>
      </c>
      <c r="I34" s="122">
        <v>0</v>
      </c>
      <c r="J34" s="122">
        <v>0</v>
      </c>
      <c r="K34" s="122">
        <f t="shared" si="5"/>
        <v>11208</v>
      </c>
      <c r="L34" s="122">
        <v>720</v>
      </c>
      <c r="M34" s="122">
        <v>10488</v>
      </c>
      <c r="N34" s="122">
        <f t="shared" si="6"/>
        <v>11208</v>
      </c>
      <c r="O34" s="122">
        <f t="shared" si="7"/>
        <v>720</v>
      </c>
      <c r="P34" s="122">
        <v>720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f t="shared" si="8"/>
        <v>10488</v>
      </c>
      <c r="W34" s="122">
        <v>10488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f t="shared" si="9"/>
        <v>0</v>
      </c>
      <c r="AD34" s="122">
        <v>0</v>
      </c>
      <c r="AE34" s="122">
        <v>0</v>
      </c>
      <c r="AF34" s="122">
        <f t="shared" si="10"/>
        <v>278</v>
      </c>
      <c r="AG34" s="122">
        <v>278</v>
      </c>
      <c r="AH34" s="122">
        <v>0</v>
      </c>
      <c r="AI34" s="122">
        <v>0</v>
      </c>
      <c r="AJ34" s="122">
        <f t="shared" si="11"/>
        <v>278</v>
      </c>
      <c r="AK34" s="122"/>
      <c r="AL34" s="122">
        <v>0</v>
      </c>
      <c r="AM34" s="122">
        <v>99</v>
      </c>
      <c r="AN34" s="122">
        <v>85</v>
      </c>
      <c r="AO34" s="122">
        <v>0</v>
      </c>
      <c r="AP34" s="122">
        <v>0</v>
      </c>
      <c r="AQ34" s="122">
        <v>0</v>
      </c>
      <c r="AR34" s="122">
        <v>0</v>
      </c>
      <c r="AS34" s="122">
        <v>94</v>
      </c>
      <c r="AT34" s="122">
        <f t="shared" si="12"/>
        <v>0</v>
      </c>
      <c r="AU34" s="122">
        <v>0</v>
      </c>
      <c r="AV34" s="122">
        <v>0</v>
      </c>
      <c r="AW34" s="122">
        <v>0</v>
      </c>
      <c r="AX34" s="122">
        <v>0</v>
      </c>
      <c r="AY34" s="122">
        <v>0</v>
      </c>
      <c r="AZ34" s="122">
        <f t="shared" si="13"/>
        <v>0</v>
      </c>
      <c r="BA34" s="122">
        <v>0</v>
      </c>
      <c r="BB34" s="122">
        <v>0</v>
      </c>
      <c r="BC34" s="122">
        <v>0</v>
      </c>
    </row>
    <row r="35" spans="1:55" s="102" customFormat="1" ht="12" customHeight="1">
      <c r="A35" s="105" t="s">
        <v>112</v>
      </c>
      <c r="B35" s="106" t="s">
        <v>168</v>
      </c>
      <c r="C35" s="105" t="s">
        <v>169</v>
      </c>
      <c r="D35" s="122">
        <f t="shared" si="2"/>
        <v>5925</v>
      </c>
      <c r="E35" s="122">
        <f t="shared" si="3"/>
        <v>0</v>
      </c>
      <c r="F35" s="122">
        <v>0</v>
      </c>
      <c r="G35" s="122">
        <v>0</v>
      </c>
      <c r="H35" s="122">
        <f t="shared" si="4"/>
        <v>0</v>
      </c>
      <c r="I35" s="122">
        <v>0</v>
      </c>
      <c r="J35" s="122">
        <v>0</v>
      </c>
      <c r="K35" s="122">
        <f t="shared" si="5"/>
        <v>5925</v>
      </c>
      <c r="L35" s="122">
        <v>543</v>
      </c>
      <c r="M35" s="122">
        <v>5382</v>
      </c>
      <c r="N35" s="122">
        <f t="shared" si="6"/>
        <v>5925</v>
      </c>
      <c r="O35" s="122">
        <f t="shared" si="7"/>
        <v>543</v>
      </c>
      <c r="P35" s="122">
        <v>543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f t="shared" si="8"/>
        <v>5382</v>
      </c>
      <c r="W35" s="122">
        <v>5382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f t="shared" si="9"/>
        <v>0</v>
      </c>
      <c r="AD35" s="122">
        <v>0</v>
      </c>
      <c r="AE35" s="122">
        <v>0</v>
      </c>
      <c r="AF35" s="122">
        <f t="shared" si="10"/>
        <v>147</v>
      </c>
      <c r="AG35" s="122">
        <v>147</v>
      </c>
      <c r="AH35" s="122">
        <v>0</v>
      </c>
      <c r="AI35" s="122">
        <v>0</v>
      </c>
      <c r="AJ35" s="122">
        <f t="shared" si="11"/>
        <v>147</v>
      </c>
      <c r="AK35" s="122"/>
      <c r="AL35" s="122">
        <v>0</v>
      </c>
      <c r="AM35" s="122">
        <v>52</v>
      </c>
      <c r="AN35" s="122">
        <v>45</v>
      </c>
      <c r="AO35" s="122">
        <v>0</v>
      </c>
      <c r="AP35" s="122">
        <v>0</v>
      </c>
      <c r="AQ35" s="122">
        <v>0</v>
      </c>
      <c r="AR35" s="122">
        <v>0</v>
      </c>
      <c r="AS35" s="122">
        <v>50</v>
      </c>
      <c r="AT35" s="122">
        <f t="shared" si="12"/>
        <v>0</v>
      </c>
      <c r="AU35" s="122">
        <v>0</v>
      </c>
      <c r="AV35" s="122">
        <v>0</v>
      </c>
      <c r="AW35" s="122">
        <v>0</v>
      </c>
      <c r="AX35" s="122">
        <v>0</v>
      </c>
      <c r="AY35" s="122">
        <v>0</v>
      </c>
      <c r="AZ35" s="122">
        <f t="shared" si="13"/>
        <v>0</v>
      </c>
      <c r="BA35" s="122">
        <v>0</v>
      </c>
      <c r="BB35" s="122">
        <v>0</v>
      </c>
      <c r="BC35" s="122">
        <v>0</v>
      </c>
    </row>
    <row r="36" spans="1:55" s="102" customFormat="1" ht="12" customHeight="1">
      <c r="A36" s="105" t="s">
        <v>112</v>
      </c>
      <c r="B36" s="106" t="s">
        <v>170</v>
      </c>
      <c r="C36" s="105" t="s">
        <v>171</v>
      </c>
      <c r="D36" s="122">
        <f t="shared" si="2"/>
        <v>2976</v>
      </c>
      <c r="E36" s="122">
        <f t="shared" si="3"/>
        <v>0</v>
      </c>
      <c r="F36" s="122">
        <v>0</v>
      </c>
      <c r="G36" s="122">
        <v>0</v>
      </c>
      <c r="H36" s="122">
        <f t="shared" si="4"/>
        <v>0</v>
      </c>
      <c r="I36" s="122">
        <v>0</v>
      </c>
      <c r="J36" s="122">
        <v>0</v>
      </c>
      <c r="K36" s="122">
        <f t="shared" si="5"/>
        <v>2976</v>
      </c>
      <c r="L36" s="122">
        <v>440</v>
      </c>
      <c r="M36" s="122">
        <v>2536</v>
      </c>
      <c r="N36" s="122">
        <f t="shared" si="6"/>
        <v>2976</v>
      </c>
      <c r="O36" s="122">
        <f t="shared" si="7"/>
        <v>440</v>
      </c>
      <c r="P36" s="122">
        <v>440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f t="shared" si="8"/>
        <v>2536</v>
      </c>
      <c r="W36" s="122">
        <v>2536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f t="shared" si="9"/>
        <v>0</v>
      </c>
      <c r="AD36" s="122">
        <v>0</v>
      </c>
      <c r="AE36" s="122">
        <v>0</v>
      </c>
      <c r="AF36" s="122">
        <f t="shared" si="10"/>
        <v>74</v>
      </c>
      <c r="AG36" s="122">
        <v>74</v>
      </c>
      <c r="AH36" s="122">
        <v>0</v>
      </c>
      <c r="AI36" s="122">
        <v>0</v>
      </c>
      <c r="AJ36" s="122">
        <f t="shared" si="11"/>
        <v>74</v>
      </c>
      <c r="AK36" s="122"/>
      <c r="AL36" s="122">
        <v>0</v>
      </c>
      <c r="AM36" s="122">
        <v>26</v>
      </c>
      <c r="AN36" s="122">
        <v>23</v>
      </c>
      <c r="AO36" s="122">
        <v>0</v>
      </c>
      <c r="AP36" s="122">
        <v>0</v>
      </c>
      <c r="AQ36" s="122">
        <v>0</v>
      </c>
      <c r="AR36" s="122">
        <v>0</v>
      </c>
      <c r="AS36" s="122">
        <v>25</v>
      </c>
      <c r="AT36" s="122">
        <f t="shared" si="12"/>
        <v>0</v>
      </c>
      <c r="AU36" s="122">
        <v>0</v>
      </c>
      <c r="AV36" s="122">
        <v>0</v>
      </c>
      <c r="AW36" s="122">
        <v>0</v>
      </c>
      <c r="AX36" s="122">
        <v>0</v>
      </c>
      <c r="AY36" s="122">
        <v>0</v>
      </c>
      <c r="AZ36" s="122">
        <f t="shared" si="13"/>
        <v>0</v>
      </c>
      <c r="BA36" s="122">
        <v>0</v>
      </c>
      <c r="BB36" s="122">
        <v>0</v>
      </c>
      <c r="BC36" s="122">
        <v>0</v>
      </c>
    </row>
    <row r="37" spans="1:55" s="102" customFormat="1" ht="12" customHeight="1">
      <c r="A37" s="105" t="s">
        <v>112</v>
      </c>
      <c r="B37" s="106" t="s">
        <v>172</v>
      </c>
      <c r="C37" s="105" t="s">
        <v>173</v>
      </c>
      <c r="D37" s="122">
        <f t="shared" si="2"/>
        <v>21228</v>
      </c>
      <c r="E37" s="122">
        <f t="shared" si="3"/>
        <v>0</v>
      </c>
      <c r="F37" s="122">
        <v>0</v>
      </c>
      <c r="G37" s="122">
        <v>0</v>
      </c>
      <c r="H37" s="122">
        <f t="shared" si="4"/>
        <v>0</v>
      </c>
      <c r="I37" s="122">
        <v>0</v>
      </c>
      <c r="J37" s="122">
        <v>0</v>
      </c>
      <c r="K37" s="122">
        <f t="shared" si="5"/>
        <v>21228</v>
      </c>
      <c r="L37" s="122">
        <v>1361</v>
      </c>
      <c r="M37" s="122">
        <v>19867</v>
      </c>
      <c r="N37" s="122">
        <f t="shared" si="6"/>
        <v>21229</v>
      </c>
      <c r="O37" s="122">
        <f t="shared" si="7"/>
        <v>1361</v>
      </c>
      <c r="P37" s="122">
        <v>1361</v>
      </c>
      <c r="Q37" s="122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f t="shared" si="8"/>
        <v>19867</v>
      </c>
      <c r="W37" s="122">
        <v>19867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f t="shared" si="9"/>
        <v>1</v>
      </c>
      <c r="AD37" s="122">
        <v>1</v>
      </c>
      <c r="AE37" s="122">
        <v>0</v>
      </c>
      <c r="AF37" s="122">
        <f t="shared" si="10"/>
        <v>527</v>
      </c>
      <c r="AG37" s="122">
        <v>527</v>
      </c>
      <c r="AH37" s="122">
        <v>0</v>
      </c>
      <c r="AI37" s="122">
        <v>0</v>
      </c>
      <c r="AJ37" s="122">
        <f t="shared" si="11"/>
        <v>527</v>
      </c>
      <c r="AK37" s="122"/>
      <c r="AL37" s="122">
        <v>0</v>
      </c>
      <c r="AM37" s="122">
        <v>188</v>
      </c>
      <c r="AN37" s="122">
        <v>160</v>
      </c>
      <c r="AO37" s="122">
        <v>0</v>
      </c>
      <c r="AP37" s="122">
        <v>0</v>
      </c>
      <c r="AQ37" s="122">
        <v>0</v>
      </c>
      <c r="AR37" s="122">
        <v>0</v>
      </c>
      <c r="AS37" s="122">
        <v>179</v>
      </c>
      <c r="AT37" s="122">
        <f t="shared" si="12"/>
        <v>0</v>
      </c>
      <c r="AU37" s="122">
        <v>0</v>
      </c>
      <c r="AV37" s="122">
        <v>0</v>
      </c>
      <c r="AW37" s="122">
        <v>0</v>
      </c>
      <c r="AX37" s="122">
        <v>0</v>
      </c>
      <c r="AY37" s="122">
        <v>0</v>
      </c>
      <c r="AZ37" s="122">
        <f t="shared" si="13"/>
        <v>0</v>
      </c>
      <c r="BA37" s="122">
        <v>0</v>
      </c>
      <c r="BB37" s="122">
        <v>0</v>
      </c>
      <c r="BC37" s="122">
        <v>0</v>
      </c>
    </row>
    <row r="38" spans="1:55" s="102" customFormat="1" ht="12" customHeight="1">
      <c r="A38" s="105" t="s">
        <v>112</v>
      </c>
      <c r="B38" s="106" t="s">
        <v>174</v>
      </c>
      <c r="C38" s="105" t="s">
        <v>175</v>
      </c>
      <c r="D38" s="122">
        <f t="shared" si="2"/>
        <v>15649</v>
      </c>
      <c r="E38" s="122">
        <f t="shared" si="3"/>
        <v>0</v>
      </c>
      <c r="F38" s="122">
        <v>0</v>
      </c>
      <c r="G38" s="122">
        <v>0</v>
      </c>
      <c r="H38" s="122">
        <f t="shared" si="4"/>
        <v>0</v>
      </c>
      <c r="I38" s="122">
        <v>0</v>
      </c>
      <c r="J38" s="122">
        <v>0</v>
      </c>
      <c r="K38" s="122">
        <f t="shared" si="5"/>
        <v>15649</v>
      </c>
      <c r="L38" s="122">
        <v>625</v>
      </c>
      <c r="M38" s="122">
        <v>15024</v>
      </c>
      <c r="N38" s="122">
        <f t="shared" si="6"/>
        <v>15649</v>
      </c>
      <c r="O38" s="122">
        <f t="shared" si="7"/>
        <v>625</v>
      </c>
      <c r="P38" s="122">
        <v>625</v>
      </c>
      <c r="Q38" s="122">
        <v>0</v>
      </c>
      <c r="R38" s="122">
        <v>0</v>
      </c>
      <c r="S38" s="122">
        <v>0</v>
      </c>
      <c r="T38" s="122">
        <v>0</v>
      </c>
      <c r="U38" s="122">
        <v>0</v>
      </c>
      <c r="V38" s="122">
        <f t="shared" si="8"/>
        <v>15024</v>
      </c>
      <c r="W38" s="122">
        <v>15024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f t="shared" si="9"/>
        <v>0</v>
      </c>
      <c r="AD38" s="122">
        <v>0</v>
      </c>
      <c r="AE38" s="122">
        <v>0</v>
      </c>
      <c r="AF38" s="122">
        <f t="shared" si="10"/>
        <v>389</v>
      </c>
      <c r="AG38" s="122">
        <v>389</v>
      </c>
      <c r="AH38" s="122">
        <v>0</v>
      </c>
      <c r="AI38" s="122">
        <v>0</v>
      </c>
      <c r="AJ38" s="122">
        <f t="shared" si="11"/>
        <v>389</v>
      </c>
      <c r="AK38" s="122"/>
      <c r="AL38" s="122">
        <v>0</v>
      </c>
      <c r="AM38" s="122">
        <v>139</v>
      </c>
      <c r="AN38" s="122">
        <v>118</v>
      </c>
      <c r="AO38" s="122">
        <v>0</v>
      </c>
      <c r="AP38" s="122">
        <v>0</v>
      </c>
      <c r="AQ38" s="122">
        <v>0</v>
      </c>
      <c r="AR38" s="122">
        <v>0</v>
      </c>
      <c r="AS38" s="122">
        <v>132</v>
      </c>
      <c r="AT38" s="122">
        <f t="shared" si="12"/>
        <v>0</v>
      </c>
      <c r="AU38" s="122">
        <v>0</v>
      </c>
      <c r="AV38" s="122">
        <v>0</v>
      </c>
      <c r="AW38" s="122">
        <v>0</v>
      </c>
      <c r="AX38" s="122">
        <v>0</v>
      </c>
      <c r="AY38" s="122">
        <v>0</v>
      </c>
      <c r="AZ38" s="122">
        <f t="shared" si="13"/>
        <v>0</v>
      </c>
      <c r="BA38" s="122">
        <v>0</v>
      </c>
      <c r="BB38" s="122">
        <v>0</v>
      </c>
      <c r="BC38" s="122">
        <v>0</v>
      </c>
    </row>
    <row r="39" spans="1:55" s="102" customFormat="1" ht="12" customHeight="1">
      <c r="A39" s="105" t="s">
        <v>112</v>
      </c>
      <c r="B39" s="106" t="s">
        <v>176</v>
      </c>
      <c r="C39" s="105" t="s">
        <v>111</v>
      </c>
      <c r="D39" s="122">
        <f t="shared" si="2"/>
        <v>16768</v>
      </c>
      <c r="E39" s="122">
        <f t="shared" si="3"/>
        <v>0</v>
      </c>
      <c r="F39" s="122">
        <v>0</v>
      </c>
      <c r="G39" s="122">
        <v>0</v>
      </c>
      <c r="H39" s="122">
        <f t="shared" si="4"/>
        <v>0</v>
      </c>
      <c r="I39" s="122">
        <v>0</v>
      </c>
      <c r="J39" s="122">
        <v>0</v>
      </c>
      <c r="K39" s="122">
        <f t="shared" si="5"/>
        <v>16768</v>
      </c>
      <c r="L39" s="122">
        <v>1203</v>
      </c>
      <c r="M39" s="122">
        <v>15565</v>
      </c>
      <c r="N39" s="122">
        <f t="shared" si="6"/>
        <v>16770</v>
      </c>
      <c r="O39" s="122">
        <f t="shared" si="7"/>
        <v>1203</v>
      </c>
      <c r="P39" s="122">
        <v>1203</v>
      </c>
      <c r="Q39" s="122">
        <v>0</v>
      </c>
      <c r="R39" s="122">
        <v>0</v>
      </c>
      <c r="S39" s="122">
        <v>0</v>
      </c>
      <c r="T39" s="122">
        <v>0</v>
      </c>
      <c r="U39" s="122">
        <v>0</v>
      </c>
      <c r="V39" s="122">
        <f t="shared" si="8"/>
        <v>15565</v>
      </c>
      <c r="W39" s="122">
        <v>15565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22">
        <f t="shared" si="9"/>
        <v>2</v>
      </c>
      <c r="AD39" s="122">
        <v>2</v>
      </c>
      <c r="AE39" s="122">
        <v>0</v>
      </c>
      <c r="AF39" s="122">
        <f t="shared" si="10"/>
        <v>416</v>
      </c>
      <c r="AG39" s="122">
        <v>416</v>
      </c>
      <c r="AH39" s="122">
        <v>0</v>
      </c>
      <c r="AI39" s="122">
        <v>0</v>
      </c>
      <c r="AJ39" s="122">
        <f t="shared" si="11"/>
        <v>416</v>
      </c>
      <c r="AK39" s="122">
        <v>0</v>
      </c>
      <c r="AL39" s="122">
        <v>0</v>
      </c>
      <c r="AM39" s="122">
        <v>148</v>
      </c>
      <c r="AN39" s="122">
        <v>127</v>
      </c>
      <c r="AO39" s="122">
        <v>0</v>
      </c>
      <c r="AP39" s="122">
        <v>0</v>
      </c>
      <c r="AQ39" s="122">
        <v>0</v>
      </c>
      <c r="AR39" s="122">
        <v>0</v>
      </c>
      <c r="AS39" s="122">
        <v>141</v>
      </c>
      <c r="AT39" s="122">
        <f t="shared" si="12"/>
        <v>0</v>
      </c>
      <c r="AU39" s="122">
        <v>0</v>
      </c>
      <c r="AV39" s="122">
        <v>0</v>
      </c>
      <c r="AW39" s="122">
        <v>0</v>
      </c>
      <c r="AX39" s="122">
        <v>0</v>
      </c>
      <c r="AY39" s="122">
        <v>0</v>
      </c>
      <c r="AZ39" s="122">
        <f t="shared" si="13"/>
        <v>0</v>
      </c>
      <c r="BA39" s="122">
        <v>0</v>
      </c>
      <c r="BB39" s="122">
        <v>0</v>
      </c>
      <c r="BC39" s="122">
        <v>0</v>
      </c>
    </row>
    <row r="40" spans="1:55" s="102" customFormat="1" ht="12" customHeight="1">
      <c r="A40" s="105" t="s">
        <v>112</v>
      </c>
      <c r="B40" s="106" t="s">
        <v>177</v>
      </c>
      <c r="C40" s="105" t="s">
        <v>178</v>
      </c>
      <c r="D40" s="122">
        <f t="shared" si="2"/>
        <v>2922</v>
      </c>
      <c r="E40" s="122">
        <f t="shared" si="3"/>
        <v>0</v>
      </c>
      <c r="F40" s="122">
        <v>0</v>
      </c>
      <c r="G40" s="122">
        <v>0</v>
      </c>
      <c r="H40" s="122">
        <f t="shared" si="4"/>
        <v>0</v>
      </c>
      <c r="I40" s="122">
        <v>0</v>
      </c>
      <c r="J40" s="122">
        <v>0</v>
      </c>
      <c r="K40" s="122">
        <f t="shared" si="5"/>
        <v>2922</v>
      </c>
      <c r="L40" s="122">
        <v>159</v>
      </c>
      <c r="M40" s="122">
        <v>2763</v>
      </c>
      <c r="N40" s="122">
        <f t="shared" si="6"/>
        <v>2922</v>
      </c>
      <c r="O40" s="122">
        <f t="shared" si="7"/>
        <v>159</v>
      </c>
      <c r="P40" s="122">
        <v>159</v>
      </c>
      <c r="Q40" s="122">
        <v>0</v>
      </c>
      <c r="R40" s="122">
        <v>0</v>
      </c>
      <c r="S40" s="122">
        <v>0</v>
      </c>
      <c r="T40" s="122">
        <v>0</v>
      </c>
      <c r="U40" s="122">
        <v>0</v>
      </c>
      <c r="V40" s="122">
        <f t="shared" si="8"/>
        <v>2763</v>
      </c>
      <c r="W40" s="122">
        <v>2763</v>
      </c>
      <c r="X40" s="122">
        <v>0</v>
      </c>
      <c r="Y40" s="122">
        <v>0</v>
      </c>
      <c r="Z40" s="122">
        <v>0</v>
      </c>
      <c r="AA40" s="122">
        <v>0</v>
      </c>
      <c r="AB40" s="122">
        <v>0</v>
      </c>
      <c r="AC40" s="122">
        <f t="shared" si="9"/>
        <v>0</v>
      </c>
      <c r="AD40" s="122">
        <v>0</v>
      </c>
      <c r="AE40" s="122">
        <v>0</v>
      </c>
      <c r="AF40" s="122">
        <f t="shared" si="10"/>
        <v>5</v>
      </c>
      <c r="AG40" s="122">
        <v>5</v>
      </c>
      <c r="AH40" s="122">
        <v>0</v>
      </c>
      <c r="AI40" s="122">
        <v>0</v>
      </c>
      <c r="AJ40" s="122">
        <f t="shared" si="11"/>
        <v>5</v>
      </c>
      <c r="AK40" s="122">
        <v>0</v>
      </c>
      <c r="AL40" s="122">
        <v>0</v>
      </c>
      <c r="AM40" s="122">
        <v>5</v>
      </c>
      <c r="AN40" s="122">
        <v>0</v>
      </c>
      <c r="AO40" s="122">
        <v>0</v>
      </c>
      <c r="AP40" s="122">
        <v>0</v>
      </c>
      <c r="AQ40" s="122">
        <v>0</v>
      </c>
      <c r="AR40" s="122">
        <v>0</v>
      </c>
      <c r="AS40" s="122">
        <v>0</v>
      </c>
      <c r="AT40" s="122">
        <f t="shared" si="12"/>
        <v>0</v>
      </c>
      <c r="AU40" s="122">
        <v>0</v>
      </c>
      <c r="AV40" s="122">
        <v>0</v>
      </c>
      <c r="AW40" s="122">
        <v>0</v>
      </c>
      <c r="AX40" s="122">
        <v>0</v>
      </c>
      <c r="AY40" s="122">
        <v>0</v>
      </c>
      <c r="AZ40" s="122">
        <f t="shared" si="13"/>
        <v>0</v>
      </c>
      <c r="BA40" s="122">
        <v>0</v>
      </c>
      <c r="BB40" s="122">
        <v>0</v>
      </c>
      <c r="BC40" s="122">
        <v>0</v>
      </c>
    </row>
    <row r="41" spans="1:55" s="102" customFormat="1" ht="12" customHeight="1">
      <c r="A41" s="105" t="s">
        <v>112</v>
      </c>
      <c r="B41" s="106" t="s">
        <v>179</v>
      </c>
      <c r="C41" s="105" t="s">
        <v>180</v>
      </c>
      <c r="D41" s="122">
        <f t="shared" si="2"/>
        <v>1844</v>
      </c>
      <c r="E41" s="122">
        <f t="shared" si="3"/>
        <v>0</v>
      </c>
      <c r="F41" s="122">
        <v>0</v>
      </c>
      <c r="G41" s="122">
        <v>0</v>
      </c>
      <c r="H41" s="122">
        <f t="shared" si="4"/>
        <v>0</v>
      </c>
      <c r="I41" s="122">
        <v>0</v>
      </c>
      <c r="J41" s="122">
        <v>0</v>
      </c>
      <c r="K41" s="122">
        <f t="shared" si="5"/>
        <v>1844</v>
      </c>
      <c r="L41" s="122">
        <v>175</v>
      </c>
      <c r="M41" s="122">
        <v>1669</v>
      </c>
      <c r="N41" s="122">
        <f t="shared" si="6"/>
        <v>1844</v>
      </c>
      <c r="O41" s="122">
        <f t="shared" si="7"/>
        <v>175</v>
      </c>
      <c r="P41" s="122">
        <v>175</v>
      </c>
      <c r="Q41" s="122">
        <v>0</v>
      </c>
      <c r="R41" s="122">
        <v>0</v>
      </c>
      <c r="S41" s="122">
        <v>0</v>
      </c>
      <c r="T41" s="122">
        <v>0</v>
      </c>
      <c r="U41" s="122">
        <v>0</v>
      </c>
      <c r="V41" s="122">
        <f t="shared" si="8"/>
        <v>1669</v>
      </c>
      <c r="W41" s="122">
        <v>1669</v>
      </c>
      <c r="X41" s="122">
        <v>0</v>
      </c>
      <c r="Y41" s="122">
        <v>0</v>
      </c>
      <c r="Z41" s="122">
        <v>0</v>
      </c>
      <c r="AA41" s="122">
        <v>0</v>
      </c>
      <c r="AB41" s="122">
        <v>0</v>
      </c>
      <c r="AC41" s="122">
        <f t="shared" si="9"/>
        <v>0</v>
      </c>
      <c r="AD41" s="122">
        <v>0</v>
      </c>
      <c r="AE41" s="122">
        <v>0</v>
      </c>
      <c r="AF41" s="122">
        <f t="shared" si="10"/>
        <v>6</v>
      </c>
      <c r="AG41" s="122">
        <v>6</v>
      </c>
      <c r="AH41" s="122">
        <v>0</v>
      </c>
      <c r="AI41" s="122">
        <v>0</v>
      </c>
      <c r="AJ41" s="122">
        <f t="shared" si="11"/>
        <v>12</v>
      </c>
      <c r="AK41" s="122">
        <v>8</v>
      </c>
      <c r="AL41" s="122">
        <v>4</v>
      </c>
      <c r="AM41" s="122">
        <v>0</v>
      </c>
      <c r="AN41" s="122">
        <v>0</v>
      </c>
      <c r="AO41" s="122">
        <v>0</v>
      </c>
      <c r="AP41" s="122">
        <v>0</v>
      </c>
      <c r="AQ41" s="122">
        <v>0</v>
      </c>
      <c r="AR41" s="122">
        <v>0</v>
      </c>
      <c r="AS41" s="122">
        <v>0</v>
      </c>
      <c r="AT41" s="122">
        <f t="shared" si="12"/>
        <v>6</v>
      </c>
      <c r="AU41" s="122">
        <v>6</v>
      </c>
      <c r="AV41" s="122">
        <v>0</v>
      </c>
      <c r="AW41" s="122">
        <v>0</v>
      </c>
      <c r="AX41" s="122">
        <v>0</v>
      </c>
      <c r="AY41" s="122">
        <v>0</v>
      </c>
      <c r="AZ41" s="122">
        <f t="shared" si="13"/>
        <v>4</v>
      </c>
      <c r="BA41" s="122">
        <v>4</v>
      </c>
      <c r="BB41" s="122">
        <v>0</v>
      </c>
      <c r="BC41" s="122">
        <v>0</v>
      </c>
    </row>
    <row r="42" spans="1:55" s="102" customFormat="1" ht="12" customHeight="1">
      <c r="A42" s="105" t="s">
        <v>112</v>
      </c>
      <c r="B42" s="106" t="s">
        <v>181</v>
      </c>
      <c r="C42" s="105" t="s">
        <v>182</v>
      </c>
      <c r="D42" s="122">
        <f t="shared" si="2"/>
        <v>1828</v>
      </c>
      <c r="E42" s="122">
        <f t="shared" si="3"/>
        <v>0</v>
      </c>
      <c r="F42" s="122">
        <v>0</v>
      </c>
      <c r="G42" s="122">
        <v>0</v>
      </c>
      <c r="H42" s="122">
        <f t="shared" si="4"/>
        <v>0</v>
      </c>
      <c r="I42" s="122">
        <v>0</v>
      </c>
      <c r="J42" s="122">
        <v>0</v>
      </c>
      <c r="K42" s="122">
        <f t="shared" si="5"/>
        <v>1828</v>
      </c>
      <c r="L42" s="122">
        <v>103</v>
      </c>
      <c r="M42" s="122">
        <v>1725</v>
      </c>
      <c r="N42" s="122">
        <f t="shared" si="6"/>
        <v>1828</v>
      </c>
      <c r="O42" s="122">
        <f t="shared" si="7"/>
        <v>103</v>
      </c>
      <c r="P42" s="122">
        <v>103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f t="shared" si="8"/>
        <v>1725</v>
      </c>
      <c r="W42" s="122">
        <v>1725</v>
      </c>
      <c r="X42" s="122">
        <v>0</v>
      </c>
      <c r="Y42" s="122">
        <v>0</v>
      </c>
      <c r="Z42" s="122">
        <v>0</v>
      </c>
      <c r="AA42" s="122">
        <v>0</v>
      </c>
      <c r="AB42" s="122">
        <v>0</v>
      </c>
      <c r="AC42" s="122">
        <f t="shared" si="9"/>
        <v>0</v>
      </c>
      <c r="AD42" s="122">
        <v>0</v>
      </c>
      <c r="AE42" s="122">
        <v>0</v>
      </c>
      <c r="AF42" s="122">
        <f t="shared" si="10"/>
        <v>8</v>
      </c>
      <c r="AG42" s="122">
        <v>8</v>
      </c>
      <c r="AH42" s="122">
        <v>0</v>
      </c>
      <c r="AI42" s="122">
        <v>0</v>
      </c>
      <c r="AJ42" s="122">
        <f t="shared" si="11"/>
        <v>8</v>
      </c>
      <c r="AK42" s="122">
        <v>0</v>
      </c>
      <c r="AL42" s="122">
        <v>8</v>
      </c>
      <c r="AM42" s="122">
        <v>0</v>
      </c>
      <c r="AN42" s="122">
        <v>0</v>
      </c>
      <c r="AO42" s="122">
        <v>0</v>
      </c>
      <c r="AP42" s="122">
        <v>0</v>
      </c>
      <c r="AQ42" s="122">
        <v>0</v>
      </c>
      <c r="AR42" s="122">
        <v>0</v>
      </c>
      <c r="AS42" s="122">
        <v>0</v>
      </c>
      <c r="AT42" s="122">
        <f t="shared" si="12"/>
        <v>8</v>
      </c>
      <c r="AU42" s="122">
        <v>8</v>
      </c>
      <c r="AV42" s="122">
        <v>0</v>
      </c>
      <c r="AW42" s="122">
        <v>0</v>
      </c>
      <c r="AX42" s="122">
        <v>0</v>
      </c>
      <c r="AY42" s="122">
        <v>0</v>
      </c>
      <c r="AZ42" s="122">
        <f t="shared" si="13"/>
        <v>8</v>
      </c>
      <c r="BA42" s="122">
        <v>8</v>
      </c>
      <c r="BB42" s="122">
        <v>0</v>
      </c>
      <c r="BC42" s="122">
        <v>0</v>
      </c>
    </row>
    <row r="43" spans="1:55" s="102" customFormat="1" ht="12" customHeight="1">
      <c r="A43" s="105" t="s">
        <v>112</v>
      </c>
      <c r="B43" s="106" t="s">
        <v>183</v>
      </c>
      <c r="C43" s="105" t="s">
        <v>184</v>
      </c>
      <c r="D43" s="122">
        <f t="shared" si="2"/>
        <v>2031</v>
      </c>
      <c r="E43" s="122">
        <f t="shared" si="3"/>
        <v>0</v>
      </c>
      <c r="F43" s="122">
        <v>0</v>
      </c>
      <c r="G43" s="122">
        <v>0</v>
      </c>
      <c r="H43" s="122">
        <f t="shared" si="4"/>
        <v>0</v>
      </c>
      <c r="I43" s="122">
        <v>0</v>
      </c>
      <c r="J43" s="122">
        <v>0</v>
      </c>
      <c r="K43" s="122">
        <f t="shared" si="5"/>
        <v>2031</v>
      </c>
      <c r="L43" s="122">
        <v>508</v>
      </c>
      <c r="M43" s="122">
        <v>1523</v>
      </c>
      <c r="N43" s="122">
        <f t="shared" si="6"/>
        <v>2031</v>
      </c>
      <c r="O43" s="122">
        <f t="shared" si="7"/>
        <v>508</v>
      </c>
      <c r="P43" s="122">
        <v>508</v>
      </c>
      <c r="Q43" s="122">
        <v>0</v>
      </c>
      <c r="R43" s="122">
        <v>0</v>
      </c>
      <c r="S43" s="122">
        <v>0</v>
      </c>
      <c r="T43" s="122">
        <v>0</v>
      </c>
      <c r="U43" s="122">
        <v>0</v>
      </c>
      <c r="V43" s="122">
        <f t="shared" si="8"/>
        <v>1523</v>
      </c>
      <c r="W43" s="122">
        <v>1523</v>
      </c>
      <c r="X43" s="122">
        <v>0</v>
      </c>
      <c r="Y43" s="122">
        <v>0</v>
      </c>
      <c r="Z43" s="122">
        <v>0</v>
      </c>
      <c r="AA43" s="122">
        <v>0</v>
      </c>
      <c r="AB43" s="122">
        <v>0</v>
      </c>
      <c r="AC43" s="122">
        <f t="shared" si="9"/>
        <v>0</v>
      </c>
      <c r="AD43" s="122">
        <v>0</v>
      </c>
      <c r="AE43" s="122">
        <v>0</v>
      </c>
      <c r="AF43" s="122">
        <f t="shared" si="10"/>
        <v>6</v>
      </c>
      <c r="AG43" s="122">
        <v>6</v>
      </c>
      <c r="AH43" s="122">
        <v>0</v>
      </c>
      <c r="AI43" s="122">
        <v>0</v>
      </c>
      <c r="AJ43" s="122">
        <f t="shared" si="11"/>
        <v>13</v>
      </c>
      <c r="AK43" s="122">
        <v>8</v>
      </c>
      <c r="AL43" s="122">
        <v>5</v>
      </c>
      <c r="AM43" s="122">
        <v>0</v>
      </c>
      <c r="AN43" s="122">
        <v>0</v>
      </c>
      <c r="AO43" s="122">
        <v>0</v>
      </c>
      <c r="AP43" s="122">
        <v>0</v>
      </c>
      <c r="AQ43" s="122">
        <v>0</v>
      </c>
      <c r="AR43" s="122">
        <v>0</v>
      </c>
      <c r="AS43" s="122">
        <v>0</v>
      </c>
      <c r="AT43" s="122">
        <f t="shared" si="12"/>
        <v>6</v>
      </c>
      <c r="AU43" s="122">
        <v>6</v>
      </c>
      <c r="AV43" s="122">
        <v>0</v>
      </c>
      <c r="AW43" s="122">
        <v>0</v>
      </c>
      <c r="AX43" s="122">
        <v>0</v>
      </c>
      <c r="AY43" s="122">
        <v>0</v>
      </c>
      <c r="AZ43" s="122">
        <f t="shared" si="13"/>
        <v>5</v>
      </c>
      <c r="BA43" s="122">
        <v>5</v>
      </c>
      <c r="BB43" s="122">
        <v>0</v>
      </c>
      <c r="BC43" s="122">
        <v>0</v>
      </c>
    </row>
    <row r="44" spans="1:55" s="102" customFormat="1" ht="12" customHeight="1">
      <c r="A44" s="105" t="s">
        <v>112</v>
      </c>
      <c r="B44" s="106" t="s">
        <v>185</v>
      </c>
      <c r="C44" s="105" t="s">
        <v>186</v>
      </c>
      <c r="D44" s="122">
        <f t="shared" si="2"/>
        <v>3670</v>
      </c>
      <c r="E44" s="122">
        <f t="shared" si="3"/>
        <v>0</v>
      </c>
      <c r="F44" s="122">
        <v>0</v>
      </c>
      <c r="G44" s="122">
        <v>0</v>
      </c>
      <c r="H44" s="122">
        <f t="shared" si="4"/>
        <v>0</v>
      </c>
      <c r="I44" s="122">
        <v>0</v>
      </c>
      <c r="J44" s="122">
        <v>0</v>
      </c>
      <c r="K44" s="122">
        <f t="shared" si="5"/>
        <v>3670</v>
      </c>
      <c r="L44" s="122">
        <v>532</v>
      </c>
      <c r="M44" s="122">
        <v>3138</v>
      </c>
      <c r="N44" s="122">
        <f t="shared" si="6"/>
        <v>3670</v>
      </c>
      <c r="O44" s="122">
        <f t="shared" si="7"/>
        <v>532</v>
      </c>
      <c r="P44" s="122">
        <v>532</v>
      </c>
      <c r="Q44" s="122">
        <v>0</v>
      </c>
      <c r="R44" s="122">
        <v>0</v>
      </c>
      <c r="S44" s="122">
        <v>0</v>
      </c>
      <c r="T44" s="122">
        <v>0</v>
      </c>
      <c r="U44" s="122">
        <v>0</v>
      </c>
      <c r="V44" s="122">
        <f t="shared" si="8"/>
        <v>3138</v>
      </c>
      <c r="W44" s="122">
        <v>3138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22">
        <f t="shared" si="9"/>
        <v>0</v>
      </c>
      <c r="AD44" s="122">
        <v>0</v>
      </c>
      <c r="AE44" s="122">
        <v>0</v>
      </c>
      <c r="AF44" s="122">
        <f t="shared" si="10"/>
        <v>13</v>
      </c>
      <c r="AG44" s="122">
        <v>13</v>
      </c>
      <c r="AH44" s="122">
        <v>0</v>
      </c>
      <c r="AI44" s="122">
        <v>0</v>
      </c>
      <c r="AJ44" s="122">
        <f t="shared" si="11"/>
        <v>28</v>
      </c>
      <c r="AK44" s="122">
        <v>16</v>
      </c>
      <c r="AL44" s="122">
        <v>12</v>
      </c>
      <c r="AM44" s="122">
        <v>0</v>
      </c>
      <c r="AN44" s="122">
        <v>0</v>
      </c>
      <c r="AO44" s="122">
        <v>0</v>
      </c>
      <c r="AP44" s="122">
        <v>0</v>
      </c>
      <c r="AQ44" s="122">
        <v>0</v>
      </c>
      <c r="AR44" s="122">
        <v>0</v>
      </c>
      <c r="AS44" s="122">
        <v>0</v>
      </c>
      <c r="AT44" s="122">
        <f t="shared" si="12"/>
        <v>13</v>
      </c>
      <c r="AU44" s="122">
        <v>13</v>
      </c>
      <c r="AV44" s="122">
        <v>0</v>
      </c>
      <c r="AW44" s="122">
        <v>0</v>
      </c>
      <c r="AX44" s="122">
        <v>0</v>
      </c>
      <c r="AY44" s="122">
        <v>0</v>
      </c>
      <c r="AZ44" s="122">
        <f t="shared" si="13"/>
        <v>12</v>
      </c>
      <c r="BA44" s="122">
        <v>12</v>
      </c>
      <c r="BB44" s="122">
        <v>0</v>
      </c>
      <c r="BC44" s="122">
        <v>0</v>
      </c>
    </row>
    <row r="45" spans="1:55" s="102" customFormat="1" ht="12" customHeight="1">
      <c r="A45" s="105" t="s">
        <v>112</v>
      </c>
      <c r="B45" s="106" t="s">
        <v>187</v>
      </c>
      <c r="C45" s="105" t="s">
        <v>188</v>
      </c>
      <c r="D45" s="122">
        <f t="shared" si="2"/>
        <v>3519</v>
      </c>
      <c r="E45" s="122">
        <f t="shared" si="3"/>
        <v>0</v>
      </c>
      <c r="F45" s="122">
        <v>0</v>
      </c>
      <c r="G45" s="122">
        <v>0</v>
      </c>
      <c r="H45" s="122">
        <f t="shared" si="4"/>
        <v>0</v>
      </c>
      <c r="I45" s="122">
        <v>0</v>
      </c>
      <c r="J45" s="122">
        <v>0</v>
      </c>
      <c r="K45" s="122">
        <f t="shared" si="5"/>
        <v>3519</v>
      </c>
      <c r="L45" s="122">
        <v>1135</v>
      </c>
      <c r="M45" s="122">
        <v>2384</v>
      </c>
      <c r="N45" s="122">
        <f t="shared" si="6"/>
        <v>3519</v>
      </c>
      <c r="O45" s="122">
        <f t="shared" si="7"/>
        <v>1135</v>
      </c>
      <c r="P45" s="122">
        <v>1135</v>
      </c>
      <c r="Q45" s="122">
        <v>0</v>
      </c>
      <c r="R45" s="122">
        <v>0</v>
      </c>
      <c r="S45" s="122">
        <v>0</v>
      </c>
      <c r="T45" s="122">
        <v>0</v>
      </c>
      <c r="U45" s="122">
        <v>0</v>
      </c>
      <c r="V45" s="122">
        <f t="shared" si="8"/>
        <v>2384</v>
      </c>
      <c r="W45" s="122">
        <v>2384</v>
      </c>
      <c r="X45" s="122">
        <v>0</v>
      </c>
      <c r="Y45" s="122">
        <v>0</v>
      </c>
      <c r="Z45" s="122">
        <v>0</v>
      </c>
      <c r="AA45" s="122">
        <v>0</v>
      </c>
      <c r="AB45" s="122">
        <v>0</v>
      </c>
      <c r="AC45" s="122">
        <f t="shared" si="9"/>
        <v>0</v>
      </c>
      <c r="AD45" s="122">
        <v>0</v>
      </c>
      <c r="AE45" s="122">
        <v>0</v>
      </c>
      <c r="AF45" s="122">
        <f t="shared" si="10"/>
        <v>12</v>
      </c>
      <c r="AG45" s="122">
        <v>12</v>
      </c>
      <c r="AH45" s="122">
        <v>0</v>
      </c>
      <c r="AI45" s="122">
        <v>0</v>
      </c>
      <c r="AJ45" s="122">
        <f t="shared" si="11"/>
        <v>25</v>
      </c>
      <c r="AK45" s="122">
        <v>15</v>
      </c>
      <c r="AL45" s="122">
        <v>10</v>
      </c>
      <c r="AM45" s="122">
        <v>0</v>
      </c>
      <c r="AN45" s="122">
        <v>0</v>
      </c>
      <c r="AO45" s="122">
        <v>0</v>
      </c>
      <c r="AP45" s="122">
        <v>0</v>
      </c>
      <c r="AQ45" s="122">
        <v>0</v>
      </c>
      <c r="AR45" s="122">
        <v>0</v>
      </c>
      <c r="AS45" s="122">
        <v>0</v>
      </c>
      <c r="AT45" s="122">
        <f t="shared" si="12"/>
        <v>12</v>
      </c>
      <c r="AU45" s="122">
        <v>12</v>
      </c>
      <c r="AV45" s="122">
        <v>0</v>
      </c>
      <c r="AW45" s="122">
        <v>0</v>
      </c>
      <c r="AX45" s="122">
        <v>0</v>
      </c>
      <c r="AY45" s="122">
        <v>0</v>
      </c>
      <c r="AZ45" s="122">
        <f t="shared" si="13"/>
        <v>10</v>
      </c>
      <c r="BA45" s="122">
        <v>10</v>
      </c>
      <c r="BB45" s="122">
        <v>0</v>
      </c>
      <c r="BC45" s="122">
        <v>0</v>
      </c>
    </row>
    <row r="46" spans="1:55" s="102" customFormat="1" ht="12" customHeight="1">
      <c r="A46" s="105" t="s">
        <v>112</v>
      </c>
      <c r="B46" s="106" t="s">
        <v>189</v>
      </c>
      <c r="C46" s="105" t="s">
        <v>190</v>
      </c>
      <c r="D46" s="122">
        <f t="shared" si="2"/>
        <v>9111</v>
      </c>
      <c r="E46" s="122">
        <f t="shared" si="3"/>
        <v>0</v>
      </c>
      <c r="F46" s="122">
        <v>0</v>
      </c>
      <c r="G46" s="122">
        <v>0</v>
      </c>
      <c r="H46" s="122">
        <f t="shared" si="4"/>
        <v>0</v>
      </c>
      <c r="I46" s="122">
        <v>0</v>
      </c>
      <c r="J46" s="122">
        <v>0</v>
      </c>
      <c r="K46" s="122">
        <f t="shared" si="5"/>
        <v>9111</v>
      </c>
      <c r="L46" s="122">
        <v>995</v>
      </c>
      <c r="M46" s="122">
        <v>8116</v>
      </c>
      <c r="N46" s="122">
        <f t="shared" si="6"/>
        <v>9111</v>
      </c>
      <c r="O46" s="122">
        <f t="shared" si="7"/>
        <v>995</v>
      </c>
      <c r="P46" s="122">
        <v>995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f t="shared" si="8"/>
        <v>8116</v>
      </c>
      <c r="W46" s="122">
        <v>8116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22">
        <f t="shared" si="9"/>
        <v>0</v>
      </c>
      <c r="AD46" s="122">
        <v>0</v>
      </c>
      <c r="AE46" s="122">
        <v>0</v>
      </c>
      <c r="AF46" s="122">
        <f t="shared" si="10"/>
        <v>34</v>
      </c>
      <c r="AG46" s="122">
        <v>34</v>
      </c>
      <c r="AH46" s="122">
        <v>0</v>
      </c>
      <c r="AI46" s="122">
        <v>0</v>
      </c>
      <c r="AJ46" s="122">
        <f t="shared" si="11"/>
        <v>72</v>
      </c>
      <c r="AK46" s="122">
        <v>44</v>
      </c>
      <c r="AL46" s="122">
        <v>28</v>
      </c>
      <c r="AM46" s="122">
        <v>0</v>
      </c>
      <c r="AN46" s="122">
        <v>0</v>
      </c>
      <c r="AO46" s="122">
        <v>0</v>
      </c>
      <c r="AP46" s="122">
        <v>0</v>
      </c>
      <c r="AQ46" s="122">
        <v>0</v>
      </c>
      <c r="AR46" s="122">
        <v>0</v>
      </c>
      <c r="AS46" s="122">
        <v>0</v>
      </c>
      <c r="AT46" s="122">
        <f t="shared" si="12"/>
        <v>34</v>
      </c>
      <c r="AU46" s="122">
        <v>34</v>
      </c>
      <c r="AV46" s="122">
        <v>0</v>
      </c>
      <c r="AW46" s="122">
        <v>0</v>
      </c>
      <c r="AX46" s="122">
        <v>0</v>
      </c>
      <c r="AY46" s="122">
        <v>0</v>
      </c>
      <c r="AZ46" s="122">
        <f t="shared" si="13"/>
        <v>28</v>
      </c>
      <c r="BA46" s="122">
        <v>28</v>
      </c>
      <c r="BB46" s="122">
        <v>0</v>
      </c>
      <c r="BC46" s="122">
        <v>0</v>
      </c>
    </row>
    <row r="47" spans="1:55" s="102" customFormat="1" ht="12" customHeight="1">
      <c r="A47" s="105" t="s">
        <v>112</v>
      </c>
      <c r="B47" s="106" t="s">
        <v>191</v>
      </c>
      <c r="C47" s="105" t="s">
        <v>192</v>
      </c>
      <c r="D47" s="122">
        <f t="shared" si="2"/>
        <v>2381</v>
      </c>
      <c r="E47" s="122">
        <f t="shared" si="3"/>
        <v>0</v>
      </c>
      <c r="F47" s="122">
        <v>0</v>
      </c>
      <c r="G47" s="122">
        <v>0</v>
      </c>
      <c r="H47" s="122">
        <f t="shared" si="4"/>
        <v>0</v>
      </c>
      <c r="I47" s="122">
        <v>0</v>
      </c>
      <c r="J47" s="122">
        <v>0</v>
      </c>
      <c r="K47" s="122">
        <f t="shared" si="5"/>
        <v>2381</v>
      </c>
      <c r="L47" s="122">
        <v>150</v>
      </c>
      <c r="M47" s="122">
        <v>2231</v>
      </c>
      <c r="N47" s="122">
        <f t="shared" si="6"/>
        <v>2381</v>
      </c>
      <c r="O47" s="122">
        <f t="shared" si="7"/>
        <v>150</v>
      </c>
      <c r="P47" s="122">
        <v>150</v>
      </c>
      <c r="Q47" s="122">
        <v>0</v>
      </c>
      <c r="R47" s="122">
        <v>0</v>
      </c>
      <c r="S47" s="122">
        <v>0</v>
      </c>
      <c r="T47" s="122">
        <v>0</v>
      </c>
      <c r="U47" s="122">
        <v>0</v>
      </c>
      <c r="V47" s="122">
        <f t="shared" si="8"/>
        <v>2231</v>
      </c>
      <c r="W47" s="122">
        <v>2231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  <c r="AC47" s="122">
        <f t="shared" si="9"/>
        <v>0</v>
      </c>
      <c r="AD47" s="122">
        <v>0</v>
      </c>
      <c r="AE47" s="122">
        <v>0</v>
      </c>
      <c r="AF47" s="122">
        <f t="shared" si="10"/>
        <v>8</v>
      </c>
      <c r="AG47" s="122">
        <v>8</v>
      </c>
      <c r="AH47" s="122">
        <v>0</v>
      </c>
      <c r="AI47" s="122">
        <v>0</v>
      </c>
      <c r="AJ47" s="122">
        <f t="shared" si="11"/>
        <v>16</v>
      </c>
      <c r="AK47" s="122">
        <v>10</v>
      </c>
      <c r="AL47" s="122">
        <v>6</v>
      </c>
      <c r="AM47" s="122">
        <v>0</v>
      </c>
      <c r="AN47" s="122">
        <v>0</v>
      </c>
      <c r="AO47" s="122">
        <v>0</v>
      </c>
      <c r="AP47" s="122">
        <v>0</v>
      </c>
      <c r="AQ47" s="122">
        <v>0</v>
      </c>
      <c r="AR47" s="122">
        <v>0</v>
      </c>
      <c r="AS47" s="122">
        <v>0</v>
      </c>
      <c r="AT47" s="122">
        <f t="shared" si="12"/>
        <v>8</v>
      </c>
      <c r="AU47" s="122">
        <v>8</v>
      </c>
      <c r="AV47" s="122">
        <v>0</v>
      </c>
      <c r="AW47" s="122">
        <v>0</v>
      </c>
      <c r="AX47" s="122">
        <v>0</v>
      </c>
      <c r="AY47" s="122">
        <v>0</v>
      </c>
      <c r="AZ47" s="122">
        <f t="shared" si="13"/>
        <v>6</v>
      </c>
      <c r="BA47" s="122">
        <v>6</v>
      </c>
      <c r="BB47" s="122">
        <v>0</v>
      </c>
      <c r="BC47" s="122">
        <v>0</v>
      </c>
    </row>
    <row r="48" spans="1:55" s="102" customFormat="1" ht="12" customHeight="1">
      <c r="A48" s="105" t="s">
        <v>112</v>
      </c>
      <c r="B48" s="106" t="s">
        <v>193</v>
      </c>
      <c r="C48" s="105" t="s">
        <v>194</v>
      </c>
      <c r="D48" s="122">
        <f t="shared" si="2"/>
        <v>5878</v>
      </c>
      <c r="E48" s="122">
        <f t="shared" si="3"/>
        <v>0</v>
      </c>
      <c r="F48" s="122">
        <v>0</v>
      </c>
      <c r="G48" s="122">
        <v>0</v>
      </c>
      <c r="H48" s="122">
        <f t="shared" si="4"/>
        <v>0</v>
      </c>
      <c r="I48" s="122">
        <v>0</v>
      </c>
      <c r="J48" s="122">
        <v>0</v>
      </c>
      <c r="K48" s="122">
        <f t="shared" si="5"/>
        <v>5878</v>
      </c>
      <c r="L48" s="122">
        <v>1788</v>
      </c>
      <c r="M48" s="122">
        <v>4090</v>
      </c>
      <c r="N48" s="122">
        <f t="shared" si="6"/>
        <v>5878</v>
      </c>
      <c r="O48" s="122">
        <f t="shared" si="7"/>
        <v>1788</v>
      </c>
      <c r="P48" s="122">
        <v>1788</v>
      </c>
      <c r="Q48" s="122">
        <v>0</v>
      </c>
      <c r="R48" s="122">
        <v>0</v>
      </c>
      <c r="S48" s="122">
        <v>0</v>
      </c>
      <c r="T48" s="122">
        <v>0</v>
      </c>
      <c r="U48" s="122">
        <v>0</v>
      </c>
      <c r="V48" s="122">
        <f t="shared" si="8"/>
        <v>4090</v>
      </c>
      <c r="W48" s="122">
        <v>4090</v>
      </c>
      <c r="X48" s="122">
        <v>0</v>
      </c>
      <c r="Y48" s="122">
        <v>0</v>
      </c>
      <c r="Z48" s="122">
        <v>0</v>
      </c>
      <c r="AA48" s="122">
        <v>0</v>
      </c>
      <c r="AB48" s="122">
        <v>0</v>
      </c>
      <c r="AC48" s="122">
        <f t="shared" si="9"/>
        <v>0</v>
      </c>
      <c r="AD48" s="122">
        <v>0</v>
      </c>
      <c r="AE48" s="122">
        <v>0</v>
      </c>
      <c r="AF48" s="122">
        <f t="shared" si="10"/>
        <v>29</v>
      </c>
      <c r="AG48" s="122">
        <v>29</v>
      </c>
      <c r="AH48" s="122">
        <v>0</v>
      </c>
      <c r="AI48" s="122">
        <v>0</v>
      </c>
      <c r="AJ48" s="122">
        <f t="shared" si="11"/>
        <v>18</v>
      </c>
      <c r="AK48" s="122"/>
      <c r="AL48" s="122">
        <v>18</v>
      </c>
      <c r="AM48" s="122">
        <v>0</v>
      </c>
      <c r="AN48" s="122">
        <v>0</v>
      </c>
      <c r="AO48" s="122">
        <v>0</v>
      </c>
      <c r="AP48" s="122">
        <v>0</v>
      </c>
      <c r="AQ48" s="122">
        <v>0</v>
      </c>
      <c r="AR48" s="122">
        <v>0</v>
      </c>
      <c r="AS48" s="122">
        <v>0</v>
      </c>
      <c r="AT48" s="122">
        <f t="shared" si="12"/>
        <v>29</v>
      </c>
      <c r="AU48" s="122">
        <v>29</v>
      </c>
      <c r="AV48" s="122">
        <v>0</v>
      </c>
      <c r="AW48" s="122">
        <v>0</v>
      </c>
      <c r="AX48" s="122">
        <v>0</v>
      </c>
      <c r="AY48" s="122">
        <v>0</v>
      </c>
      <c r="AZ48" s="122">
        <f t="shared" si="13"/>
        <v>18</v>
      </c>
      <c r="BA48" s="122">
        <v>18</v>
      </c>
      <c r="BB48" s="122">
        <v>0</v>
      </c>
      <c r="BC48" s="122">
        <v>0</v>
      </c>
    </row>
    <row r="49" spans="1:55" s="102" customFormat="1" ht="12" customHeight="1">
      <c r="A49" s="105" t="s">
        <v>112</v>
      </c>
      <c r="B49" s="106" t="s">
        <v>195</v>
      </c>
      <c r="C49" s="105" t="s">
        <v>196</v>
      </c>
      <c r="D49" s="122">
        <f t="shared" si="2"/>
        <v>262</v>
      </c>
      <c r="E49" s="122">
        <f t="shared" si="3"/>
        <v>0</v>
      </c>
      <c r="F49" s="122">
        <v>0</v>
      </c>
      <c r="G49" s="122">
        <v>0</v>
      </c>
      <c r="H49" s="122">
        <f t="shared" si="4"/>
        <v>0</v>
      </c>
      <c r="I49" s="122">
        <v>0</v>
      </c>
      <c r="J49" s="122">
        <v>0</v>
      </c>
      <c r="K49" s="122">
        <f t="shared" si="5"/>
        <v>262</v>
      </c>
      <c r="L49" s="122">
        <v>117</v>
      </c>
      <c r="M49" s="122">
        <v>145</v>
      </c>
      <c r="N49" s="122">
        <f t="shared" si="6"/>
        <v>262</v>
      </c>
      <c r="O49" s="122">
        <f t="shared" si="7"/>
        <v>117</v>
      </c>
      <c r="P49" s="122">
        <v>117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f t="shared" si="8"/>
        <v>145</v>
      </c>
      <c r="W49" s="122">
        <v>145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f t="shared" si="9"/>
        <v>0</v>
      </c>
      <c r="AD49" s="122">
        <v>0</v>
      </c>
      <c r="AE49" s="122">
        <v>0</v>
      </c>
      <c r="AF49" s="122">
        <f t="shared" si="10"/>
        <v>13</v>
      </c>
      <c r="AG49" s="122">
        <v>13</v>
      </c>
      <c r="AH49" s="122">
        <v>0</v>
      </c>
      <c r="AI49" s="122">
        <v>0</v>
      </c>
      <c r="AJ49" s="122">
        <f t="shared" si="11"/>
        <v>13</v>
      </c>
      <c r="AK49" s="122"/>
      <c r="AL49" s="122">
        <v>0</v>
      </c>
      <c r="AM49" s="122">
        <v>0</v>
      </c>
      <c r="AN49" s="122">
        <v>0</v>
      </c>
      <c r="AO49" s="122">
        <v>0</v>
      </c>
      <c r="AP49" s="122">
        <v>0</v>
      </c>
      <c r="AQ49" s="122">
        <v>0</v>
      </c>
      <c r="AR49" s="122">
        <v>0</v>
      </c>
      <c r="AS49" s="122">
        <v>13</v>
      </c>
      <c r="AT49" s="122">
        <f t="shared" si="12"/>
        <v>0</v>
      </c>
      <c r="AU49" s="122">
        <v>0</v>
      </c>
      <c r="AV49" s="122">
        <v>0</v>
      </c>
      <c r="AW49" s="122">
        <v>0</v>
      </c>
      <c r="AX49" s="122">
        <v>0</v>
      </c>
      <c r="AY49" s="122">
        <v>0</v>
      </c>
      <c r="AZ49" s="122">
        <f t="shared" si="13"/>
        <v>0</v>
      </c>
      <c r="BA49" s="122">
        <v>0</v>
      </c>
      <c r="BB49" s="122">
        <v>0</v>
      </c>
      <c r="BC49" s="122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SheetLayoutView="85" zoomScalePageLayoutView="0" workbookViewId="0" topLeftCell="A1">
      <selection activeCell="C3" sqref="C3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197</v>
      </c>
      <c r="C2" s="43" t="s">
        <v>113</v>
      </c>
      <c r="D2" s="110" t="s">
        <v>198</v>
      </c>
      <c r="E2" s="2"/>
      <c r="F2" s="2"/>
      <c r="G2" s="2"/>
      <c r="H2" s="2"/>
      <c r="I2" s="2"/>
      <c r="J2" s="2"/>
      <c r="K2" s="2"/>
      <c r="L2" s="2" t="str">
        <f>LEFT(C2,2)</f>
        <v>21</v>
      </c>
      <c r="M2" s="2" t="str">
        <f>IF(L2&lt;&gt;"",VLOOKUP(L2,$AI$6:$AJ$52,2,FALSE),"-")</f>
        <v>岐阜県</v>
      </c>
      <c r="AA2" s="1">
        <f>IF(VALUE(C2)=0,0,1)</f>
        <v>1</v>
      </c>
      <c r="AB2" s="10" t="str">
        <f>IF(AA2=0,"",VLOOKUP(C2,'水洗化人口等'!B7:C49,2,FALSE))</f>
        <v>合計</v>
      </c>
      <c r="AC2" s="10"/>
      <c r="AD2" s="45">
        <f>IF(AA2=0,1,IF(ISERROR(AB2),1,0))</f>
        <v>0</v>
      </c>
      <c r="AF2" s="10">
        <f>COUNTA('水洗化人口等'!B7:B49)+6</f>
        <v>49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11" t="s">
        <v>199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57" t="s">
        <v>200</v>
      </c>
      <c r="G6" s="158"/>
      <c r="H6" s="37" t="s">
        <v>201</v>
      </c>
      <c r="I6" s="37" t="s">
        <v>202</v>
      </c>
      <c r="J6" s="37" t="s">
        <v>203</v>
      </c>
      <c r="K6" s="4" t="s">
        <v>204</v>
      </c>
      <c r="L6" s="14" t="s">
        <v>205</v>
      </c>
      <c r="M6" s="38" t="s">
        <v>206</v>
      </c>
      <c r="AF6" s="10">
        <f>+'水洗化人口等'!B6</f>
        <v>0</v>
      </c>
      <c r="AG6" s="10">
        <v>6</v>
      </c>
      <c r="AI6" s="41" t="s">
        <v>207</v>
      </c>
      <c r="AJ6" s="2" t="s">
        <v>47</v>
      </c>
    </row>
    <row r="7" spans="2:36" ht="16.5" customHeight="1">
      <c r="B7" s="166" t="s">
        <v>208</v>
      </c>
      <c r="C7" s="5" t="s">
        <v>209</v>
      </c>
      <c r="D7" s="15">
        <f>AD7</f>
        <v>121266</v>
      </c>
      <c r="F7" s="161" t="s">
        <v>210</v>
      </c>
      <c r="G7" s="6" t="s">
        <v>211</v>
      </c>
      <c r="H7" s="16">
        <f aca="true" t="shared" si="0" ref="H7:H12">AD14</f>
        <v>96773</v>
      </c>
      <c r="I7" s="16">
        <f aca="true" t="shared" si="1" ref="I7:I12">AD24</f>
        <v>518421</v>
      </c>
      <c r="J7" s="16">
        <f aca="true" t="shared" si="2" ref="J7:J12">SUM(H7:I7)</f>
        <v>615194</v>
      </c>
      <c r="K7" s="17">
        <f aca="true" t="shared" si="3" ref="K7:K12">IF(J$13&gt;0,J7/J$13,0)</f>
        <v>0.9999853706825227</v>
      </c>
      <c r="L7" s="18">
        <f>AD34</f>
        <v>17908</v>
      </c>
      <c r="M7" s="19">
        <f>AD37</f>
        <v>501</v>
      </c>
      <c r="AA7" s="3" t="s">
        <v>209</v>
      </c>
      <c r="AB7" s="44" t="s">
        <v>212</v>
      </c>
      <c r="AC7" s="44" t="s">
        <v>213</v>
      </c>
      <c r="AD7" s="10">
        <f aca="true" ca="1" t="shared" si="4" ref="AD7:AD53">IF(AD$2=0,INDIRECT(AB7&amp;"!"&amp;AC7&amp;$AG$2),0)</f>
        <v>121266</v>
      </c>
      <c r="AF7" s="41" t="str">
        <f>+'水洗化人口等'!B7</f>
        <v>21000</v>
      </c>
      <c r="AG7" s="10">
        <v>7</v>
      </c>
      <c r="AI7" s="41" t="s">
        <v>214</v>
      </c>
      <c r="AJ7" s="2" t="s">
        <v>46</v>
      </c>
    </row>
    <row r="8" spans="2:36" ht="16.5" customHeight="1">
      <c r="B8" s="167"/>
      <c r="C8" s="6" t="s">
        <v>215</v>
      </c>
      <c r="D8" s="20">
        <f>AD8</f>
        <v>569</v>
      </c>
      <c r="F8" s="162"/>
      <c r="G8" s="6" t="s">
        <v>216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7">
        <f t="shared" si="3"/>
        <v>0</v>
      </c>
      <c r="L8" s="18">
        <f>AD35</f>
        <v>0</v>
      </c>
      <c r="M8" s="19">
        <f>AD38</f>
        <v>0</v>
      </c>
      <c r="AA8" s="3" t="s">
        <v>215</v>
      </c>
      <c r="AB8" s="44" t="s">
        <v>212</v>
      </c>
      <c r="AC8" s="44" t="s">
        <v>217</v>
      </c>
      <c r="AD8" s="10">
        <f ca="1" t="shared" si="4"/>
        <v>569</v>
      </c>
      <c r="AF8" s="41" t="str">
        <f>+'水洗化人口等'!B8</f>
        <v>21201</v>
      </c>
      <c r="AG8" s="10">
        <v>8</v>
      </c>
      <c r="AI8" s="41" t="s">
        <v>218</v>
      </c>
      <c r="AJ8" s="2" t="s">
        <v>45</v>
      </c>
    </row>
    <row r="9" spans="2:36" ht="16.5" customHeight="1">
      <c r="B9" s="168"/>
      <c r="C9" s="7" t="s">
        <v>219</v>
      </c>
      <c r="D9" s="21">
        <f>SUM(D7:D8)</f>
        <v>121835</v>
      </c>
      <c r="F9" s="162"/>
      <c r="G9" s="6" t="s">
        <v>220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221</v>
      </c>
      <c r="AB9" s="44" t="s">
        <v>212</v>
      </c>
      <c r="AC9" s="44" t="s">
        <v>222</v>
      </c>
      <c r="AD9" s="10">
        <f ca="1" t="shared" si="4"/>
        <v>1269394</v>
      </c>
      <c r="AF9" s="41" t="str">
        <f>+'水洗化人口等'!B9</f>
        <v>21202</v>
      </c>
      <c r="AG9" s="10">
        <v>9</v>
      </c>
      <c r="AI9" s="41" t="s">
        <v>223</v>
      </c>
      <c r="AJ9" s="2" t="s">
        <v>44</v>
      </c>
    </row>
    <row r="10" spans="2:36" ht="16.5" customHeight="1">
      <c r="B10" s="169" t="s">
        <v>224</v>
      </c>
      <c r="C10" s="112" t="s">
        <v>221</v>
      </c>
      <c r="D10" s="20">
        <f>AD9</f>
        <v>1269394</v>
      </c>
      <c r="F10" s="162"/>
      <c r="G10" s="6" t="s">
        <v>225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7">
        <f t="shared" si="3"/>
        <v>0</v>
      </c>
      <c r="L10" s="22" t="s">
        <v>226</v>
      </c>
      <c r="M10" s="23" t="s">
        <v>226</v>
      </c>
      <c r="AA10" s="3" t="s">
        <v>227</v>
      </c>
      <c r="AB10" s="44" t="s">
        <v>212</v>
      </c>
      <c r="AC10" s="44" t="s">
        <v>228</v>
      </c>
      <c r="AD10" s="10">
        <f ca="1" t="shared" si="4"/>
        <v>12073</v>
      </c>
      <c r="AF10" s="41" t="str">
        <f>+'水洗化人口等'!B10</f>
        <v>21203</v>
      </c>
      <c r="AG10" s="10">
        <v>10</v>
      </c>
      <c r="AI10" s="41" t="s">
        <v>229</v>
      </c>
      <c r="AJ10" s="2" t="s">
        <v>43</v>
      </c>
    </row>
    <row r="11" spans="2:36" ht="16.5" customHeight="1">
      <c r="B11" s="170"/>
      <c r="C11" s="6" t="s">
        <v>227</v>
      </c>
      <c r="D11" s="20">
        <f>AD10</f>
        <v>12073</v>
      </c>
      <c r="F11" s="162"/>
      <c r="G11" s="6" t="s">
        <v>230</v>
      </c>
      <c r="H11" s="16">
        <f t="shared" si="0"/>
        <v>0</v>
      </c>
      <c r="I11" s="16">
        <f t="shared" si="1"/>
        <v>9</v>
      </c>
      <c r="J11" s="16">
        <f t="shared" si="2"/>
        <v>9</v>
      </c>
      <c r="K11" s="17">
        <f t="shared" si="3"/>
        <v>1.4629317477320495E-05</v>
      </c>
      <c r="L11" s="22" t="s">
        <v>226</v>
      </c>
      <c r="M11" s="23" t="s">
        <v>226</v>
      </c>
      <c r="AA11" s="3" t="s">
        <v>231</v>
      </c>
      <c r="AB11" s="44" t="s">
        <v>212</v>
      </c>
      <c r="AC11" s="44" t="s">
        <v>232</v>
      </c>
      <c r="AD11" s="10">
        <f ca="1" t="shared" si="4"/>
        <v>661638</v>
      </c>
      <c r="AF11" s="41" t="str">
        <f>+'水洗化人口等'!B11</f>
        <v>21204</v>
      </c>
      <c r="AG11" s="10">
        <v>11</v>
      </c>
      <c r="AI11" s="41" t="s">
        <v>233</v>
      </c>
      <c r="AJ11" s="2" t="s">
        <v>42</v>
      </c>
    </row>
    <row r="12" spans="2:36" ht="16.5" customHeight="1">
      <c r="B12" s="170"/>
      <c r="C12" s="6" t="s">
        <v>231</v>
      </c>
      <c r="D12" s="20">
        <f>AD11</f>
        <v>661638</v>
      </c>
      <c r="F12" s="162"/>
      <c r="G12" s="6" t="s">
        <v>234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>
        <f t="shared" si="3"/>
        <v>0</v>
      </c>
      <c r="L12" s="22" t="s">
        <v>226</v>
      </c>
      <c r="M12" s="23" t="s">
        <v>226</v>
      </c>
      <c r="AA12" s="3" t="s">
        <v>235</v>
      </c>
      <c r="AB12" s="44" t="s">
        <v>212</v>
      </c>
      <c r="AC12" s="44" t="s">
        <v>236</v>
      </c>
      <c r="AD12" s="10">
        <f ca="1" t="shared" si="4"/>
        <v>361757</v>
      </c>
      <c r="AF12" s="41" t="str">
        <f>+'水洗化人口等'!B12</f>
        <v>21205</v>
      </c>
      <c r="AG12" s="10">
        <v>12</v>
      </c>
      <c r="AI12" s="41" t="s">
        <v>237</v>
      </c>
      <c r="AJ12" s="2" t="s">
        <v>41</v>
      </c>
    </row>
    <row r="13" spans="2:36" ht="16.5" customHeight="1">
      <c r="B13" s="171"/>
      <c r="C13" s="7" t="s">
        <v>219</v>
      </c>
      <c r="D13" s="21">
        <f>SUM(D10:D12)</f>
        <v>1943105</v>
      </c>
      <c r="F13" s="163"/>
      <c r="G13" s="6" t="s">
        <v>219</v>
      </c>
      <c r="H13" s="16">
        <f>SUM(H7:H12)</f>
        <v>96773</v>
      </c>
      <c r="I13" s="16">
        <f>SUM(I7:I12)</f>
        <v>518430</v>
      </c>
      <c r="J13" s="16">
        <f>SUM(J7:J12)</f>
        <v>615203</v>
      </c>
      <c r="K13" s="17">
        <v>1</v>
      </c>
      <c r="L13" s="22" t="s">
        <v>226</v>
      </c>
      <c r="M13" s="23" t="s">
        <v>226</v>
      </c>
      <c r="AA13" s="3" t="s">
        <v>238</v>
      </c>
      <c r="AB13" s="44" t="s">
        <v>212</v>
      </c>
      <c r="AC13" s="44" t="s">
        <v>239</v>
      </c>
      <c r="AD13" s="10">
        <f ca="1" t="shared" si="4"/>
        <v>45702</v>
      </c>
      <c r="AF13" s="41" t="str">
        <f>+'水洗化人口等'!B13</f>
        <v>21206</v>
      </c>
      <c r="AG13" s="10">
        <v>13</v>
      </c>
      <c r="AI13" s="41" t="s">
        <v>240</v>
      </c>
      <c r="AJ13" s="2" t="s">
        <v>40</v>
      </c>
    </row>
    <row r="14" spans="2:36" ht="16.5" customHeight="1" thickBot="1">
      <c r="B14" s="159" t="s">
        <v>241</v>
      </c>
      <c r="C14" s="160"/>
      <c r="D14" s="24">
        <f>SUM(D9,D13)</f>
        <v>2064940</v>
      </c>
      <c r="F14" s="164" t="s">
        <v>242</v>
      </c>
      <c r="G14" s="165"/>
      <c r="H14" s="16">
        <f>AD20</f>
        <v>469</v>
      </c>
      <c r="I14" s="16">
        <f>AD30</f>
        <v>0</v>
      </c>
      <c r="J14" s="16">
        <f>SUM(H14:I14)</f>
        <v>469</v>
      </c>
      <c r="K14" s="25" t="s">
        <v>226</v>
      </c>
      <c r="L14" s="22" t="s">
        <v>226</v>
      </c>
      <c r="M14" s="23" t="s">
        <v>226</v>
      </c>
      <c r="AA14" s="3" t="s">
        <v>211</v>
      </c>
      <c r="AB14" s="44" t="s">
        <v>243</v>
      </c>
      <c r="AC14" s="44" t="s">
        <v>236</v>
      </c>
      <c r="AD14" s="10">
        <f ca="1" t="shared" si="4"/>
        <v>96773</v>
      </c>
      <c r="AF14" s="41" t="str">
        <f>+'水洗化人口等'!B14</f>
        <v>21207</v>
      </c>
      <c r="AG14" s="10">
        <v>14</v>
      </c>
      <c r="AI14" s="41" t="s">
        <v>244</v>
      </c>
      <c r="AJ14" s="2" t="s">
        <v>39</v>
      </c>
    </row>
    <row r="15" spans="2:36" ht="16.5" customHeight="1" thickBot="1">
      <c r="B15" s="159" t="s">
        <v>245</v>
      </c>
      <c r="C15" s="160"/>
      <c r="D15" s="24">
        <f>AD13</f>
        <v>45702</v>
      </c>
      <c r="F15" s="159" t="s">
        <v>246</v>
      </c>
      <c r="G15" s="160"/>
      <c r="H15" s="26">
        <f>SUM(H13:H14)</f>
        <v>97242</v>
      </c>
      <c r="I15" s="26">
        <f>SUM(I13:I14)</f>
        <v>518430</v>
      </c>
      <c r="J15" s="26">
        <f>SUM(J13:J14)</f>
        <v>615672</v>
      </c>
      <c r="K15" s="27" t="s">
        <v>226</v>
      </c>
      <c r="L15" s="28">
        <f>SUM(L7:L9)</f>
        <v>17908</v>
      </c>
      <c r="M15" s="29">
        <f>SUM(M7:M9)</f>
        <v>501</v>
      </c>
      <c r="AA15" s="3" t="s">
        <v>216</v>
      </c>
      <c r="AB15" s="44" t="s">
        <v>243</v>
      </c>
      <c r="AC15" s="44" t="s">
        <v>247</v>
      </c>
      <c r="AD15" s="10">
        <f ca="1" t="shared" si="4"/>
        <v>0</v>
      </c>
      <c r="AF15" s="41" t="str">
        <f>+'水洗化人口等'!B15</f>
        <v>21208</v>
      </c>
      <c r="AG15" s="10">
        <v>15</v>
      </c>
      <c r="AI15" s="41" t="s">
        <v>248</v>
      </c>
      <c r="AJ15" s="2" t="s">
        <v>38</v>
      </c>
    </row>
    <row r="16" spans="2:36" ht="16.5" customHeight="1" thickBot="1">
      <c r="B16" s="8" t="s">
        <v>249</v>
      </c>
      <c r="AA16" s="3" t="s">
        <v>220</v>
      </c>
      <c r="AB16" s="44" t="s">
        <v>243</v>
      </c>
      <c r="AC16" s="44" t="s">
        <v>239</v>
      </c>
      <c r="AD16" s="10">
        <f ca="1" t="shared" si="4"/>
        <v>0</v>
      </c>
      <c r="AF16" s="41" t="str">
        <f>+'水洗化人口等'!B16</f>
        <v>21209</v>
      </c>
      <c r="AG16" s="10">
        <v>16</v>
      </c>
      <c r="AI16" s="41" t="s">
        <v>250</v>
      </c>
      <c r="AJ16" s="2" t="s">
        <v>37</v>
      </c>
    </row>
    <row r="17" spans="3:36" ht="16.5" customHeight="1" thickBot="1">
      <c r="C17" s="30">
        <f>AD12</f>
        <v>361757</v>
      </c>
      <c r="D17" s="3" t="s">
        <v>251</v>
      </c>
      <c r="J17" s="13"/>
      <c r="AA17" s="3" t="s">
        <v>225</v>
      </c>
      <c r="AB17" s="44" t="s">
        <v>243</v>
      </c>
      <c r="AC17" s="44" t="s">
        <v>252</v>
      </c>
      <c r="AD17" s="10">
        <f ca="1" t="shared" si="4"/>
        <v>0</v>
      </c>
      <c r="AF17" s="41" t="str">
        <f>+'水洗化人口等'!B17</f>
        <v>21210</v>
      </c>
      <c r="AG17" s="10">
        <v>17</v>
      </c>
      <c r="AI17" s="41" t="s">
        <v>253</v>
      </c>
      <c r="AJ17" s="2" t="s">
        <v>36</v>
      </c>
    </row>
    <row r="18" spans="6:36" ht="30" customHeight="1">
      <c r="F18" s="157" t="s">
        <v>254</v>
      </c>
      <c r="G18" s="158"/>
      <c r="H18" s="37" t="s">
        <v>201</v>
      </c>
      <c r="I18" s="37" t="s">
        <v>202</v>
      </c>
      <c r="J18" s="40" t="s">
        <v>203</v>
      </c>
      <c r="AA18" s="3" t="s">
        <v>230</v>
      </c>
      <c r="AB18" s="44" t="s">
        <v>243</v>
      </c>
      <c r="AC18" s="44" t="s">
        <v>255</v>
      </c>
      <c r="AD18" s="10">
        <f ca="1" t="shared" si="4"/>
        <v>0</v>
      </c>
      <c r="AF18" s="41" t="str">
        <f>+'水洗化人口等'!B18</f>
        <v>21211</v>
      </c>
      <c r="AG18" s="10">
        <v>18</v>
      </c>
      <c r="AI18" s="41" t="s">
        <v>256</v>
      </c>
      <c r="AJ18" s="2" t="s">
        <v>35</v>
      </c>
    </row>
    <row r="19" spans="3:36" ht="16.5" customHeight="1">
      <c r="C19" s="39" t="s">
        <v>257</v>
      </c>
      <c r="D19" s="9">
        <f>IF(D$14&gt;0,D13/D$14,0)</f>
        <v>0.9409982856644745</v>
      </c>
      <c r="F19" s="164" t="s">
        <v>258</v>
      </c>
      <c r="G19" s="165"/>
      <c r="H19" s="16">
        <f>AD21</f>
        <v>6254</v>
      </c>
      <c r="I19" s="16">
        <f>AD31</f>
        <v>9</v>
      </c>
      <c r="J19" s="20">
        <f>SUM(H19:I19)</f>
        <v>6263</v>
      </c>
      <c r="AA19" s="3" t="s">
        <v>234</v>
      </c>
      <c r="AB19" s="44" t="s">
        <v>243</v>
      </c>
      <c r="AC19" s="44" t="s">
        <v>259</v>
      </c>
      <c r="AD19" s="10">
        <f ca="1" t="shared" si="4"/>
        <v>0</v>
      </c>
      <c r="AF19" s="41" t="str">
        <f>+'水洗化人口等'!B19</f>
        <v>21212</v>
      </c>
      <c r="AG19" s="10">
        <v>19</v>
      </c>
      <c r="AI19" s="41" t="s">
        <v>260</v>
      </c>
      <c r="AJ19" s="2" t="s">
        <v>34</v>
      </c>
    </row>
    <row r="20" spans="3:36" ht="16.5" customHeight="1">
      <c r="C20" s="39" t="s">
        <v>261</v>
      </c>
      <c r="D20" s="9">
        <f>IF(D$14&gt;0,D9/D$14,0)</f>
        <v>0.059001714335525486</v>
      </c>
      <c r="F20" s="164" t="s">
        <v>262</v>
      </c>
      <c r="G20" s="165"/>
      <c r="H20" s="16">
        <f>AD22</f>
        <v>31729</v>
      </c>
      <c r="I20" s="16">
        <f>AD32</f>
        <v>0</v>
      </c>
      <c r="J20" s="20">
        <f>SUM(H20:I20)</f>
        <v>31729</v>
      </c>
      <c r="AA20" s="3" t="s">
        <v>242</v>
      </c>
      <c r="AB20" s="44" t="s">
        <v>243</v>
      </c>
      <c r="AC20" s="44" t="s">
        <v>263</v>
      </c>
      <c r="AD20" s="10">
        <f ca="1" t="shared" si="4"/>
        <v>469</v>
      </c>
      <c r="AF20" s="41" t="str">
        <f>+'水洗化人口等'!B20</f>
        <v>21213</v>
      </c>
      <c r="AG20" s="10">
        <v>20</v>
      </c>
      <c r="AI20" s="41" t="s">
        <v>264</v>
      </c>
      <c r="AJ20" s="2" t="s">
        <v>33</v>
      </c>
    </row>
    <row r="21" spans="3:36" ht="16.5" customHeight="1">
      <c r="C21" s="113" t="s">
        <v>265</v>
      </c>
      <c r="D21" s="9">
        <f>IF(D$14&gt;0,D10/D$14,0)</f>
        <v>0.6147365056611814</v>
      </c>
      <c r="F21" s="164" t="s">
        <v>266</v>
      </c>
      <c r="G21" s="165"/>
      <c r="H21" s="16">
        <f>AD23</f>
        <v>58790</v>
      </c>
      <c r="I21" s="16">
        <f>AD33</f>
        <v>518421</v>
      </c>
      <c r="J21" s="20">
        <f>SUM(H21:I21)</f>
        <v>577211</v>
      </c>
      <c r="AA21" s="3" t="s">
        <v>258</v>
      </c>
      <c r="AB21" s="44" t="s">
        <v>243</v>
      </c>
      <c r="AC21" s="44" t="s">
        <v>267</v>
      </c>
      <c r="AD21" s="10">
        <f ca="1" t="shared" si="4"/>
        <v>6254</v>
      </c>
      <c r="AF21" s="41" t="str">
        <f>+'水洗化人口等'!B21</f>
        <v>21214</v>
      </c>
      <c r="AG21" s="10">
        <v>21</v>
      </c>
      <c r="AI21" s="41" t="s">
        <v>268</v>
      </c>
      <c r="AJ21" s="2" t="s">
        <v>32</v>
      </c>
    </row>
    <row r="22" spans="3:36" ht="16.5" customHeight="1" thickBot="1">
      <c r="C22" s="39" t="s">
        <v>269</v>
      </c>
      <c r="D22" s="9">
        <f>IF(D$14&gt;0,D12/D$14,0)</f>
        <v>0.3204151210204655</v>
      </c>
      <c r="F22" s="159" t="s">
        <v>246</v>
      </c>
      <c r="G22" s="160"/>
      <c r="H22" s="26">
        <f>SUM(H19:H21)</f>
        <v>96773</v>
      </c>
      <c r="I22" s="26">
        <f>SUM(I19:I21)</f>
        <v>518430</v>
      </c>
      <c r="J22" s="31">
        <f>SUM(J19:J21)</f>
        <v>615203</v>
      </c>
      <c r="AA22" s="3" t="s">
        <v>262</v>
      </c>
      <c r="AB22" s="44" t="s">
        <v>243</v>
      </c>
      <c r="AC22" s="44" t="s">
        <v>270</v>
      </c>
      <c r="AD22" s="10">
        <f ca="1" t="shared" si="4"/>
        <v>31729</v>
      </c>
      <c r="AF22" s="41" t="str">
        <f>+'水洗化人口等'!B22</f>
        <v>21215</v>
      </c>
      <c r="AG22" s="10">
        <v>22</v>
      </c>
      <c r="AI22" s="41" t="s">
        <v>271</v>
      </c>
      <c r="AJ22" s="2" t="s">
        <v>31</v>
      </c>
    </row>
    <row r="23" spans="3:36" ht="16.5" customHeight="1">
      <c r="C23" s="39" t="s">
        <v>272</v>
      </c>
      <c r="D23" s="9">
        <f>IF(D$14&gt;0,C17/D$14,0)</f>
        <v>0.17519007816207735</v>
      </c>
      <c r="F23" s="8"/>
      <c r="J23" s="32"/>
      <c r="AA23" s="3" t="s">
        <v>266</v>
      </c>
      <c r="AB23" s="44" t="s">
        <v>243</v>
      </c>
      <c r="AC23" s="44" t="s">
        <v>273</v>
      </c>
      <c r="AD23" s="10">
        <f ca="1" t="shared" si="4"/>
        <v>58790</v>
      </c>
      <c r="AF23" s="41" t="str">
        <f>+'水洗化人口等'!B23</f>
        <v>21216</v>
      </c>
      <c r="AG23" s="10">
        <v>23</v>
      </c>
      <c r="AI23" s="41" t="s">
        <v>274</v>
      </c>
      <c r="AJ23" s="2" t="s">
        <v>30</v>
      </c>
    </row>
    <row r="24" spans="3:36" ht="16.5" customHeight="1" thickBot="1">
      <c r="C24" s="39" t="s">
        <v>275</v>
      </c>
      <c r="D24" s="9">
        <f>IF(D$9&gt;0,D7/D$9,0)</f>
        <v>0.9953297492510362</v>
      </c>
      <c r="J24" s="33" t="s">
        <v>276</v>
      </c>
      <c r="AA24" s="3" t="s">
        <v>211</v>
      </c>
      <c r="AB24" s="44" t="s">
        <v>243</v>
      </c>
      <c r="AC24" s="44" t="s">
        <v>277</v>
      </c>
      <c r="AD24" s="10">
        <f ca="1" t="shared" si="4"/>
        <v>518421</v>
      </c>
      <c r="AF24" s="41" t="str">
        <f>+'水洗化人口等'!B24</f>
        <v>21217</v>
      </c>
      <c r="AG24" s="10">
        <v>24</v>
      </c>
      <c r="AI24" s="41" t="s">
        <v>278</v>
      </c>
      <c r="AJ24" s="2" t="s">
        <v>29</v>
      </c>
    </row>
    <row r="25" spans="3:36" ht="16.5" customHeight="1">
      <c r="C25" s="39" t="s">
        <v>279</v>
      </c>
      <c r="D25" s="9">
        <f>IF(D$9&gt;0,D8/D$9,0)</f>
        <v>0.0046702507489637625</v>
      </c>
      <c r="F25" s="182" t="s">
        <v>0</v>
      </c>
      <c r="G25" s="183"/>
      <c r="H25" s="183"/>
      <c r="I25" s="172" t="s">
        <v>280</v>
      </c>
      <c r="J25" s="174" t="s">
        <v>281</v>
      </c>
      <c r="AA25" s="3" t="s">
        <v>216</v>
      </c>
      <c r="AB25" s="44" t="s">
        <v>243</v>
      </c>
      <c r="AC25" s="44" t="s">
        <v>282</v>
      </c>
      <c r="AD25" s="10">
        <f ca="1" t="shared" si="4"/>
        <v>0</v>
      </c>
      <c r="AF25" s="41" t="str">
        <f>+'水洗化人口等'!B25</f>
        <v>21218</v>
      </c>
      <c r="AG25" s="10">
        <v>25</v>
      </c>
      <c r="AI25" s="41" t="s">
        <v>283</v>
      </c>
      <c r="AJ25" s="2" t="s">
        <v>28</v>
      </c>
    </row>
    <row r="26" spans="6:36" ht="16.5" customHeight="1">
      <c r="F26" s="184"/>
      <c r="G26" s="185"/>
      <c r="H26" s="185"/>
      <c r="I26" s="173"/>
      <c r="J26" s="175"/>
      <c r="AA26" s="3" t="s">
        <v>220</v>
      </c>
      <c r="AB26" s="44" t="s">
        <v>243</v>
      </c>
      <c r="AC26" s="44" t="s">
        <v>284</v>
      </c>
      <c r="AD26" s="10">
        <f ca="1" t="shared" si="4"/>
        <v>0</v>
      </c>
      <c r="AF26" s="41" t="str">
        <f>+'水洗化人口等'!B26</f>
        <v>21219</v>
      </c>
      <c r="AG26" s="10">
        <v>26</v>
      </c>
      <c r="AI26" s="41" t="s">
        <v>285</v>
      </c>
      <c r="AJ26" s="2" t="s">
        <v>27</v>
      </c>
    </row>
    <row r="27" spans="6:36" ht="16.5" customHeight="1">
      <c r="F27" s="176" t="s">
        <v>286</v>
      </c>
      <c r="G27" s="177"/>
      <c r="H27" s="178"/>
      <c r="I27" s="18">
        <f aca="true" t="shared" si="5" ref="I27:I35">AD40</f>
        <v>9975</v>
      </c>
      <c r="J27" s="34">
        <f>AD49</f>
        <v>618</v>
      </c>
      <c r="AA27" s="3" t="s">
        <v>225</v>
      </c>
      <c r="AB27" s="44" t="s">
        <v>243</v>
      </c>
      <c r="AC27" s="44" t="s">
        <v>287</v>
      </c>
      <c r="AD27" s="10">
        <f ca="1" t="shared" si="4"/>
        <v>0</v>
      </c>
      <c r="AF27" s="41" t="str">
        <f>+'水洗化人口等'!B27</f>
        <v>21220</v>
      </c>
      <c r="AG27" s="10">
        <v>27</v>
      </c>
      <c r="AI27" s="41" t="s">
        <v>288</v>
      </c>
      <c r="AJ27" s="2" t="s">
        <v>26</v>
      </c>
    </row>
    <row r="28" spans="6:36" ht="16.5" customHeight="1">
      <c r="F28" s="179" t="s">
        <v>289</v>
      </c>
      <c r="G28" s="180"/>
      <c r="H28" s="181"/>
      <c r="I28" s="18">
        <f t="shared" si="5"/>
        <v>396</v>
      </c>
      <c r="J28" s="34">
        <f>AD50</f>
        <v>0</v>
      </c>
      <c r="AA28" s="3" t="s">
        <v>230</v>
      </c>
      <c r="AB28" s="44" t="s">
        <v>243</v>
      </c>
      <c r="AC28" s="44" t="s">
        <v>290</v>
      </c>
      <c r="AD28" s="10">
        <f ca="1" t="shared" si="4"/>
        <v>9</v>
      </c>
      <c r="AF28" s="41" t="str">
        <f>+'水洗化人口等'!B28</f>
        <v>21221</v>
      </c>
      <c r="AG28" s="10">
        <v>28</v>
      </c>
      <c r="AI28" s="41" t="s">
        <v>291</v>
      </c>
      <c r="AJ28" s="2" t="s">
        <v>25</v>
      </c>
    </row>
    <row r="29" spans="6:36" ht="16.5" customHeight="1">
      <c r="F29" s="176" t="s">
        <v>292</v>
      </c>
      <c r="G29" s="177"/>
      <c r="H29" s="178"/>
      <c r="I29" s="18">
        <f t="shared" si="5"/>
        <v>14543</v>
      </c>
      <c r="J29" s="34">
        <f>AD51</f>
        <v>367</v>
      </c>
      <c r="AA29" s="3" t="s">
        <v>234</v>
      </c>
      <c r="AB29" s="44" t="s">
        <v>243</v>
      </c>
      <c r="AC29" s="44" t="s">
        <v>293</v>
      </c>
      <c r="AD29" s="10">
        <f ca="1" t="shared" si="4"/>
        <v>0</v>
      </c>
      <c r="AF29" s="41" t="str">
        <f>+'水洗化人口等'!B29</f>
        <v>21302</v>
      </c>
      <c r="AG29" s="10">
        <v>29</v>
      </c>
      <c r="AI29" s="41" t="s">
        <v>294</v>
      </c>
      <c r="AJ29" s="2" t="s">
        <v>24</v>
      </c>
    </row>
    <row r="30" spans="6:36" ht="16.5" customHeight="1">
      <c r="F30" s="176" t="s">
        <v>295</v>
      </c>
      <c r="G30" s="177"/>
      <c r="H30" s="178"/>
      <c r="I30" s="18">
        <f t="shared" si="5"/>
        <v>926</v>
      </c>
      <c r="J30" s="34">
        <f>AD52</f>
        <v>0</v>
      </c>
      <c r="AA30" s="3" t="s">
        <v>242</v>
      </c>
      <c r="AB30" s="44" t="s">
        <v>243</v>
      </c>
      <c r="AC30" s="44" t="s">
        <v>296</v>
      </c>
      <c r="AD30" s="10">
        <f ca="1" t="shared" si="4"/>
        <v>0</v>
      </c>
      <c r="AF30" s="41" t="str">
        <f>+'水洗化人口等'!B30</f>
        <v>21303</v>
      </c>
      <c r="AG30" s="10">
        <v>30</v>
      </c>
      <c r="AI30" s="41" t="s">
        <v>297</v>
      </c>
      <c r="AJ30" s="2" t="s">
        <v>23</v>
      </c>
    </row>
    <row r="31" spans="6:36" ht="16.5" customHeight="1">
      <c r="F31" s="176" t="s">
        <v>298</v>
      </c>
      <c r="G31" s="177"/>
      <c r="H31" s="178"/>
      <c r="I31" s="18">
        <f t="shared" si="5"/>
        <v>0</v>
      </c>
      <c r="J31" s="34">
        <f>AD53</f>
        <v>0</v>
      </c>
      <c r="AA31" s="3" t="s">
        <v>258</v>
      </c>
      <c r="AB31" s="44" t="s">
        <v>243</v>
      </c>
      <c r="AC31" s="44" t="s">
        <v>213</v>
      </c>
      <c r="AD31" s="10">
        <f ca="1" t="shared" si="4"/>
        <v>9</v>
      </c>
      <c r="AF31" s="41" t="str">
        <f>+'水洗化人口等'!B31</f>
        <v>21341</v>
      </c>
      <c r="AG31" s="10">
        <v>31</v>
      </c>
      <c r="AI31" s="41" t="s">
        <v>299</v>
      </c>
      <c r="AJ31" s="2" t="s">
        <v>22</v>
      </c>
    </row>
    <row r="32" spans="6:36" ht="16.5" customHeight="1">
      <c r="F32" s="176" t="s">
        <v>300</v>
      </c>
      <c r="G32" s="177"/>
      <c r="H32" s="178"/>
      <c r="I32" s="18">
        <f t="shared" si="5"/>
        <v>193</v>
      </c>
      <c r="J32" s="23" t="s">
        <v>226</v>
      </c>
      <c r="AA32" s="3" t="s">
        <v>262</v>
      </c>
      <c r="AB32" s="44" t="s">
        <v>243</v>
      </c>
      <c r="AC32" s="44" t="s">
        <v>301</v>
      </c>
      <c r="AD32" s="10">
        <f ca="1" t="shared" si="4"/>
        <v>0</v>
      </c>
      <c r="AF32" s="41" t="str">
        <f>+'水洗化人口等'!B32</f>
        <v>21361</v>
      </c>
      <c r="AG32" s="10">
        <v>32</v>
      </c>
      <c r="AI32" s="41" t="s">
        <v>302</v>
      </c>
      <c r="AJ32" s="2" t="s">
        <v>21</v>
      </c>
    </row>
    <row r="33" spans="6:36" ht="16.5" customHeight="1">
      <c r="F33" s="176" t="s">
        <v>303</v>
      </c>
      <c r="G33" s="177"/>
      <c r="H33" s="178"/>
      <c r="I33" s="18">
        <f t="shared" si="5"/>
        <v>66</v>
      </c>
      <c r="J33" s="23" t="s">
        <v>226</v>
      </c>
      <c r="AA33" s="3" t="s">
        <v>266</v>
      </c>
      <c r="AB33" s="44" t="s">
        <v>243</v>
      </c>
      <c r="AC33" s="44" t="s">
        <v>228</v>
      </c>
      <c r="AD33" s="10">
        <f ca="1" t="shared" si="4"/>
        <v>518421</v>
      </c>
      <c r="AF33" s="41" t="str">
        <f>+'水洗化人口等'!B33</f>
        <v>21362</v>
      </c>
      <c r="AG33" s="10">
        <v>33</v>
      </c>
      <c r="AI33" s="41" t="s">
        <v>304</v>
      </c>
      <c r="AJ33" s="2" t="s">
        <v>20</v>
      </c>
    </row>
    <row r="34" spans="6:36" ht="16.5" customHeight="1">
      <c r="F34" s="176" t="s">
        <v>305</v>
      </c>
      <c r="G34" s="177"/>
      <c r="H34" s="178"/>
      <c r="I34" s="18">
        <f t="shared" si="5"/>
        <v>0</v>
      </c>
      <c r="J34" s="23" t="s">
        <v>226</v>
      </c>
      <c r="AA34" s="3" t="s">
        <v>211</v>
      </c>
      <c r="AB34" s="44" t="s">
        <v>243</v>
      </c>
      <c r="AC34" s="44" t="s">
        <v>306</v>
      </c>
      <c r="AD34" s="44">
        <f ca="1" t="shared" si="4"/>
        <v>17908</v>
      </c>
      <c r="AF34" s="41" t="str">
        <f>+'水洗化人口等'!B34</f>
        <v>21381</v>
      </c>
      <c r="AG34" s="10">
        <v>34</v>
      </c>
      <c r="AI34" s="41" t="s">
        <v>307</v>
      </c>
      <c r="AJ34" s="2" t="s">
        <v>19</v>
      </c>
    </row>
    <row r="35" spans="6:36" ht="16.5" customHeight="1">
      <c r="F35" s="176" t="s">
        <v>308</v>
      </c>
      <c r="G35" s="177"/>
      <c r="H35" s="178"/>
      <c r="I35" s="18">
        <f t="shared" si="5"/>
        <v>1562</v>
      </c>
      <c r="J35" s="23" t="s">
        <v>226</v>
      </c>
      <c r="AA35" s="3" t="s">
        <v>216</v>
      </c>
      <c r="AB35" s="44" t="s">
        <v>243</v>
      </c>
      <c r="AC35" s="44" t="s">
        <v>309</v>
      </c>
      <c r="AD35" s="44">
        <f ca="1" t="shared" si="4"/>
        <v>0</v>
      </c>
      <c r="AF35" s="41" t="str">
        <f>+'水洗化人口等'!B35</f>
        <v>21382</v>
      </c>
      <c r="AG35" s="10">
        <v>35</v>
      </c>
      <c r="AI35" s="41" t="s">
        <v>310</v>
      </c>
      <c r="AJ35" s="2" t="s">
        <v>18</v>
      </c>
    </row>
    <row r="36" spans="6:36" ht="16.5" customHeight="1" thickBot="1">
      <c r="F36" s="186" t="s">
        <v>311</v>
      </c>
      <c r="G36" s="187"/>
      <c r="H36" s="188"/>
      <c r="I36" s="35">
        <f>SUM(I27:I35)</f>
        <v>27661</v>
      </c>
      <c r="J36" s="36">
        <f>SUM(J27:J31)</f>
        <v>985</v>
      </c>
      <c r="AA36" s="3" t="s">
        <v>220</v>
      </c>
      <c r="AB36" s="44" t="s">
        <v>243</v>
      </c>
      <c r="AC36" s="44" t="s">
        <v>312</v>
      </c>
      <c r="AD36" s="44">
        <f ca="1" t="shared" si="4"/>
        <v>0</v>
      </c>
      <c r="AF36" s="41" t="str">
        <f>+'水洗化人口等'!B36</f>
        <v>21383</v>
      </c>
      <c r="AG36" s="10">
        <v>36</v>
      </c>
      <c r="AI36" s="41" t="s">
        <v>313</v>
      </c>
      <c r="AJ36" s="2" t="s">
        <v>17</v>
      </c>
    </row>
    <row r="37" spans="27:36" ht="13.5">
      <c r="AA37" s="3" t="s">
        <v>211</v>
      </c>
      <c r="AB37" s="44" t="s">
        <v>243</v>
      </c>
      <c r="AC37" s="44" t="s">
        <v>314</v>
      </c>
      <c r="AD37" s="44">
        <f ca="1" t="shared" si="4"/>
        <v>501</v>
      </c>
      <c r="AF37" s="41" t="str">
        <f>+'水洗化人口等'!B37</f>
        <v>21401</v>
      </c>
      <c r="AG37" s="10">
        <v>37</v>
      </c>
      <c r="AI37" s="41" t="s">
        <v>315</v>
      </c>
      <c r="AJ37" s="2" t="s">
        <v>16</v>
      </c>
    </row>
    <row r="38" spans="27:36" ht="13.5" hidden="1">
      <c r="AA38" s="3" t="s">
        <v>216</v>
      </c>
      <c r="AB38" s="44" t="s">
        <v>243</v>
      </c>
      <c r="AC38" s="44" t="s">
        <v>316</v>
      </c>
      <c r="AD38" s="44">
        <f ca="1" t="shared" si="4"/>
        <v>0</v>
      </c>
      <c r="AF38" s="41" t="str">
        <f>+'水洗化人口等'!B38</f>
        <v>21403</v>
      </c>
      <c r="AG38" s="10">
        <v>38</v>
      </c>
      <c r="AI38" s="41" t="s">
        <v>317</v>
      </c>
      <c r="AJ38" s="2" t="s">
        <v>15</v>
      </c>
    </row>
    <row r="39" spans="27:36" ht="13.5" hidden="1">
      <c r="AA39" s="3" t="s">
        <v>220</v>
      </c>
      <c r="AB39" s="44" t="s">
        <v>243</v>
      </c>
      <c r="AC39" s="44" t="s">
        <v>318</v>
      </c>
      <c r="AD39" s="44">
        <f ca="1" t="shared" si="4"/>
        <v>0</v>
      </c>
      <c r="AF39" s="41" t="str">
        <f>+'水洗化人口等'!B39</f>
        <v>21404</v>
      </c>
      <c r="AG39" s="10">
        <v>39</v>
      </c>
      <c r="AI39" s="41" t="s">
        <v>319</v>
      </c>
      <c r="AJ39" s="2" t="s">
        <v>14</v>
      </c>
    </row>
    <row r="40" spans="27:36" ht="13.5" hidden="1">
      <c r="AA40" s="3" t="s">
        <v>286</v>
      </c>
      <c r="AB40" s="44" t="s">
        <v>243</v>
      </c>
      <c r="AC40" s="44" t="s">
        <v>320</v>
      </c>
      <c r="AD40" s="44">
        <f ca="1" t="shared" si="4"/>
        <v>9975</v>
      </c>
      <c r="AF40" s="41" t="str">
        <f>+'水洗化人口等'!B40</f>
        <v>21421</v>
      </c>
      <c r="AG40" s="10">
        <v>40</v>
      </c>
      <c r="AI40" s="41" t="s">
        <v>321</v>
      </c>
      <c r="AJ40" s="2" t="s">
        <v>13</v>
      </c>
    </row>
    <row r="41" spans="27:36" ht="13.5" hidden="1">
      <c r="AA41" s="3" t="s">
        <v>289</v>
      </c>
      <c r="AB41" s="44" t="s">
        <v>243</v>
      </c>
      <c r="AC41" s="44" t="s">
        <v>322</v>
      </c>
      <c r="AD41" s="44">
        <f ca="1" t="shared" si="4"/>
        <v>396</v>
      </c>
      <c r="AF41" s="41" t="str">
        <f>+'水洗化人口等'!B41</f>
        <v>21501</v>
      </c>
      <c r="AG41" s="10">
        <v>41</v>
      </c>
      <c r="AI41" s="41" t="s">
        <v>323</v>
      </c>
      <c r="AJ41" s="2" t="s">
        <v>12</v>
      </c>
    </row>
    <row r="42" spans="27:36" ht="13.5" hidden="1">
      <c r="AA42" s="3" t="s">
        <v>292</v>
      </c>
      <c r="AB42" s="44" t="s">
        <v>243</v>
      </c>
      <c r="AC42" s="44" t="s">
        <v>324</v>
      </c>
      <c r="AD42" s="44">
        <f ca="1" t="shared" si="4"/>
        <v>14543</v>
      </c>
      <c r="AF42" s="41" t="str">
        <f>+'水洗化人口等'!B42</f>
        <v>21502</v>
      </c>
      <c r="AG42" s="10">
        <v>42</v>
      </c>
      <c r="AI42" s="41" t="s">
        <v>325</v>
      </c>
      <c r="AJ42" s="2" t="s">
        <v>11</v>
      </c>
    </row>
    <row r="43" spans="27:36" ht="13.5" hidden="1">
      <c r="AA43" s="3" t="s">
        <v>295</v>
      </c>
      <c r="AB43" s="44" t="s">
        <v>243</v>
      </c>
      <c r="AC43" s="44" t="s">
        <v>326</v>
      </c>
      <c r="AD43" s="44">
        <f ca="1" t="shared" si="4"/>
        <v>926</v>
      </c>
      <c r="AF43" s="41" t="str">
        <f>+'水洗化人口等'!B43</f>
        <v>21503</v>
      </c>
      <c r="AG43" s="10">
        <v>43</v>
      </c>
      <c r="AI43" s="41" t="s">
        <v>327</v>
      </c>
      <c r="AJ43" s="2" t="s">
        <v>10</v>
      </c>
    </row>
    <row r="44" spans="27:36" ht="13.5" hidden="1">
      <c r="AA44" s="3" t="s">
        <v>298</v>
      </c>
      <c r="AB44" s="44" t="s">
        <v>243</v>
      </c>
      <c r="AC44" s="44" t="s">
        <v>328</v>
      </c>
      <c r="AD44" s="44">
        <f ca="1" t="shared" si="4"/>
        <v>0</v>
      </c>
      <c r="AF44" s="41" t="str">
        <f>+'水洗化人口等'!B44</f>
        <v>21504</v>
      </c>
      <c r="AG44" s="10">
        <v>44</v>
      </c>
      <c r="AI44" s="41" t="s">
        <v>329</v>
      </c>
      <c r="AJ44" s="2" t="s">
        <v>9</v>
      </c>
    </row>
    <row r="45" spans="27:36" ht="13.5" hidden="1">
      <c r="AA45" s="3" t="s">
        <v>300</v>
      </c>
      <c r="AB45" s="44" t="s">
        <v>243</v>
      </c>
      <c r="AC45" s="44" t="s">
        <v>330</v>
      </c>
      <c r="AD45" s="44">
        <f ca="1" t="shared" si="4"/>
        <v>193</v>
      </c>
      <c r="AF45" s="41" t="str">
        <f>+'水洗化人口等'!B45</f>
        <v>21505</v>
      </c>
      <c r="AG45" s="10">
        <v>45</v>
      </c>
      <c r="AI45" s="41" t="s">
        <v>331</v>
      </c>
      <c r="AJ45" s="2" t="s">
        <v>8</v>
      </c>
    </row>
    <row r="46" spans="27:36" ht="13.5" hidden="1">
      <c r="AA46" s="3" t="s">
        <v>303</v>
      </c>
      <c r="AB46" s="44" t="s">
        <v>243</v>
      </c>
      <c r="AC46" s="44" t="s">
        <v>332</v>
      </c>
      <c r="AD46" s="44">
        <f ca="1" t="shared" si="4"/>
        <v>66</v>
      </c>
      <c r="AF46" s="41" t="str">
        <f>+'水洗化人口等'!B46</f>
        <v>21506</v>
      </c>
      <c r="AG46" s="10">
        <v>46</v>
      </c>
      <c r="AI46" s="41" t="s">
        <v>333</v>
      </c>
      <c r="AJ46" s="2" t="s">
        <v>7</v>
      </c>
    </row>
    <row r="47" spans="27:36" ht="13.5" hidden="1">
      <c r="AA47" s="3" t="s">
        <v>305</v>
      </c>
      <c r="AB47" s="44" t="s">
        <v>243</v>
      </c>
      <c r="AC47" s="44" t="s">
        <v>334</v>
      </c>
      <c r="AD47" s="44">
        <f ca="1" t="shared" si="4"/>
        <v>0</v>
      </c>
      <c r="AF47" s="41" t="str">
        <f>+'水洗化人口等'!B47</f>
        <v>21507</v>
      </c>
      <c r="AG47" s="10">
        <v>47</v>
      </c>
      <c r="AI47" s="41" t="s">
        <v>335</v>
      </c>
      <c r="AJ47" s="2" t="s">
        <v>6</v>
      </c>
    </row>
    <row r="48" spans="27:36" ht="13.5" hidden="1">
      <c r="AA48" s="3" t="s">
        <v>308</v>
      </c>
      <c r="AB48" s="44" t="s">
        <v>243</v>
      </c>
      <c r="AC48" s="44" t="s">
        <v>336</v>
      </c>
      <c r="AD48" s="44">
        <f ca="1" t="shared" si="4"/>
        <v>1562</v>
      </c>
      <c r="AF48" s="41" t="str">
        <f>+'水洗化人口等'!B48</f>
        <v>21521</v>
      </c>
      <c r="AG48" s="10">
        <v>48</v>
      </c>
      <c r="AI48" s="41" t="s">
        <v>337</v>
      </c>
      <c r="AJ48" s="2" t="s">
        <v>5</v>
      </c>
    </row>
    <row r="49" spans="27:36" ht="13.5" hidden="1">
      <c r="AA49" s="3" t="s">
        <v>286</v>
      </c>
      <c r="AB49" s="44" t="s">
        <v>243</v>
      </c>
      <c r="AC49" s="44" t="s">
        <v>338</v>
      </c>
      <c r="AD49" s="44">
        <f ca="1" t="shared" si="4"/>
        <v>618</v>
      </c>
      <c r="AF49" s="41" t="str">
        <f>+'水洗化人口等'!B49</f>
        <v>21604</v>
      </c>
      <c r="AG49" s="10">
        <v>49</v>
      </c>
      <c r="AI49" s="41" t="s">
        <v>339</v>
      </c>
      <c r="AJ49" s="2" t="s">
        <v>4</v>
      </c>
    </row>
    <row r="50" spans="27:36" ht="13.5" hidden="1">
      <c r="AA50" s="3" t="s">
        <v>289</v>
      </c>
      <c r="AB50" s="44" t="s">
        <v>243</v>
      </c>
      <c r="AC50" s="44" t="s">
        <v>340</v>
      </c>
      <c r="AD50" s="44">
        <f ca="1" t="shared" si="4"/>
        <v>0</v>
      </c>
      <c r="AF50" s="41" t="e">
        <f>+水洗化人口等!#REF!</f>
        <v>#REF!</v>
      </c>
      <c r="AG50" s="10">
        <v>50</v>
      </c>
      <c r="AI50" s="41" t="s">
        <v>341</v>
      </c>
      <c r="AJ50" s="2" t="s">
        <v>3</v>
      </c>
    </row>
    <row r="51" spans="27:36" ht="13.5" hidden="1">
      <c r="AA51" s="3" t="s">
        <v>292</v>
      </c>
      <c r="AB51" s="44" t="s">
        <v>243</v>
      </c>
      <c r="AC51" s="44" t="s">
        <v>342</v>
      </c>
      <c r="AD51" s="44">
        <f ca="1" t="shared" si="4"/>
        <v>367</v>
      </c>
      <c r="AF51" s="41" t="e">
        <f>+水洗化人口等!#REF!</f>
        <v>#REF!</v>
      </c>
      <c r="AG51" s="10">
        <v>51</v>
      </c>
      <c r="AI51" s="41" t="s">
        <v>343</v>
      </c>
      <c r="AJ51" s="2" t="s">
        <v>2</v>
      </c>
    </row>
    <row r="52" spans="27:36" ht="13.5" hidden="1">
      <c r="AA52" s="3" t="s">
        <v>295</v>
      </c>
      <c r="AB52" s="44" t="s">
        <v>243</v>
      </c>
      <c r="AC52" s="44" t="s">
        <v>344</v>
      </c>
      <c r="AD52" s="44">
        <f ca="1" t="shared" si="4"/>
        <v>0</v>
      </c>
      <c r="AF52" s="41" t="e">
        <f>+水洗化人口等!#REF!</f>
        <v>#REF!</v>
      </c>
      <c r="AG52" s="10">
        <v>52</v>
      </c>
      <c r="AI52" s="41" t="s">
        <v>345</v>
      </c>
      <c r="AJ52" s="2" t="s">
        <v>1</v>
      </c>
    </row>
    <row r="53" spans="27:35" ht="13.5" hidden="1">
      <c r="AA53" s="3" t="s">
        <v>298</v>
      </c>
      <c r="AB53" s="44" t="s">
        <v>243</v>
      </c>
      <c r="AC53" s="44" t="s">
        <v>346</v>
      </c>
      <c r="AD53" s="44">
        <f ca="1" t="shared" si="4"/>
        <v>0</v>
      </c>
      <c r="AF53" s="41" t="e">
        <f>+水洗化人口等!#REF!</f>
        <v>#REF!</v>
      </c>
      <c r="AG53" s="10">
        <v>53</v>
      </c>
      <c r="AI53" s="41"/>
    </row>
    <row r="54" spans="32:33" ht="13.5" hidden="1">
      <c r="AF54" s="41" t="e">
        <f>+水洗化人口等!#REF!</f>
        <v>#REF!</v>
      </c>
      <c r="AG54" s="10">
        <v>54</v>
      </c>
    </row>
    <row r="55" spans="32:33" ht="13.5" hidden="1">
      <c r="AF55" s="41" t="e">
        <f>+水洗化人口等!#REF!</f>
        <v>#REF!</v>
      </c>
      <c r="AG55" s="10">
        <v>55</v>
      </c>
    </row>
    <row r="56" spans="32:33" ht="13.5" hidden="1">
      <c r="AF56" s="41" t="e">
        <f>+水洗化人口等!#REF!</f>
        <v>#REF!</v>
      </c>
      <c r="AG56" s="10">
        <v>56</v>
      </c>
    </row>
    <row r="57" spans="32:33" ht="13.5" hidden="1">
      <c r="AF57" s="41" t="e">
        <f>+水洗化人口等!#REF!</f>
        <v>#REF!</v>
      </c>
      <c r="AG57" s="10">
        <v>57</v>
      </c>
    </row>
    <row r="58" spans="32:33" ht="13.5" hidden="1">
      <c r="AF58" s="41" t="e">
        <f>+水洗化人口等!#REF!</f>
        <v>#REF!</v>
      </c>
      <c r="AG58" s="10">
        <v>58</v>
      </c>
    </row>
    <row r="59" spans="32:33" ht="13.5" hidden="1">
      <c r="AF59" s="41" t="e">
        <f>+水洗化人口等!#REF!</f>
        <v>#REF!</v>
      </c>
      <c r="AG59" s="10">
        <v>59</v>
      </c>
    </row>
    <row r="60" spans="32:33" ht="13.5" hidden="1">
      <c r="AF60" s="41" t="e">
        <f>+水洗化人口等!#REF!</f>
        <v>#REF!</v>
      </c>
      <c r="AG60" s="10">
        <v>60</v>
      </c>
    </row>
    <row r="61" spans="32:33" ht="13.5" hidden="1">
      <c r="AF61" s="41" t="e">
        <f>+水洗化人口等!#REF!</f>
        <v>#REF!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2014-10-14T09:38:15Z</dcterms:modified>
  <cp:category/>
  <cp:version/>
  <cp:contentType/>
  <cp:contentStatus/>
</cp:coreProperties>
</file>