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60" windowHeight="81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'ごみ処理概要'!$A$7:$AP$24</definedName>
    <definedName name="_xlnm.Print_Area" localSheetId="3">'ごみ処理量内訳'!$A$7:$AS$24</definedName>
    <definedName name="_xlnm.Print_Area" localSheetId="1">'ごみ搬入量内訳'!$A$7:$DM$24</definedName>
    <definedName name="_xlnm.Print_Area" localSheetId="6">'災害廃棄物搬入量'!$A$7:$CY$24</definedName>
    <definedName name="_xlnm.Print_Area" localSheetId="2">'施設区分別搬入量内訳'!$A$7:$EN$24</definedName>
    <definedName name="_xlnm.Print_Area" localSheetId="5">'施設資源化量内訳'!$A$7:$FO$24</definedName>
    <definedName name="_xlnm.Print_Area" localSheetId="4">'資源化量内訳'!$A$7:$CJ$24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<sst xmlns="http://schemas.openxmlformats.org/spreadsheetml/2006/main" count="3732" uniqueCount="618">
  <si>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</si>
  <si>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</si>
  <si>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</si>
  <si>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</si>
  <si>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</si>
  <si>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</si>
  <si>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</si>
  <si>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</si>
  <si>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</si>
  <si>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</si>
  <si>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</si>
  <si>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</si>
  <si>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</si>
  <si>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</si>
  <si>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</si>
  <si>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</si>
  <si>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</si>
  <si>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</si>
  <si>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</si>
  <si>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</si>
  <si>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</si>
  <si>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</si>
  <si>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</si>
  <si>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</si>
  <si>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</si>
  <si>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</si>
  <si>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</si>
  <si>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</si>
  <si>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</si>
  <si>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</si>
  <si>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</si>
  <si>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</si>
  <si>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</si>
  <si>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</si>
  <si>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</si>
  <si>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</si>
  <si>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</si>
  <si>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</si>
  <si>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</si>
  <si>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</si>
  <si>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</si>
  <si>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</si>
  <si>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</si>
  <si>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</si>
  <si>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</si>
  <si>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</si>
  <si>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</si>
  <si>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</si>
  <si>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</si>
  <si>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</si>
  <si>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</si>
  <si>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</si>
  <si>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</si>
  <si>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</si>
  <si>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</si>
  <si>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</si>
  <si>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</si>
  <si>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</si>
  <si>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</si>
  <si>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</si>
  <si>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</si>
  <si>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</si>
  <si>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</si>
  <si>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</si>
  <si>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</si>
  <si>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</si>
  <si>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</si>
  <si>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</si>
  <si>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</si>
  <si>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</si>
  <si>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</si>
  <si>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</si>
  <si>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</si>
  <si>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</si>
  <si>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</si>
  <si>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</si>
  <si>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</si>
  <si>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</si>
  <si>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</si>
  <si>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</si>
  <si>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</si>
  <si>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</si>
  <si>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</si>
  <si>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</si>
  <si>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</si>
  <si>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</si>
  <si>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</si>
  <si>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</si>
  <si>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</si>
  <si>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</si>
  <si>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</si>
  <si>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</si>
  <si>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</si>
  <si>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</si>
  <si>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</si>
  <si>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</si>
  <si>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</si>
  <si>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</si>
  <si>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</si>
  <si>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</si>
  <si>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</si>
  <si>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</si>
  <si>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</si>
  <si>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</si>
  <si>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</si>
  <si>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</si>
  <si>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</si>
  <si>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</si>
  <si>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</si>
  <si>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</si>
  <si>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</si>
  <si>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</si>
  <si>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</si>
  <si>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</si>
  <si>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</si>
  <si>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</si>
  <si>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</si>
  <si>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</si>
  <si>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</si>
  <si>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</si>
  <si>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</si>
  <si>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</si>
  <si>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</si>
  <si>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</si>
  <si>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</si>
  <si>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</si>
  <si>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</si>
  <si>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</si>
  <si>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</si>
  <si>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</si>
  <si>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</si>
  <si>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</si>
  <si>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</si>
  <si>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</si>
  <si>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</si>
  <si>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</si>
  <si>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</si>
  <si>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</si>
  <si>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</si>
  <si>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</si>
  <si>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</si>
  <si>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</si>
  <si>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</si>
  <si>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</si>
  <si>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</si>
  <si>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</si>
  <si>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</si>
  <si>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</si>
  <si>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</si>
  <si>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</si>
  <si>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</si>
  <si>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</si>
  <si>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</si>
  <si>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</si>
  <si>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</si>
  <si>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</si>
  <si>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</si>
  <si>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</si>
  <si>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</si>
  <si>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</si>
  <si>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</si>
  <si>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</si>
  <si>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</si>
  <si>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</si>
  <si>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</si>
  <si>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</si>
  <si>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</si>
  <si>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</si>
  <si>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</si>
  <si>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</si>
  <si>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</si>
  <si>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</si>
  <si>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</si>
  <si>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</si>
  <si>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</si>
  <si>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</si>
  <si>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</si>
  <si>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</si>
  <si>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</si>
  <si>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</si>
  <si>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</si>
  <si>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</si>
  <si>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</si>
  <si>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</si>
  <si>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</si>
  <si>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</si>
  <si>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</si>
  <si>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</si>
  <si>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</si>
  <si>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</si>
  <si>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</si>
  <si>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</si>
  <si>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</si>
  <si>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</si>
  <si>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</si>
  <si>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</si>
  <si>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</si>
  <si>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</si>
  <si>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</si>
  <si>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</si>
  <si>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</si>
  <si>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</si>
  <si>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</si>
  <si>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</si>
  <si>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</si>
  <si>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</si>
  <si>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</si>
  <si>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</si>
  <si>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</si>
  <si>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</si>
  <si>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</si>
  <si>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</si>
  <si>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</si>
  <si>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</si>
  <si>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</si>
  <si>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</si>
  <si>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</si>
  <si>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</si>
  <si>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</si>
  <si>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</si>
  <si>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</si>
  <si>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</si>
  <si>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</si>
  <si>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</si>
  <si>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</si>
  <si>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</si>
  <si>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</si>
  <si>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</si>
  <si>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</si>
  <si>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</si>
  <si>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</si>
  <si>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</si>
  <si>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</si>
  <si>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</si>
  <si>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</si>
  <si>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</si>
  <si>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</si>
  <si>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</si>
  <si>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</si>
  <si>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</si>
  <si>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</si>
  <si>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</si>
  <si>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</si>
  <si>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</si>
  <si>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</si>
  <si>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</si>
  <si>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</si>
  <si>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</si>
  <si>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</si>
  <si>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</si>
  <si>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</si>
  <si>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</si>
  <si>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</si>
  <si>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</si>
  <si>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</si>
  <si>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</si>
  <si>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</si>
  <si>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</si>
  <si>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</si>
  <si>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</si>
  <si>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</si>
  <si>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</si>
  <si>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</si>
  <si>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</si>
  <si>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</si>
  <si>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</si>
  <si>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</si>
  <si>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</si>
  <si>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</si>
  <si>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</si>
  <si>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</si>
  <si>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</si>
  <si>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</si>
  <si>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</si>
  <si>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</si>
  <si>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</si>
  <si>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</si>
  <si>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</si>
  <si>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</si>
  <si>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</si>
  <si>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</si>
  <si>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</si>
  <si>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</si>
  <si>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</si>
  <si>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</si>
  <si>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</si>
  <si>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</si>
  <si>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</si>
  <si>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</si>
  <si>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</si>
  <si>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</si>
  <si>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</si>
  <si>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</si>
  <si>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</si>
  <si>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</si>
  <si>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</si>
  <si>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</si>
  <si>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</si>
  <si>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</si>
  <si>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</si>
  <si>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</si>
  <si>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</si>
  <si>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</si>
  <si>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</si>
  <si>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</si>
  <si>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</si>
  <si>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</si>
  <si>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</si>
  <si>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</si>
  <si>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</si>
  <si>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</si>
  <si>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</si>
  <si>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</si>
  <si>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</si>
  <si>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</si>
  <si>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</si>
  <si>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</si>
  <si>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</si>
  <si>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</si>
  <si>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</si>
  <si>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</si>
  <si>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</si>
  <si>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</si>
  <si>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</si>
  <si>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</si>
  <si>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</si>
  <si>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</si>
  <si>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</si>
  <si>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</si>
  <si>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</si>
  <si>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</si>
  <si>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</si>
  <si>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</si>
  <si>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</si>
  <si>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</si>
  <si>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</si>
  <si>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</si>
  <si>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</si>
  <si>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</si>
  <si>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</si>
  <si>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</si>
  <si>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</si>
  <si>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</si>
  <si>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</si>
  <si>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</si>
  <si>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</si>
  <si>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</si>
  <si>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</si>
  <si>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</si>
  <si>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</si>
  <si>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</si>
  <si>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</si>
  <si>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</si>
  <si>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</si>
  <si>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</si>
  <si>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</si>
  <si>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</si>
  <si>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</si>
  <si>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</si>
  <si>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</si>
  <si>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</si>
  <si>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</si>
  <si>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</si>
  <si>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</si>
  <si>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</si>
  <si>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</si>
  <si>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</si>
  <si>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</si>
  <si>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</si>
  <si>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</si>
  <si>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</si>
  <si>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</si>
  <si>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</si>
  <si>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</si>
  <si>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</si>
  <si>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</si>
  <si>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</si>
  <si>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</si>
  <si>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</si>
  <si>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</si>
  <si>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</si>
  <si>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</si>
  <si>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</si>
  <si>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</si>
  <si>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</si>
  <si>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</si>
  <si>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</si>
  <si>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</si>
  <si>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</si>
  <si>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</si>
  <si>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</si>
  <si>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</si>
  <si>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</si>
  <si>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</si>
  <si>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</si>
  <si>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</si>
  <si>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</si>
  <si>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</si>
  <si>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</si>
  <si>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</si>
  <si>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</si>
  <si>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</si>
  <si>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</si>
  <si>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</si>
  <si>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</si>
  <si>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</si>
  <si>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</si>
  <si>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</si>
  <si>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</si>
  <si>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</si>
  <si>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</si>
  <si>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</si>
  <si>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</si>
  <si>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</si>
  <si>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</si>
  <si>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</si>
  <si>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</si>
  <si>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</si>
  <si>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</si>
  <si>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</si>
  <si>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</si>
  <si>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</si>
  <si>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</si>
  <si>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</si>
  <si>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</si>
  <si>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</si>
  <si>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</si>
  <si>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</si>
  <si>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</si>
  <si>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</si>
  <si>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</si>
  <si>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</si>
  <si>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</si>
  <si>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</si>
  <si>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</si>
  <si>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</si>
  <si>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</si>
  <si>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</si>
  <si>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</si>
  <si>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</si>
  <si>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</si>
  <si>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</si>
  <si>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</si>
  <si>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</si>
  <si>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</si>
  <si>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</si>
  <si>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</si>
  <si>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</si>
  <si>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</si>
  <si>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</si>
  <si>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</si>
  <si>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</si>
  <si>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</si>
  <si>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</si>
  <si>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</si>
  <si>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</si>
  <si>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</si>
  <si>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</si>
  <si>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</si>
  <si>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</si>
  <si>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</si>
  <si>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</si>
  <si>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</si>
  <si>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</si>
  <si>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</si>
  <si>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</si>
  <si>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</si>
  <si>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</si>
  <si>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</si>
  <si>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</si>
  <si>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</si>
  <si>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</si>
  <si>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</si>
  <si>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</si>
  <si>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</si>
  <si>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</si>
  <si>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</si>
  <si>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</si>
  <si>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</si>
  <si>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</si>
  <si>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</si>
  <si>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</si>
  <si>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</si>
  <si>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</si>
  <si>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</si>
  <si>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</si>
  <si>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</si>
  <si>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</si>
  <si>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</si>
  <si>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</si>
  <si>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</si>
  <si>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</si>
  <si>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</si>
  <si>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</si>
  <si>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</si>
  <si>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</si>
  <si>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</si>
  <si>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</si>
  <si>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</si>
  <si>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</si>
  <si>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</si>
  <si>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</si>
  <si>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</si>
  <si>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</si>
  <si>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</si>
  <si>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</si>
  <si>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</si>
  <si>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</si>
  <si>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</si>
  <si>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</si>
  <si>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</si>
  <si>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</si>
  <si>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</si>
  <si>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</si>
  <si>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</si>
  <si>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</si>
  <si>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</si>
  <si>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</si>
  <si>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</si>
  <si>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</si>
  <si>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</si>
  <si>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</si>
  <si>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</si>
  <si>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</si>
  <si>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</si>
  <si>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</si>
  <si>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</si>
  <si>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</si>
  <si>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</si>
  <si>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</si>
  <si>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</si>
  <si>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</si>
  <si>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</si>
  <si>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</si>
  <si>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</si>
  <si>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</si>
  <si>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</si>
  <si>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</si>
  <si>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</si>
  <si>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</si>
  <si>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</si>
  <si>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</si>
  <si>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</si>
  <si>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</si>
  <si>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</si>
  <si>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</si>
  <si>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</si>
  <si>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</si>
  <si>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</si>
  <si>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</si>
  <si>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</si>
  <si>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</si>
  <si>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池田町</t>
  </si>
  <si>
    <t>-</t>
  </si>
  <si>
    <t>有る</t>
  </si>
  <si>
    <t>福井県</t>
  </si>
  <si>
    <t>18204</t>
  </si>
  <si>
    <t>18205</t>
  </si>
  <si>
    <t>大野市</t>
  </si>
  <si>
    <t>美浜町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</si>
  <si>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</si>
  <si>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</si>
  <si>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</si>
  <si>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</si>
  <si>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</si>
  <si>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</si>
  <si>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</si>
  <si>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18000</t>
  </si>
  <si>
    <t>18202</t>
  </si>
  <si>
    <t>あわら市</t>
  </si>
  <si>
    <t>18209</t>
  </si>
  <si>
    <t>越前市</t>
  </si>
  <si>
    <t>18210</t>
  </si>
  <si>
    <t>おおい町</t>
  </si>
  <si>
    <t>若狭町</t>
  </si>
  <si>
    <t>18201</t>
  </si>
  <si>
    <t>福井市</t>
  </si>
  <si>
    <t>敦賀市</t>
  </si>
  <si>
    <t>小浜市</t>
  </si>
  <si>
    <t>18206</t>
  </si>
  <si>
    <t>勝山市</t>
  </si>
  <si>
    <t>18207</t>
  </si>
  <si>
    <t>鯖江市</t>
  </si>
  <si>
    <t>18208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</si>
  <si>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</si>
  <si>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</si>
  <si>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</si>
  <si>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</si>
  <si>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</si>
  <si>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</si>
  <si>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</si>
  <si>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</si>
  <si>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</si>
  <si>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18481</t>
  </si>
  <si>
    <t>高浜町</t>
  </si>
  <si>
    <t>18483</t>
  </si>
  <si>
    <t>18501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</si>
  <si>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</si>
  <si>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</si>
  <si>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</si>
  <si>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</si>
  <si>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</si>
  <si>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</si>
  <si>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</si>
  <si>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</si>
  <si>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</si>
  <si>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</si>
  <si>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</si>
  <si>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</si>
  <si>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</si>
  <si>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</si>
  <si>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</si>
  <si>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</si>
  <si>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</si>
  <si>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</si>
  <si>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</si>
  <si>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</si>
  <si>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18000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</si>
</sst>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6" applyNumberFormat="1" applyFont="1" applyFill="1" applyBorder="1" applyAlignment="1" quotePrefix="1">
      <alignment horizontal="center" vertical="center" wrapText="1"/>
      <protection/>
    </xf>
    <xf numFmtId="0" fontId="17" fillId="34" borderId="78" xfId="66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6" applyNumberFormat="1" applyFont="1" applyFill="1" applyBorder="1" applyAlignment="1" quotePrefix="1">
      <alignment vertical="center"/>
      <protection/>
    </xf>
    <xf numFmtId="0" fontId="18" fillId="34" borderId="23" xfId="66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6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1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9" fillId="0" borderId="69" xfId="64" applyNumberFormat="1" applyFont="1" applyFill="1" applyBorder="1" applyAlignment="1">
      <alignment vertical="center" wrapText="1"/>
      <protection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H19集計結果（施設整備状況）２" xfId="64"/>
    <cellStyle name="標準_新ごみフローシート" xfId="65"/>
    <cellStyle name="標準_表ごみPrg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561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8" t="s">
        <v>278</v>
      </c>
      <c r="B2" s="318" t="s">
        <v>279</v>
      </c>
      <c r="C2" s="318" t="s">
        <v>280</v>
      </c>
      <c r="D2" s="322" t="s">
        <v>272</v>
      </c>
      <c r="E2" s="323"/>
      <c r="F2" s="186"/>
      <c r="G2" s="187" t="s">
        <v>283</v>
      </c>
      <c r="H2" s="322" t="s">
        <v>284</v>
      </c>
      <c r="I2" s="323"/>
      <c r="J2" s="323"/>
      <c r="K2" s="327"/>
      <c r="L2" s="338" t="s">
        <v>285</v>
      </c>
      <c r="M2" s="339"/>
      <c r="N2" s="340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2" t="s">
        <v>290</v>
      </c>
      <c r="AD2" s="323"/>
      <c r="AE2" s="323"/>
      <c r="AF2" s="323"/>
      <c r="AG2" s="323"/>
      <c r="AH2" s="323"/>
      <c r="AI2" s="323"/>
      <c r="AJ2" s="335"/>
      <c r="AK2" s="332" t="s">
        <v>291</v>
      </c>
      <c r="AL2" s="332" t="s">
        <v>292</v>
      </c>
      <c r="AM2" s="322" t="s">
        <v>293</v>
      </c>
      <c r="AN2" s="336"/>
      <c r="AO2" s="336"/>
      <c r="AP2" s="337"/>
    </row>
    <row r="3" spans="1:42" s="176" customFormat="1" ht="25.5" customHeight="1">
      <c r="A3" s="319"/>
      <c r="B3" s="319"/>
      <c r="C3" s="321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5" t="s">
        <v>300</v>
      </c>
      <c r="L3" s="324" t="s">
        <v>301</v>
      </c>
      <c r="M3" s="324" t="s">
        <v>302</v>
      </c>
      <c r="N3" s="324" t="s">
        <v>303</v>
      </c>
      <c r="O3" s="317"/>
      <c r="P3" s="316" t="s">
        <v>259</v>
      </c>
      <c r="Q3" s="316" t="s">
        <v>260</v>
      </c>
      <c r="R3" s="328" t="s">
        <v>305</v>
      </c>
      <c r="S3" s="329"/>
      <c r="T3" s="329"/>
      <c r="U3" s="329"/>
      <c r="V3" s="329"/>
      <c r="W3" s="329"/>
      <c r="X3" s="329"/>
      <c r="Y3" s="330"/>
      <c r="Z3" s="316" t="s">
        <v>261</v>
      </c>
      <c r="AA3" s="325" t="s">
        <v>300</v>
      </c>
      <c r="AB3" s="333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5" t="s">
        <v>300</v>
      </c>
      <c r="AK3" s="333"/>
      <c r="AL3" s="333"/>
      <c r="AM3" s="316" t="s">
        <v>260</v>
      </c>
      <c r="AN3" s="316" t="s">
        <v>266</v>
      </c>
      <c r="AO3" s="316" t="s">
        <v>267</v>
      </c>
      <c r="AP3" s="325" t="s">
        <v>300</v>
      </c>
    </row>
    <row r="4" spans="1:42" s="176" customFormat="1" ht="36" customHeight="1">
      <c r="A4" s="319"/>
      <c r="B4" s="319"/>
      <c r="C4" s="321"/>
      <c r="D4" s="184"/>
      <c r="E4" s="317"/>
      <c r="F4" s="326"/>
      <c r="G4" s="190"/>
      <c r="H4" s="317"/>
      <c r="I4" s="317"/>
      <c r="J4" s="317"/>
      <c r="K4" s="325"/>
      <c r="L4" s="325"/>
      <c r="M4" s="325"/>
      <c r="N4" s="325"/>
      <c r="O4" s="317"/>
      <c r="P4" s="331"/>
      <c r="Q4" s="331"/>
      <c r="R4" s="325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4"/>
      <c r="AA4" s="325"/>
      <c r="AB4" s="333"/>
      <c r="AC4" s="331"/>
      <c r="AD4" s="331"/>
      <c r="AE4" s="331"/>
      <c r="AF4" s="326"/>
      <c r="AG4" s="326"/>
      <c r="AH4" s="331"/>
      <c r="AI4" s="331"/>
      <c r="AJ4" s="325"/>
      <c r="AK4" s="333"/>
      <c r="AL4" s="333"/>
      <c r="AM4" s="331"/>
      <c r="AN4" s="331"/>
      <c r="AO4" s="331"/>
      <c r="AP4" s="325"/>
    </row>
    <row r="5" spans="1:42" s="177" customFormat="1" ht="69" customHeight="1">
      <c r="A5" s="319"/>
      <c r="B5" s="319"/>
      <c r="C5" s="321"/>
      <c r="D5" s="191"/>
      <c r="E5" s="192"/>
      <c r="F5" s="192"/>
      <c r="G5" s="192"/>
      <c r="H5" s="192"/>
      <c r="I5" s="192"/>
      <c r="J5" s="192"/>
      <c r="K5" s="191"/>
      <c r="L5" s="325"/>
      <c r="M5" s="325"/>
      <c r="N5" s="325"/>
      <c r="O5" s="192"/>
      <c r="P5" s="192"/>
      <c r="Q5" s="192"/>
      <c r="R5" s="325"/>
      <c r="S5" s="326"/>
      <c r="T5" s="317"/>
      <c r="U5" s="317"/>
      <c r="V5" s="317"/>
      <c r="W5" s="317"/>
      <c r="X5" s="317"/>
      <c r="Y5" s="326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19"/>
      <c r="B6" s="320"/>
      <c r="C6" s="321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K7">SUM(D8:D24)</f>
        <v>813634</v>
      </c>
      <c r="E7" s="274">
        <f t="shared" si="0"/>
        <v>813634</v>
      </c>
      <c r="F7" s="274">
        <f t="shared" si="0"/>
        <v>0</v>
      </c>
      <c r="G7" s="274">
        <f t="shared" si="0"/>
        <v>11694</v>
      </c>
      <c r="H7" s="274">
        <f t="shared" si="0"/>
        <v>232479</v>
      </c>
      <c r="I7" s="274">
        <f t="shared" si="0"/>
        <v>37230</v>
      </c>
      <c r="J7" s="274">
        <f t="shared" si="0"/>
        <v>20231</v>
      </c>
      <c r="K7" s="274">
        <f t="shared" si="0"/>
        <v>289940</v>
      </c>
      <c r="L7" s="274">
        <f>IF(D7&lt;&gt;0,K7/D7/365*1000000,"-")</f>
        <v>976.3065019204724</v>
      </c>
      <c r="M7" s="274">
        <f>IF(D7&lt;&gt;0,('ごみ搬入量内訳'!BR7+'ごみ処理概要'!J7)/'ごみ処理概要'!D7/365*1000000,"-")</f>
        <v>720.8821737726576</v>
      </c>
      <c r="N7" s="274">
        <f>IF(D7&lt;&gt;0,'ごみ搬入量内訳'!CM7/'ごみ処理概要'!D7/365*1000000,"-")</f>
        <v>255.42432814781483</v>
      </c>
      <c r="O7" s="274">
        <f aca="true" t="shared" si="1" ref="O7:AA7">SUM(O8:O24)</f>
        <v>0</v>
      </c>
      <c r="P7" s="274">
        <f t="shared" si="1"/>
        <v>214373</v>
      </c>
      <c r="Q7" s="274">
        <f t="shared" si="1"/>
        <v>1009</v>
      </c>
      <c r="R7" s="274">
        <f t="shared" si="1"/>
        <v>47526</v>
      </c>
      <c r="S7" s="274">
        <f t="shared" si="1"/>
        <v>29940</v>
      </c>
      <c r="T7" s="274">
        <f t="shared" si="1"/>
        <v>17241</v>
      </c>
      <c r="U7" s="274">
        <f t="shared" si="1"/>
        <v>345</v>
      </c>
      <c r="V7" s="274">
        <f t="shared" si="1"/>
        <v>0</v>
      </c>
      <c r="W7" s="274">
        <f t="shared" si="1"/>
        <v>0</v>
      </c>
      <c r="X7" s="274">
        <f t="shared" si="1"/>
        <v>0</v>
      </c>
      <c r="Y7" s="274">
        <f t="shared" si="1"/>
        <v>0</v>
      </c>
      <c r="Z7" s="274">
        <f t="shared" si="1"/>
        <v>7496</v>
      </c>
      <c r="AA7" s="274">
        <f t="shared" si="1"/>
        <v>270404</v>
      </c>
      <c r="AB7" s="275">
        <f>IF(AA7&lt;&gt;0,(Z7+P7+R7)/AA7*100,"-")</f>
        <v>99.62685463232792</v>
      </c>
      <c r="AC7" s="274">
        <f aca="true" t="shared" si="2" ref="AC7:AJ7">SUM(AC8:AC24)</f>
        <v>2206</v>
      </c>
      <c r="AD7" s="274">
        <f t="shared" si="2"/>
        <v>6447</v>
      </c>
      <c r="AE7" s="274">
        <f t="shared" si="2"/>
        <v>322</v>
      </c>
      <c r="AF7" s="274">
        <f t="shared" si="2"/>
        <v>0</v>
      </c>
      <c r="AG7" s="274">
        <f t="shared" si="2"/>
        <v>0</v>
      </c>
      <c r="AH7" s="274">
        <f t="shared" si="2"/>
        <v>0</v>
      </c>
      <c r="AI7" s="274">
        <f t="shared" si="2"/>
        <v>14991</v>
      </c>
      <c r="AJ7" s="274">
        <f t="shared" si="2"/>
        <v>23966</v>
      </c>
      <c r="AK7" s="275">
        <f>IF((AA7+J7)&lt;&gt;0,(Z7+AJ7+J7)/(AA7+J7)*100,"-")</f>
        <v>17.78622671047878</v>
      </c>
      <c r="AL7" s="275">
        <f>IF((AA7+J7)&lt;&gt;0,('資源化量内訳'!D7-'資源化量内訳'!R7-'資源化量内訳'!T7-'資源化量内訳'!V7-'資源化量内訳'!U7)/(AA7+J7)*100,"-")</f>
        <v>17.78622671047878</v>
      </c>
      <c r="AM7" s="274">
        <f>SUM(AM8:AM24)</f>
        <v>1009</v>
      </c>
      <c r="AN7" s="274">
        <f>SUM(AN8:AN24)</f>
        <v>23914</v>
      </c>
      <c r="AO7" s="274">
        <f>SUM(AO8:AO24)</f>
        <v>3759</v>
      </c>
      <c r="AP7" s="274">
        <f>SUM(AP8:AP24)</f>
        <v>28682</v>
      </c>
    </row>
    <row r="8" spans="1:42" s="282" customFormat="1" ht="12" customHeight="1">
      <c r="A8" s="277" t="s">
        <v>555</v>
      </c>
      <c r="B8" s="278" t="s">
        <v>575</v>
      </c>
      <c r="C8" s="277" t="s">
        <v>576</v>
      </c>
      <c r="D8" s="279">
        <f aca="true" t="shared" si="3" ref="D8:D24">+E8+F8</f>
        <v>268469</v>
      </c>
      <c r="E8" s="279">
        <v>268469</v>
      </c>
      <c r="F8" s="279">
        <v>0</v>
      </c>
      <c r="G8" s="279">
        <v>3700</v>
      </c>
      <c r="H8" s="279">
        <f>SUM('ごみ搬入量内訳'!E8,+'ごみ搬入量内訳'!AD8)</f>
        <v>88078</v>
      </c>
      <c r="I8" s="279">
        <f>'ごみ搬入量内訳'!BC8</f>
        <v>5671</v>
      </c>
      <c r="J8" s="279">
        <f>'資源化量内訳'!BO8</f>
        <v>7562</v>
      </c>
      <c r="K8" s="279">
        <f aca="true" t="shared" si="4" ref="K8:K24">SUM(H8:J8)</f>
        <v>101311</v>
      </c>
      <c r="L8" s="279">
        <f aca="true" t="shared" si="5" ref="L8:L24">IF(D8&lt;&gt;0,K8/D8/365*1000000,"-")</f>
        <v>1033.8787106207565</v>
      </c>
      <c r="M8" s="279">
        <f>IF(D8&lt;&gt;0,('ごみ搬入量内訳'!BR8+'ごみ処理概要'!J8)/'ごみ処理概要'!D8/365*1000000,"-")</f>
        <v>686.5107305315269</v>
      </c>
      <c r="N8" s="279">
        <f>IF(D8&lt;&gt;0,'ごみ搬入量内訳'!CM8/'ごみ処理概要'!D8/365*1000000,"-")</f>
        <v>347.36798008922943</v>
      </c>
      <c r="O8" s="280">
        <f>'ごみ搬入量内訳'!DH8</f>
        <v>0</v>
      </c>
      <c r="P8" s="280">
        <f>'ごみ処理量内訳'!E8</f>
        <v>76273</v>
      </c>
      <c r="Q8" s="280">
        <f>'ごみ処理量内訳'!N8</f>
        <v>0</v>
      </c>
      <c r="R8" s="279">
        <f aca="true" t="shared" si="6" ref="R8:R24">SUM(S8:Y8)</f>
        <v>16681</v>
      </c>
      <c r="S8" s="280">
        <f>'ごみ処理量内訳'!G8</f>
        <v>12451</v>
      </c>
      <c r="T8" s="280">
        <f>'ごみ処理量内訳'!L8</f>
        <v>4230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1215</v>
      </c>
      <c r="AA8" s="279">
        <f aca="true" t="shared" si="7" ref="AA8:AA24">SUM(P8,Q8,R8,Z8)</f>
        <v>94169</v>
      </c>
      <c r="AB8" s="281">
        <f aca="true" t="shared" si="8" ref="AB8:AB24">IF(AA8&lt;&gt;0,(Z8+P8+R8)/AA8*100,"-")</f>
        <v>100</v>
      </c>
      <c r="AC8" s="279">
        <f>'施設資源化量内訳'!Y8</f>
        <v>129</v>
      </c>
      <c r="AD8" s="279">
        <f>'施設資源化量内訳'!AT8</f>
        <v>1470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4230</v>
      </c>
      <c r="AJ8" s="279">
        <f aca="true" t="shared" si="9" ref="AJ8:AJ24">SUM(AC8:AI8)</f>
        <v>5829</v>
      </c>
      <c r="AK8" s="281">
        <f aca="true" t="shared" si="10" ref="AK8:AK24">IF((AA8+J8)&lt;&gt;0,(Z8+AJ8+J8)/(AA8+J8)*100,"-")</f>
        <v>14.357472156962972</v>
      </c>
      <c r="AL8" s="281">
        <f>IF((AA8+J8)&lt;&gt;0,('資源化量内訳'!D8-'資源化量内訳'!R8-'資源化量内訳'!T8-'資源化量内訳'!V8-'資源化量内訳'!U8)/(AA8+J8)*100,"-")</f>
        <v>14.357472156962972</v>
      </c>
      <c r="AM8" s="279">
        <f>'ごみ処理量内訳'!AA8</f>
        <v>0</v>
      </c>
      <c r="AN8" s="279">
        <f>'ごみ処理量内訳'!AB8</f>
        <v>6903</v>
      </c>
      <c r="AO8" s="279">
        <f>'ごみ処理量内訳'!AC8</f>
        <v>1843</v>
      </c>
      <c r="AP8" s="279">
        <f aca="true" t="shared" si="11" ref="AP8:AP24">SUM(AM8:AO8)</f>
        <v>8746</v>
      </c>
    </row>
    <row r="9" spans="1:42" s="282" customFormat="1" ht="12" customHeight="1">
      <c r="A9" s="277" t="s">
        <v>555</v>
      </c>
      <c r="B9" s="278" t="s">
        <v>568</v>
      </c>
      <c r="C9" s="309" t="s">
        <v>577</v>
      </c>
      <c r="D9" s="279">
        <f t="shared" si="3"/>
        <v>68788</v>
      </c>
      <c r="E9" s="279">
        <v>68788</v>
      </c>
      <c r="F9" s="279">
        <v>0</v>
      </c>
      <c r="G9" s="279">
        <v>838</v>
      </c>
      <c r="H9" s="279">
        <f>SUM('ごみ搬入量内訳'!E9,+'ごみ搬入量内訳'!AD9)</f>
        <v>21698</v>
      </c>
      <c r="I9" s="279">
        <f>'ごみ搬入量内訳'!BC9</f>
        <v>4203</v>
      </c>
      <c r="J9" s="279">
        <f>'資源化量内訳'!BO9</f>
        <v>1201</v>
      </c>
      <c r="K9" s="279">
        <f t="shared" si="4"/>
        <v>27102</v>
      </c>
      <c r="L9" s="279">
        <f t="shared" si="5"/>
        <v>1079.433255720773</v>
      </c>
      <c r="M9" s="279">
        <f>IF(D9&lt;&gt;0,('ごみ搬入量内訳'!BR9+'ごみ処理概要'!J9)/'ごみ処理概要'!D9/365*1000000,"-")</f>
        <v>767.8545397771671</v>
      </c>
      <c r="N9" s="279">
        <f>IF(D9&lt;&gt;0,'ごみ搬入量内訳'!CM9/'ごみ処理概要'!D9/365*1000000,"-")</f>
        <v>311.57871594360597</v>
      </c>
      <c r="O9" s="280">
        <f>'ごみ搬入量内訳'!DH9</f>
        <v>0</v>
      </c>
      <c r="P9" s="280">
        <f>'ごみ処理量内訳'!E9</f>
        <v>19328</v>
      </c>
      <c r="Q9" s="280">
        <f>'ごみ処理量内訳'!N9</f>
        <v>354</v>
      </c>
      <c r="R9" s="279">
        <f t="shared" si="6"/>
        <v>4878</v>
      </c>
      <c r="S9" s="280">
        <f>'ごみ処理量内訳'!G9</f>
        <v>2777</v>
      </c>
      <c r="T9" s="280">
        <f>'ごみ処理量内訳'!L9</f>
        <v>2101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1058</v>
      </c>
      <c r="AA9" s="279">
        <f t="shared" si="7"/>
        <v>25618</v>
      </c>
      <c r="AB9" s="281">
        <f t="shared" si="8"/>
        <v>98.61815910687798</v>
      </c>
      <c r="AC9" s="279">
        <f>'施設資源化量内訳'!Y9</f>
        <v>387</v>
      </c>
      <c r="AD9" s="279">
        <f>'施設資源化量内訳'!AT9</f>
        <v>658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1251</v>
      </c>
      <c r="AJ9" s="279">
        <f t="shared" si="9"/>
        <v>2296</v>
      </c>
      <c r="AK9" s="281">
        <f t="shared" si="10"/>
        <v>16.98422759983594</v>
      </c>
      <c r="AL9" s="281">
        <f>IF((AA9+J9)&lt;&gt;0,('資源化量内訳'!D9-'資源化量内訳'!R9-'資源化量内訳'!T9-'資源化量内訳'!V9-'資源化量内訳'!U9)/(AA9+J9)*100,"-")</f>
        <v>16.98422759983594</v>
      </c>
      <c r="AM9" s="279">
        <f>'ごみ処理量内訳'!AA9</f>
        <v>354</v>
      </c>
      <c r="AN9" s="279">
        <f>'ごみ処理量内訳'!AB9</f>
        <v>2622</v>
      </c>
      <c r="AO9" s="279">
        <f>'ごみ処理量内訳'!AC9</f>
        <v>279</v>
      </c>
      <c r="AP9" s="279">
        <f t="shared" si="11"/>
        <v>3255</v>
      </c>
    </row>
    <row r="10" spans="1:42" s="282" customFormat="1" ht="12" customHeight="1">
      <c r="A10" s="277" t="s">
        <v>555</v>
      </c>
      <c r="B10" s="278" t="s">
        <v>556</v>
      </c>
      <c r="C10" s="277" t="s">
        <v>578</v>
      </c>
      <c r="D10" s="279">
        <f t="shared" si="3"/>
        <v>31392</v>
      </c>
      <c r="E10" s="279">
        <v>31392</v>
      </c>
      <c r="F10" s="279">
        <v>0</v>
      </c>
      <c r="G10" s="279">
        <v>324</v>
      </c>
      <c r="H10" s="279">
        <f>SUM('ごみ搬入量内訳'!E10,+'ごみ搬入量内訳'!AD10)</f>
        <v>9327</v>
      </c>
      <c r="I10" s="279">
        <f>'ごみ搬入量内訳'!BC10</f>
        <v>2365</v>
      </c>
      <c r="J10" s="279">
        <f>'資源化量内訳'!BO10</f>
        <v>809</v>
      </c>
      <c r="K10" s="279">
        <f t="shared" si="4"/>
        <v>12501</v>
      </c>
      <c r="L10" s="279">
        <f t="shared" si="5"/>
        <v>1091.0204851074525</v>
      </c>
      <c r="M10" s="279">
        <f>IF(D10&lt;&gt;0,('ごみ搬入量内訳'!BR10+'ごみ処理概要'!J10)/'ごみ処理概要'!D10/365*1000000,"-")</f>
        <v>750.6493234468602</v>
      </c>
      <c r="N10" s="279">
        <f>IF(D10&lt;&gt;0,'ごみ搬入量内訳'!CM10/'ごみ処理概要'!D10/365*1000000,"-")</f>
        <v>340.3711616605923</v>
      </c>
      <c r="O10" s="280">
        <f>'ごみ搬入量内訳'!DH10</f>
        <v>0</v>
      </c>
      <c r="P10" s="280">
        <f>'ごみ処理量内訳'!E10</f>
        <v>9377</v>
      </c>
      <c r="Q10" s="280">
        <f>'ごみ処理量内訳'!N10</f>
        <v>45</v>
      </c>
      <c r="R10" s="279">
        <f t="shared" si="6"/>
        <v>997</v>
      </c>
      <c r="S10" s="280">
        <f>'ごみ処理量内訳'!G10</f>
        <v>0</v>
      </c>
      <c r="T10" s="280">
        <f>'ごみ処理量内訳'!L10</f>
        <v>997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1273</v>
      </c>
      <c r="AA10" s="279">
        <f t="shared" si="7"/>
        <v>11692</v>
      </c>
      <c r="AB10" s="281">
        <f t="shared" si="8"/>
        <v>99.61512145056449</v>
      </c>
      <c r="AC10" s="279">
        <f>'施設資源化量内訳'!Y10</f>
        <v>18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551</v>
      </c>
      <c r="AJ10" s="279">
        <f t="shared" si="9"/>
        <v>569</v>
      </c>
      <c r="AK10" s="281">
        <f t="shared" si="10"/>
        <v>21.20630349572034</v>
      </c>
      <c r="AL10" s="281">
        <f>IF((AA10+J10)&lt;&gt;0,('資源化量内訳'!D10-'資源化量内訳'!R10-'資源化量内訳'!T10-'資源化量内訳'!V10-'資源化量内訳'!U10)/(AA10+J10)*100,"-")</f>
        <v>21.20630349572034</v>
      </c>
      <c r="AM10" s="279">
        <f>'ごみ処理量内訳'!AA10</f>
        <v>45</v>
      </c>
      <c r="AN10" s="279">
        <f>'ごみ処理量内訳'!AB10</f>
        <v>812</v>
      </c>
      <c r="AO10" s="279">
        <f>'ごみ処理量内訳'!AC10</f>
        <v>112</v>
      </c>
      <c r="AP10" s="279">
        <f t="shared" si="11"/>
        <v>969</v>
      </c>
    </row>
    <row r="11" spans="1:42" s="282" customFormat="1" ht="12" customHeight="1">
      <c r="A11" s="277" t="s">
        <v>555</v>
      </c>
      <c r="B11" s="278" t="s">
        <v>557</v>
      </c>
      <c r="C11" s="277" t="s">
        <v>558</v>
      </c>
      <c r="D11" s="279">
        <f t="shared" si="3"/>
        <v>36304</v>
      </c>
      <c r="E11" s="279">
        <v>36304</v>
      </c>
      <c r="F11" s="279">
        <v>0</v>
      </c>
      <c r="G11" s="279">
        <v>457</v>
      </c>
      <c r="H11" s="279">
        <f>SUM('ごみ搬入量内訳'!E11,+'ごみ搬入量内訳'!AD11)</f>
        <v>9361</v>
      </c>
      <c r="I11" s="279">
        <f>'ごみ搬入量内訳'!BC11</f>
        <v>2353</v>
      </c>
      <c r="J11" s="279">
        <f>'資源化量内訳'!BO11</f>
        <v>575</v>
      </c>
      <c r="K11" s="279">
        <f t="shared" si="4"/>
        <v>12289</v>
      </c>
      <c r="L11" s="279">
        <f t="shared" si="5"/>
        <v>927.4045050320883</v>
      </c>
      <c r="M11" s="279">
        <f>IF(D11&lt;&gt;0,('ごみ搬入量内訳'!BR11+'ごみ処理概要'!J11)/'ごみ処理概要'!D11/365*1000000,"-")</f>
        <v>756.4734932412446</v>
      </c>
      <c r="N11" s="279">
        <f>IF(D11&lt;&gt;0,'ごみ搬入量内訳'!CM11/'ごみ処理概要'!D11/365*1000000,"-")</f>
        <v>170.93101179084383</v>
      </c>
      <c r="O11" s="280">
        <f>'ごみ搬入量内訳'!DH11</f>
        <v>0</v>
      </c>
      <c r="P11" s="280">
        <f>'ごみ処理量内訳'!E11</f>
        <v>9663</v>
      </c>
      <c r="Q11" s="280">
        <f>'ごみ処理量内訳'!N11</f>
        <v>0</v>
      </c>
      <c r="R11" s="279">
        <f t="shared" si="6"/>
        <v>2051</v>
      </c>
      <c r="S11" s="280">
        <f>'ごみ処理量内訳'!G11</f>
        <v>549</v>
      </c>
      <c r="T11" s="280">
        <f>'ごみ処理量内訳'!L11</f>
        <v>1502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0</v>
      </c>
      <c r="AA11" s="279">
        <f t="shared" si="7"/>
        <v>11714</v>
      </c>
      <c r="AB11" s="281">
        <f t="shared" si="8"/>
        <v>100</v>
      </c>
      <c r="AC11" s="279">
        <f>'施設資源化量内訳'!Y11</f>
        <v>567</v>
      </c>
      <c r="AD11" s="279">
        <f>'施設資源化量内訳'!AT11</f>
        <v>340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1408</v>
      </c>
      <c r="AJ11" s="279">
        <f t="shared" si="9"/>
        <v>2315</v>
      </c>
      <c r="AK11" s="281">
        <f t="shared" si="10"/>
        <v>23.516966392708927</v>
      </c>
      <c r="AL11" s="281">
        <f>IF((AA11+J11)&lt;&gt;0,('資源化量内訳'!D11-'資源化量内訳'!R11-'資源化量内訳'!T11-'資源化量内訳'!V11-'資源化量内訳'!U11)/(AA11+J11)*100,"-")</f>
        <v>23.516966392708927</v>
      </c>
      <c r="AM11" s="279">
        <f>'ごみ処理量内訳'!AA11</f>
        <v>0</v>
      </c>
      <c r="AN11" s="279">
        <f>'ごみ処理量内訳'!AB11</f>
        <v>434</v>
      </c>
      <c r="AO11" s="279">
        <f>'ごみ処理量内訳'!AC11</f>
        <v>134</v>
      </c>
      <c r="AP11" s="279">
        <f t="shared" si="11"/>
        <v>568</v>
      </c>
    </row>
    <row r="12" spans="1:42" s="282" customFormat="1" ht="12" customHeight="1">
      <c r="A12" s="277" t="s">
        <v>555</v>
      </c>
      <c r="B12" s="278" t="s">
        <v>579</v>
      </c>
      <c r="C12" s="277" t="s">
        <v>580</v>
      </c>
      <c r="D12" s="310">
        <f t="shared" si="3"/>
        <v>25696</v>
      </c>
      <c r="E12" s="310">
        <v>25696</v>
      </c>
      <c r="F12" s="310">
        <v>0</v>
      </c>
      <c r="G12" s="310">
        <v>241</v>
      </c>
      <c r="H12" s="310">
        <f>SUM('ごみ搬入量内訳'!E12,+'ごみ搬入量内訳'!AD12)</f>
        <v>5540</v>
      </c>
      <c r="I12" s="310">
        <f>'ごみ搬入量内訳'!BC12</f>
        <v>1888</v>
      </c>
      <c r="J12" s="310">
        <f>'資源化量内訳'!BO12</f>
        <v>1279</v>
      </c>
      <c r="K12" s="310">
        <f t="shared" si="4"/>
        <v>8707</v>
      </c>
      <c r="L12" s="310">
        <f t="shared" si="5"/>
        <v>928.3466111670278</v>
      </c>
      <c r="M12" s="310">
        <f>IF(D12&lt;&gt;0,('ごみ搬入量内訳'!BR12+'ごみ処理概要'!J12)/'ごみ処理概要'!D12/365*1000000,"-")</f>
        <v>713.2926184342961</v>
      </c>
      <c r="N12" s="310">
        <f>IF(D12&lt;&gt;0,'ごみ搬入量内訳'!CM12/'ごみ処理概要'!D12/365*1000000,"-")</f>
        <v>215.0539927327317</v>
      </c>
      <c r="O12" s="310">
        <f>'ごみ搬入量内訳'!DH12</f>
        <v>0</v>
      </c>
      <c r="P12" s="310">
        <f>'ごみ処理量内訳'!E12</f>
        <v>6534</v>
      </c>
      <c r="Q12" s="310">
        <f>'ごみ処理量内訳'!N12</f>
        <v>0</v>
      </c>
      <c r="R12" s="310">
        <f t="shared" si="6"/>
        <v>893</v>
      </c>
      <c r="S12" s="310">
        <f>'ごみ処理量内訳'!G12</f>
        <v>340</v>
      </c>
      <c r="T12" s="310">
        <f>'ごみ処理量内訳'!L12</f>
        <v>553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5</v>
      </c>
      <c r="AA12" s="310">
        <f t="shared" si="7"/>
        <v>7432</v>
      </c>
      <c r="AB12" s="311">
        <f t="shared" si="8"/>
        <v>100</v>
      </c>
      <c r="AC12" s="310">
        <f>'施設資源化量内訳'!Y12</f>
        <v>388</v>
      </c>
      <c r="AD12" s="310">
        <f>'施設資源化量内訳'!AT12</f>
        <v>210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500</v>
      </c>
      <c r="AJ12" s="310">
        <f t="shared" si="9"/>
        <v>1098</v>
      </c>
      <c r="AK12" s="311">
        <f t="shared" si="10"/>
        <v>27.344736540006885</v>
      </c>
      <c r="AL12" s="311">
        <f>IF((AA12+J12)&lt;&gt;0,('資源化量内訳'!D12-'資源化量内訳'!R12-'資源化量内訳'!T12-'資源化量内訳'!V12-'資源化量内訳'!U12)/(AA12+J12)*100,"-")</f>
        <v>27.344736540006885</v>
      </c>
      <c r="AM12" s="310">
        <f>'ごみ処理量内訳'!AA12</f>
        <v>0</v>
      </c>
      <c r="AN12" s="310">
        <f>'ごみ処理量内訳'!AB12</f>
        <v>302</v>
      </c>
      <c r="AO12" s="310">
        <f>'ごみ処理量内訳'!AC12</f>
        <v>83</v>
      </c>
      <c r="AP12" s="310">
        <f t="shared" si="11"/>
        <v>385</v>
      </c>
    </row>
    <row r="13" spans="1:42" s="282" customFormat="1" ht="12" customHeight="1">
      <c r="A13" s="277" t="s">
        <v>555</v>
      </c>
      <c r="B13" s="278" t="s">
        <v>581</v>
      </c>
      <c r="C13" s="277" t="s">
        <v>582</v>
      </c>
      <c r="D13" s="310">
        <f t="shared" si="3"/>
        <v>68923</v>
      </c>
      <c r="E13" s="310">
        <v>68923</v>
      </c>
      <c r="F13" s="310">
        <v>0</v>
      </c>
      <c r="G13" s="310">
        <v>843</v>
      </c>
      <c r="H13" s="310">
        <f>SUM('ごみ搬入量内訳'!E13,+'ごみ搬入量内訳'!AD13)</f>
        <v>16616</v>
      </c>
      <c r="I13" s="310">
        <f>'ごみ搬入量内訳'!BC13</f>
        <v>8267</v>
      </c>
      <c r="J13" s="310">
        <f>'資源化量内訳'!BO13</f>
        <v>87</v>
      </c>
      <c r="K13" s="310">
        <f t="shared" si="4"/>
        <v>24970</v>
      </c>
      <c r="L13" s="310">
        <f t="shared" si="5"/>
        <v>992.570824022599</v>
      </c>
      <c r="M13" s="310">
        <f>IF(D13&lt;&gt;0,('ごみ搬入量内訳'!BR13+'ごみ処理概要'!J13)/'ごみ処理概要'!D13/365*1000000,"-")</f>
        <v>705.2937176865428</v>
      </c>
      <c r="N13" s="310">
        <f>IF(D13&lt;&gt;0,'ごみ搬入量内訳'!CM13/'ごみ処理概要'!D13/365*1000000,"-")</f>
        <v>287.2771063360562</v>
      </c>
      <c r="O13" s="310">
        <f>'ごみ搬入量内訳'!DH13</f>
        <v>0</v>
      </c>
      <c r="P13" s="310">
        <f>'ごみ処理量内訳'!E13</f>
        <v>18136</v>
      </c>
      <c r="Q13" s="310">
        <f>'ごみ処理量内訳'!N13</f>
        <v>0</v>
      </c>
      <c r="R13" s="310">
        <f t="shared" si="6"/>
        <v>6099</v>
      </c>
      <c r="S13" s="310">
        <f>'ごみ処理量内訳'!G13</f>
        <v>3223</v>
      </c>
      <c r="T13" s="310">
        <f>'ごみ処理量内訳'!L13</f>
        <v>2876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647</v>
      </c>
      <c r="AA13" s="310">
        <f t="shared" si="7"/>
        <v>24882</v>
      </c>
      <c r="AB13" s="311">
        <f t="shared" si="8"/>
        <v>100</v>
      </c>
      <c r="AC13" s="310">
        <f>'施設資源化量内訳'!Y13</f>
        <v>147</v>
      </c>
      <c r="AD13" s="310">
        <f>'施設資源化量内訳'!AT13</f>
        <v>404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2876</v>
      </c>
      <c r="AJ13" s="310">
        <f t="shared" si="9"/>
        <v>3427</v>
      </c>
      <c r="AK13" s="311">
        <f t="shared" si="10"/>
        <v>16.66466418358765</v>
      </c>
      <c r="AL13" s="311">
        <f>IF((AA13+J13)&lt;&gt;0,('資源化量内訳'!D13-'資源化量内訳'!R13-'資源化量内訳'!T13-'資源化量内訳'!V13-'資源化量内訳'!U13)/(AA13+J13)*100,"-")</f>
        <v>16.66466418358765</v>
      </c>
      <c r="AM13" s="310">
        <f>'ごみ処理量内訳'!AA13</f>
        <v>0</v>
      </c>
      <c r="AN13" s="310">
        <f>'ごみ処理量内訳'!AB13</f>
        <v>2713</v>
      </c>
      <c r="AO13" s="310">
        <f>'ごみ処理量内訳'!AC13</f>
        <v>0</v>
      </c>
      <c r="AP13" s="310">
        <f t="shared" si="11"/>
        <v>2713</v>
      </c>
    </row>
    <row r="14" spans="1:42" s="282" customFormat="1" ht="12" customHeight="1">
      <c r="A14" s="277" t="s">
        <v>555</v>
      </c>
      <c r="B14" s="278" t="s">
        <v>583</v>
      </c>
      <c r="C14" s="277" t="s">
        <v>569</v>
      </c>
      <c r="D14" s="310">
        <f t="shared" si="3"/>
        <v>30102</v>
      </c>
      <c r="E14" s="310">
        <v>30102</v>
      </c>
      <c r="F14" s="310">
        <v>0</v>
      </c>
      <c r="G14" s="310">
        <v>279</v>
      </c>
      <c r="H14" s="310">
        <f>SUM('ごみ搬入量内訳'!E14,+'ごみ搬入量内訳'!AD14)</f>
        <v>8755</v>
      </c>
      <c r="I14" s="310">
        <f>'ごみ搬入量内訳'!BC14</f>
        <v>1087</v>
      </c>
      <c r="J14" s="310">
        <f>'資源化量内訳'!BO14</f>
        <v>1405</v>
      </c>
      <c r="K14" s="310">
        <f t="shared" si="4"/>
        <v>11247</v>
      </c>
      <c r="L14" s="310">
        <f t="shared" si="5"/>
        <v>1023.6429018050956</v>
      </c>
      <c r="M14" s="310">
        <f>IF(D14&lt;&gt;0,('ごみ搬入量内訳'!BR14+'ごみ処理概要'!J14)/'ごみ処理概要'!D14/365*1000000,"-")</f>
        <v>876.6540793266364</v>
      </c>
      <c r="N14" s="310">
        <f>IF(D14&lt;&gt;0,'ごみ搬入量内訳'!CM14/'ごみ処理概要'!D14/365*1000000,"-")</f>
        <v>146.9888224784591</v>
      </c>
      <c r="O14" s="310">
        <f>'ごみ搬入量内訳'!DH14</f>
        <v>0</v>
      </c>
      <c r="P14" s="310">
        <f>'ごみ処理量内訳'!E14</f>
        <v>8576</v>
      </c>
      <c r="Q14" s="310">
        <f>'ごみ処理量内訳'!N14</f>
        <v>0</v>
      </c>
      <c r="R14" s="310">
        <f t="shared" si="6"/>
        <v>1134</v>
      </c>
      <c r="S14" s="310">
        <f>'ごみ処理量内訳'!G14</f>
        <v>836</v>
      </c>
      <c r="T14" s="310">
        <f>'ごみ処理量内訳'!L14</f>
        <v>298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133</v>
      </c>
      <c r="AA14" s="310">
        <f t="shared" si="7"/>
        <v>9843</v>
      </c>
      <c r="AB14" s="311">
        <f t="shared" si="8"/>
        <v>100</v>
      </c>
      <c r="AC14" s="310">
        <f>'施設資源化量内訳'!Y14</f>
        <v>41</v>
      </c>
      <c r="AD14" s="310">
        <f>'施設資源化量内訳'!AT14</f>
        <v>107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295</v>
      </c>
      <c r="AJ14" s="310">
        <f t="shared" si="9"/>
        <v>443</v>
      </c>
      <c r="AK14" s="311">
        <f t="shared" si="10"/>
        <v>17.612019914651494</v>
      </c>
      <c r="AL14" s="311">
        <f>IF((AA14+J14)&lt;&gt;0,('資源化量内訳'!D14-'資源化量内訳'!R14-'資源化量内訳'!T14-'資源化量内訳'!V14-'資源化量内訳'!U14)/(AA14+J14)*100,"-")</f>
        <v>17.612019914651494</v>
      </c>
      <c r="AM14" s="310">
        <f>'ごみ処理量内訳'!AA14</f>
        <v>0</v>
      </c>
      <c r="AN14" s="310">
        <f>'ごみ処理量内訳'!AB14</f>
        <v>1296</v>
      </c>
      <c r="AO14" s="310">
        <f>'ごみ処理量内訳'!AC14</f>
        <v>39</v>
      </c>
      <c r="AP14" s="310">
        <f t="shared" si="11"/>
        <v>1335</v>
      </c>
    </row>
    <row r="15" spans="1:42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3"/>
        <v>84794</v>
      </c>
      <c r="E15" s="310">
        <v>84794</v>
      </c>
      <c r="F15" s="310">
        <v>0</v>
      </c>
      <c r="G15" s="310">
        <v>2903</v>
      </c>
      <c r="H15" s="310">
        <f>SUM('ごみ搬入量内訳'!E15,+'ごみ搬入量内訳'!AD15)</f>
        <v>22151</v>
      </c>
      <c r="I15" s="310">
        <f>'ごみ搬入量内訳'!BC15</f>
        <v>2281</v>
      </c>
      <c r="J15" s="310">
        <f>'資源化量内訳'!BO15</f>
        <v>3200</v>
      </c>
      <c r="K15" s="310">
        <f t="shared" si="4"/>
        <v>27632</v>
      </c>
      <c r="L15" s="310">
        <f t="shared" si="5"/>
        <v>892.8003112135422</v>
      </c>
      <c r="M15" s="310">
        <f>IF(D15&lt;&gt;0,('ごみ搬入量内訳'!BR15+'ごみ処理概要'!J15)/'ごみ処理概要'!D15/365*1000000,"-")</f>
        <v>650.6340426645592</v>
      </c>
      <c r="N15" s="310">
        <f>IF(D15&lt;&gt;0,'ごみ搬入量内訳'!CM15/'ごみ処理概要'!D15/365*1000000,"-")</f>
        <v>242.16626854898303</v>
      </c>
      <c r="O15" s="310">
        <f>'ごみ搬入量内訳'!DH15</f>
        <v>0</v>
      </c>
      <c r="P15" s="310">
        <f>'ごみ処理量内訳'!E15</f>
        <v>18316</v>
      </c>
      <c r="Q15" s="310">
        <f>'ごみ処理量内訳'!N15</f>
        <v>4</v>
      </c>
      <c r="R15" s="310">
        <f t="shared" si="6"/>
        <v>5827</v>
      </c>
      <c r="S15" s="310">
        <f>'ごみ処理量内訳'!G15</f>
        <v>4756</v>
      </c>
      <c r="T15" s="310">
        <f>'ごみ処理量内訳'!L15</f>
        <v>1071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396</v>
      </c>
      <c r="AA15" s="310">
        <f t="shared" si="7"/>
        <v>24543</v>
      </c>
      <c r="AB15" s="311">
        <f t="shared" si="8"/>
        <v>99.98370207391109</v>
      </c>
      <c r="AC15" s="310">
        <f>'施設資源化量内訳'!Y15</f>
        <v>0</v>
      </c>
      <c r="AD15" s="310">
        <f>'施設資源化量内訳'!AT15</f>
        <v>2334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1071</v>
      </c>
      <c r="AJ15" s="310">
        <f t="shared" si="9"/>
        <v>3405</v>
      </c>
      <c r="AK15" s="311">
        <f t="shared" si="10"/>
        <v>25.235194463468265</v>
      </c>
      <c r="AL15" s="311">
        <f>IF((AA15+J15)&lt;&gt;0,('資源化量内訳'!D15-'資源化量内訳'!R15-'資源化量内訳'!T15-'資源化量内訳'!V15-'資源化量内訳'!U15)/(AA15+J15)*100,"-")</f>
        <v>25.235194463468265</v>
      </c>
      <c r="AM15" s="310">
        <f>'ごみ処理量内訳'!AA15</f>
        <v>4</v>
      </c>
      <c r="AN15" s="310">
        <f>'ごみ処理量内訳'!AB15</f>
        <v>2423</v>
      </c>
      <c r="AO15" s="310">
        <f>'ごみ処理量内訳'!AC15</f>
        <v>479</v>
      </c>
      <c r="AP15" s="310">
        <f t="shared" si="11"/>
        <v>2906</v>
      </c>
    </row>
    <row r="16" spans="1:42" s="282" customFormat="1" ht="12" customHeight="1">
      <c r="A16" s="277" t="s">
        <v>555</v>
      </c>
      <c r="B16" s="278" t="s">
        <v>572</v>
      </c>
      <c r="C16" s="277" t="s">
        <v>584</v>
      </c>
      <c r="D16" s="310">
        <f t="shared" si="3"/>
        <v>94311</v>
      </c>
      <c r="E16" s="310">
        <v>94311</v>
      </c>
      <c r="F16" s="310">
        <v>0</v>
      </c>
      <c r="G16" s="310">
        <v>1238</v>
      </c>
      <c r="H16" s="310">
        <f>SUM('ごみ搬入量内訳'!E16,+'ごみ搬入量内訳'!AD16)</f>
        <v>25882</v>
      </c>
      <c r="I16" s="310">
        <f>'ごみ搬入量内訳'!BC16</f>
        <v>2379</v>
      </c>
      <c r="J16" s="310">
        <f>'資源化量内訳'!BO16</f>
        <v>2371</v>
      </c>
      <c r="K16" s="310">
        <f t="shared" si="4"/>
        <v>30632</v>
      </c>
      <c r="L16" s="310">
        <f t="shared" si="5"/>
        <v>889.8568318778601</v>
      </c>
      <c r="M16" s="310">
        <f>IF(D16&lt;&gt;0,('ごみ搬入量内訳'!BR16+'ごみ処理概要'!J16)/'ごみ処理概要'!D16/365*1000000,"-")</f>
        <v>768.8930081660748</v>
      </c>
      <c r="N16" s="310">
        <f>IF(D16&lt;&gt;0,'ごみ搬入量内訳'!CM16/'ごみ処理概要'!D16/365*1000000,"-")</f>
        <v>120.96382371178538</v>
      </c>
      <c r="O16" s="310">
        <f>'ごみ搬入量内訳'!DH16</f>
        <v>0</v>
      </c>
      <c r="P16" s="310">
        <f>'ごみ処理量内訳'!E16</f>
        <v>23640</v>
      </c>
      <c r="Q16" s="310">
        <f>'ごみ処理量内訳'!N16</f>
        <v>0</v>
      </c>
      <c r="R16" s="310">
        <f t="shared" si="6"/>
        <v>3481</v>
      </c>
      <c r="S16" s="310">
        <f>'ごみ処理量内訳'!G16</f>
        <v>2730</v>
      </c>
      <c r="T16" s="310">
        <f>'ごみ処理量内訳'!L16</f>
        <v>616</v>
      </c>
      <c r="U16" s="310">
        <f>'ごみ処理量内訳'!H16</f>
        <v>135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1115</v>
      </c>
      <c r="AA16" s="310">
        <f t="shared" si="7"/>
        <v>28236</v>
      </c>
      <c r="AB16" s="311">
        <f t="shared" si="8"/>
        <v>100</v>
      </c>
      <c r="AC16" s="310">
        <f>'施設資源化量内訳'!Y16</f>
        <v>111</v>
      </c>
      <c r="AD16" s="310">
        <f>'施設資源化量内訳'!AT16</f>
        <v>349</v>
      </c>
      <c r="AE16" s="310">
        <f>'施設資源化量内訳'!BO16</f>
        <v>112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605</v>
      </c>
      <c r="AJ16" s="310">
        <f t="shared" si="9"/>
        <v>1177</v>
      </c>
      <c r="AK16" s="311">
        <f t="shared" si="10"/>
        <v>15.235076943182932</v>
      </c>
      <c r="AL16" s="311">
        <f>IF((AA16+J16)&lt;&gt;0,('資源化量内訳'!D16-'資源化量内訳'!R16-'資源化量内訳'!T16-'資源化量内訳'!V16-'資源化量内訳'!U16)/(AA16+J16)*100,"-")</f>
        <v>15.235076943182932</v>
      </c>
      <c r="AM16" s="310">
        <f>'ごみ処理量内訳'!AA16</f>
        <v>0</v>
      </c>
      <c r="AN16" s="310">
        <f>'ごみ処理量内訳'!AB16</f>
        <v>3621</v>
      </c>
      <c r="AO16" s="310">
        <f>'ごみ処理量内訳'!AC16</f>
        <v>132</v>
      </c>
      <c r="AP16" s="310">
        <f t="shared" si="11"/>
        <v>3753</v>
      </c>
    </row>
    <row r="17" spans="1:42" s="282" customFormat="1" ht="12" customHeight="1">
      <c r="A17" s="277" t="s">
        <v>555</v>
      </c>
      <c r="B17" s="278" t="s">
        <v>585</v>
      </c>
      <c r="C17" s="277" t="s">
        <v>586</v>
      </c>
      <c r="D17" s="310">
        <f t="shared" si="3"/>
        <v>19726</v>
      </c>
      <c r="E17" s="310">
        <v>19726</v>
      </c>
      <c r="F17" s="310">
        <v>0</v>
      </c>
      <c r="G17" s="310">
        <v>236</v>
      </c>
      <c r="H17" s="310">
        <f>SUM('ごみ搬入量内訳'!E17,+'ごみ搬入量内訳'!AD17)</f>
        <v>4824</v>
      </c>
      <c r="I17" s="310">
        <f>'ごみ搬入量内訳'!BC17</f>
        <v>228</v>
      </c>
      <c r="J17" s="310">
        <f>'資源化量内訳'!BO17</f>
        <v>602</v>
      </c>
      <c r="K17" s="310">
        <f t="shared" si="4"/>
        <v>5654</v>
      </c>
      <c r="L17" s="310">
        <f t="shared" si="5"/>
        <v>785.2788684428727</v>
      </c>
      <c r="M17" s="310">
        <f>IF(D17&lt;&gt;0,('ごみ搬入量内訳'!BR17+'ごみ処理概要'!J17)/'ごみ処理概要'!D17/365*1000000,"-")</f>
        <v>773.7510746542704</v>
      </c>
      <c r="N17" s="310">
        <f>IF(D17&lt;&gt;0,'ごみ搬入量内訳'!CM17/'ごみ処理概要'!D17/365*1000000,"-")</f>
        <v>11.527793788602484</v>
      </c>
      <c r="O17" s="310">
        <f>'ごみ搬入量内訳'!DH17</f>
        <v>0</v>
      </c>
      <c r="P17" s="310">
        <f>'ごみ処理量内訳'!E17</f>
        <v>4389</v>
      </c>
      <c r="Q17" s="310">
        <f>'ごみ処理量内訳'!N17</f>
        <v>0</v>
      </c>
      <c r="R17" s="310">
        <f t="shared" si="6"/>
        <v>696</v>
      </c>
      <c r="S17" s="310">
        <f>'ごみ処理量内訳'!G17</f>
        <v>358</v>
      </c>
      <c r="T17" s="310">
        <f>'ごみ処理量内訳'!L17</f>
        <v>338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0</v>
      </c>
      <c r="AA17" s="310">
        <f t="shared" si="7"/>
        <v>5085</v>
      </c>
      <c r="AB17" s="311">
        <f t="shared" si="8"/>
        <v>100</v>
      </c>
      <c r="AC17" s="310">
        <f>'施設資源化量内訳'!Y17</f>
        <v>21</v>
      </c>
      <c r="AD17" s="310">
        <f>'施設資源化量内訳'!AT17</f>
        <v>46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338</v>
      </c>
      <c r="AJ17" s="310">
        <f t="shared" si="9"/>
        <v>405</v>
      </c>
      <c r="AK17" s="311">
        <f t="shared" si="10"/>
        <v>17.707051169333567</v>
      </c>
      <c r="AL17" s="311">
        <f>IF((AA17+J17)&lt;&gt;0,('資源化量内訳'!D17-'資源化量内訳'!R17-'資源化量内訳'!T17-'資源化量内訳'!V17-'資源化量内訳'!U17)/(AA17+J17)*100,"-")</f>
        <v>17.707051169333567</v>
      </c>
      <c r="AM17" s="310">
        <f>'ごみ処理量内訳'!AA17</f>
        <v>0</v>
      </c>
      <c r="AN17" s="310">
        <f>'ごみ処理量内訳'!AB17</f>
        <v>650</v>
      </c>
      <c r="AO17" s="310">
        <f>'ごみ処理量内訳'!AC17</f>
        <v>16</v>
      </c>
      <c r="AP17" s="310">
        <f t="shared" si="11"/>
        <v>666</v>
      </c>
    </row>
    <row r="18" spans="1:42" s="282" customFormat="1" ht="12" customHeight="1">
      <c r="A18" s="277" t="s">
        <v>555</v>
      </c>
      <c r="B18" s="278" t="s">
        <v>587</v>
      </c>
      <c r="C18" s="277" t="s">
        <v>552</v>
      </c>
      <c r="D18" s="310">
        <f t="shared" si="3"/>
        <v>3112</v>
      </c>
      <c r="E18" s="310">
        <v>3112</v>
      </c>
      <c r="F18" s="310">
        <v>0</v>
      </c>
      <c r="G18" s="310">
        <v>9</v>
      </c>
      <c r="H18" s="310">
        <f>SUM('ごみ搬入量内訳'!E18,+'ごみ搬入量内訳'!AD18)</f>
        <v>523</v>
      </c>
      <c r="I18" s="310">
        <f>'ごみ搬入量内訳'!BC18</f>
        <v>27</v>
      </c>
      <c r="J18" s="310">
        <f>'資源化量内訳'!BO18</f>
        <v>121</v>
      </c>
      <c r="K18" s="310">
        <f t="shared" si="4"/>
        <v>671</v>
      </c>
      <c r="L18" s="310">
        <f t="shared" si="5"/>
        <v>590.7314152903476</v>
      </c>
      <c r="M18" s="310">
        <f>IF(D18&lt;&gt;0,('ごみ搬入量内訳'!BR18+'ごみ処理概要'!J18)/'ごみ処理概要'!D18/365*1000000,"-")</f>
        <v>558.1575518540691</v>
      </c>
      <c r="N18" s="310">
        <f>IF(D18&lt;&gt;0,'ごみ搬入量内訳'!CM18/'ごみ処理概要'!D18/365*1000000,"-")</f>
        <v>32.57386343627848</v>
      </c>
      <c r="O18" s="310">
        <f>'ごみ搬入量内訳'!DH18</f>
        <v>0</v>
      </c>
      <c r="P18" s="310">
        <f>'ごみ処理量内訳'!E18</f>
        <v>259</v>
      </c>
      <c r="Q18" s="310">
        <f>'ごみ処理量内訳'!N18</f>
        <v>0</v>
      </c>
      <c r="R18" s="310">
        <f t="shared" si="6"/>
        <v>292</v>
      </c>
      <c r="S18" s="310">
        <f>'ごみ処理量内訳'!G18</f>
        <v>178</v>
      </c>
      <c r="T18" s="310">
        <f>'ごみ処理量内訳'!L18</f>
        <v>34</v>
      </c>
      <c r="U18" s="310">
        <f>'ごみ処理量内訳'!H18</f>
        <v>80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11</v>
      </c>
      <c r="AA18" s="310">
        <f t="shared" si="7"/>
        <v>562</v>
      </c>
      <c r="AB18" s="311">
        <f t="shared" si="8"/>
        <v>100</v>
      </c>
      <c r="AC18" s="310">
        <f>'施設資源化量内訳'!Y18</f>
        <v>0</v>
      </c>
      <c r="AD18" s="310">
        <f>'施設資源化量内訳'!AT18</f>
        <v>97</v>
      </c>
      <c r="AE18" s="310">
        <f>'施設資源化量内訳'!BO18</f>
        <v>80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34</v>
      </c>
      <c r="AJ18" s="310">
        <f t="shared" si="9"/>
        <v>211</v>
      </c>
      <c r="AK18" s="311">
        <f t="shared" si="10"/>
        <v>50.219619326500734</v>
      </c>
      <c r="AL18" s="311">
        <f>IF((AA18+J18)&lt;&gt;0,('資源化量内訳'!D18-'資源化量内訳'!R18-'資源化量内訳'!T18-'資源化量内訳'!V18-'資源化量内訳'!U18)/(AA18+J18)*100,"-")</f>
        <v>50.219619326500734</v>
      </c>
      <c r="AM18" s="310">
        <f>'ごみ処理量内訳'!AA18</f>
        <v>0</v>
      </c>
      <c r="AN18" s="310">
        <f>'ごみ処理量内訳'!AB18</f>
        <v>37</v>
      </c>
      <c r="AO18" s="310">
        <f>'ごみ処理量内訳'!AC18</f>
        <v>6</v>
      </c>
      <c r="AP18" s="310">
        <f t="shared" si="11"/>
        <v>43</v>
      </c>
    </row>
    <row r="19" spans="1:42" s="282" customFormat="1" ht="12" customHeight="1">
      <c r="A19" s="277" t="s">
        <v>555</v>
      </c>
      <c r="B19" s="278" t="s">
        <v>588</v>
      </c>
      <c r="C19" s="277" t="s">
        <v>589</v>
      </c>
      <c r="D19" s="310">
        <f t="shared" si="3"/>
        <v>11699</v>
      </c>
      <c r="E19" s="310">
        <v>11699</v>
      </c>
      <c r="F19" s="310">
        <v>0</v>
      </c>
      <c r="G19" s="310">
        <v>72</v>
      </c>
      <c r="H19" s="310">
        <f>SUM('ごみ搬入量内訳'!E19,+'ごみ搬入量内訳'!AD19)</f>
        <v>2548</v>
      </c>
      <c r="I19" s="310">
        <f>'ごみ搬入量内訳'!BC19</f>
        <v>148</v>
      </c>
      <c r="J19" s="310">
        <f>'資源化量内訳'!BO19</f>
        <v>370</v>
      </c>
      <c r="K19" s="310">
        <f t="shared" si="4"/>
        <v>3066</v>
      </c>
      <c r="L19" s="310">
        <f t="shared" si="5"/>
        <v>718.0100863321651</v>
      </c>
      <c r="M19" s="310">
        <f>IF(D19&lt;&gt;0,('ごみ搬入量内訳'!BR19+'ごみ処理概要'!J19)/'ごみ処理概要'!D19/365*1000000,"-")</f>
        <v>642.6026343429422</v>
      </c>
      <c r="N19" s="310">
        <f>IF(D19&lt;&gt;0,'ごみ搬入量内訳'!CM19/'ごみ処理概要'!D19/365*1000000,"-")</f>
        <v>75.40745198922284</v>
      </c>
      <c r="O19" s="310">
        <f>'ごみ搬入量内訳'!DH19</f>
        <v>0</v>
      </c>
      <c r="P19" s="310">
        <f>'ごみ処理量内訳'!E19</f>
        <v>1982</v>
      </c>
      <c r="Q19" s="310">
        <f>'ごみ処理量内訳'!N19</f>
        <v>0</v>
      </c>
      <c r="R19" s="310">
        <f t="shared" si="6"/>
        <v>681</v>
      </c>
      <c r="S19" s="310">
        <f>'ごみ処理量内訳'!G19</f>
        <v>558</v>
      </c>
      <c r="T19" s="310">
        <f>'ごみ処理量内訳'!L19</f>
        <v>123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0</v>
      </c>
      <c r="Z19" s="310">
        <f>'資源化量内訳'!Y19</f>
        <v>41</v>
      </c>
      <c r="AA19" s="310">
        <f t="shared" si="7"/>
        <v>2704</v>
      </c>
      <c r="AB19" s="311">
        <f t="shared" si="8"/>
        <v>100</v>
      </c>
      <c r="AC19" s="310">
        <f>'施設資源化量内訳'!Y19</f>
        <v>0</v>
      </c>
      <c r="AD19" s="310">
        <f>'施設資源化量内訳'!AT19</f>
        <v>292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123</v>
      </c>
      <c r="AJ19" s="310">
        <f t="shared" si="9"/>
        <v>415</v>
      </c>
      <c r="AK19" s="311">
        <f t="shared" si="10"/>
        <v>26.87052700065062</v>
      </c>
      <c r="AL19" s="311">
        <f>IF((AA19+J19)&lt;&gt;0,('資源化量内訳'!D19-'資源化量内訳'!R19-'資源化量内訳'!T19-'資源化量内訳'!V19-'資源化量内訳'!U19)/(AA19+J19)*100,"-")</f>
        <v>26.87052700065062</v>
      </c>
      <c r="AM19" s="310">
        <f>'ごみ処理量内訳'!AA19</f>
        <v>0</v>
      </c>
      <c r="AN19" s="310">
        <f>'ごみ処理量内訳'!AB19</f>
        <v>266</v>
      </c>
      <c r="AO19" s="310">
        <f>'ごみ処理量内訳'!AC19</f>
        <v>54</v>
      </c>
      <c r="AP19" s="310">
        <f t="shared" si="11"/>
        <v>320</v>
      </c>
    </row>
    <row r="20" spans="1:42" s="282" customFormat="1" ht="12" customHeight="1">
      <c r="A20" s="277" t="s">
        <v>555</v>
      </c>
      <c r="B20" s="278" t="s">
        <v>590</v>
      </c>
      <c r="C20" s="277" t="s">
        <v>591</v>
      </c>
      <c r="D20" s="310">
        <f t="shared" si="3"/>
        <v>23743</v>
      </c>
      <c r="E20" s="310">
        <v>23743</v>
      </c>
      <c r="F20" s="310">
        <v>0</v>
      </c>
      <c r="G20" s="310">
        <v>181</v>
      </c>
      <c r="H20" s="310">
        <f>SUM('ごみ搬入量内訳'!E20,+'ごみ搬入量内訳'!AD20)</f>
        <v>5126</v>
      </c>
      <c r="I20" s="310">
        <f>'ごみ搬入量内訳'!BC20</f>
        <v>1527</v>
      </c>
      <c r="J20" s="310">
        <f>'資源化量内訳'!BO20</f>
        <v>462</v>
      </c>
      <c r="K20" s="310">
        <f t="shared" si="4"/>
        <v>7115</v>
      </c>
      <c r="L20" s="310">
        <f t="shared" si="5"/>
        <v>821.0062201462118</v>
      </c>
      <c r="M20" s="310">
        <f>IF(D20&lt;&gt;0,('ごみ搬入量内訳'!BR20+'ごみ処理概要'!J20)/'ごみ処理概要'!D20/365*1000000,"-")</f>
        <v>682.5371457715871</v>
      </c>
      <c r="N20" s="310">
        <f>IF(D20&lt;&gt;0,'ごみ搬入量内訳'!CM20/'ごみ処理概要'!D20/365*1000000,"-")</f>
        <v>138.46907437462463</v>
      </c>
      <c r="O20" s="310">
        <f>'ごみ搬入量内訳'!DH20</f>
        <v>0</v>
      </c>
      <c r="P20" s="310">
        <f>'ごみ処理量内訳'!E20</f>
        <v>5388</v>
      </c>
      <c r="Q20" s="310">
        <f>'ごみ処理量内訳'!N20</f>
        <v>0</v>
      </c>
      <c r="R20" s="310">
        <f t="shared" si="6"/>
        <v>899</v>
      </c>
      <c r="S20" s="310">
        <f>'ごみ処理量内訳'!G20</f>
        <v>899</v>
      </c>
      <c r="T20" s="310">
        <f>'ごみ処理量内訳'!L20</f>
        <v>0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544</v>
      </c>
      <c r="AA20" s="310">
        <f t="shared" si="7"/>
        <v>6831</v>
      </c>
      <c r="AB20" s="311">
        <f t="shared" si="8"/>
        <v>100</v>
      </c>
      <c r="AC20" s="310">
        <f>'施設資源化量内訳'!Y20</f>
        <v>41</v>
      </c>
      <c r="AD20" s="310">
        <f>'施設資源化量内訳'!AT20</f>
        <v>102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0</v>
      </c>
      <c r="AJ20" s="310">
        <f t="shared" si="9"/>
        <v>143</v>
      </c>
      <c r="AK20" s="311">
        <f t="shared" si="10"/>
        <v>15.754833401892226</v>
      </c>
      <c r="AL20" s="311">
        <f>IF((AA20+J20)&lt;&gt;0,('資源化量内訳'!D20-'資源化量内訳'!R20-'資源化量内訳'!T20-'資源化量内訳'!V20-'資源化量内訳'!U20)/(AA20+J20)*100,"-")</f>
        <v>15.754833401892226</v>
      </c>
      <c r="AM20" s="310">
        <f>'ごみ処理量内訳'!AA20</f>
        <v>0</v>
      </c>
      <c r="AN20" s="310">
        <f>'ごみ処理量内訳'!AB20</f>
        <v>590</v>
      </c>
      <c r="AO20" s="310">
        <f>'ごみ処理量内訳'!AC20</f>
        <v>163</v>
      </c>
      <c r="AP20" s="310">
        <f t="shared" si="11"/>
        <v>753</v>
      </c>
    </row>
    <row r="21" spans="1:42" s="282" customFormat="1" ht="12" customHeight="1">
      <c r="A21" s="277" t="s">
        <v>555</v>
      </c>
      <c r="B21" s="278" t="s">
        <v>592</v>
      </c>
      <c r="C21" s="277" t="s">
        <v>559</v>
      </c>
      <c r="D21" s="310">
        <f t="shared" si="3"/>
        <v>10455</v>
      </c>
      <c r="E21" s="310">
        <v>10455</v>
      </c>
      <c r="F21" s="310">
        <v>0</v>
      </c>
      <c r="G21" s="310">
        <v>47</v>
      </c>
      <c r="H21" s="310">
        <f>SUM('ごみ搬入量内訳'!E21,+'ごみ搬入量内訳'!AD21)</f>
        <v>2978</v>
      </c>
      <c r="I21" s="310">
        <f>'ごみ搬入量内訳'!BC21</f>
        <v>687</v>
      </c>
      <c r="J21" s="310">
        <f>'資源化量内訳'!BO21</f>
        <v>0</v>
      </c>
      <c r="K21" s="310">
        <f t="shared" si="4"/>
        <v>3665</v>
      </c>
      <c r="L21" s="310">
        <f t="shared" si="5"/>
        <v>960.4108933917703</v>
      </c>
      <c r="M21" s="310">
        <f>IF(D21&lt;&gt;0,('ごみ搬入量内訳'!BR21+'ごみ処理概要'!J21)/'ごみ処理概要'!D21/365*1000000,"-")</f>
        <v>853.2327063802466</v>
      </c>
      <c r="N21" s="310">
        <f>IF(D21&lt;&gt;0,'ごみ搬入量内訳'!CM21/'ごみ処理概要'!D21/365*1000000,"-")</f>
        <v>107.17818701152363</v>
      </c>
      <c r="O21" s="310">
        <f>'ごみ搬入量内訳'!DH21</f>
        <v>0</v>
      </c>
      <c r="P21" s="310">
        <f>'ごみ処理量内訳'!E21</f>
        <v>2906</v>
      </c>
      <c r="Q21" s="310">
        <f>'ごみ処理量内訳'!N21</f>
        <v>0</v>
      </c>
      <c r="R21" s="310">
        <f t="shared" si="6"/>
        <v>610</v>
      </c>
      <c r="S21" s="310">
        <f>'ごみ処理量内訳'!G21</f>
        <v>82</v>
      </c>
      <c r="T21" s="310">
        <f>'ごみ処理量内訳'!L21</f>
        <v>501</v>
      </c>
      <c r="U21" s="310">
        <f>'ごみ処理量内訳'!H21</f>
        <v>27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386</v>
      </c>
      <c r="AA21" s="310">
        <f t="shared" si="7"/>
        <v>3902</v>
      </c>
      <c r="AB21" s="311">
        <f t="shared" si="8"/>
        <v>100</v>
      </c>
      <c r="AC21" s="310">
        <f>'施設資源化量内訳'!Y21</f>
        <v>191</v>
      </c>
      <c r="AD21" s="310">
        <f>'施設資源化量内訳'!AT21</f>
        <v>0</v>
      </c>
      <c r="AE21" s="310">
        <f>'施設資源化量内訳'!BO21</f>
        <v>27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287</v>
      </c>
      <c r="AJ21" s="310">
        <f t="shared" si="9"/>
        <v>505</v>
      </c>
      <c r="AK21" s="311">
        <f t="shared" si="10"/>
        <v>22.834443874935932</v>
      </c>
      <c r="AL21" s="311">
        <f>IF((AA21+J21)&lt;&gt;0,('資源化量内訳'!D21-'資源化量内訳'!R21-'資源化量内訳'!T21-'資源化量内訳'!V21-'資源化量内訳'!U21)/(AA21+J21)*100,"-")</f>
        <v>22.834443874935932</v>
      </c>
      <c r="AM21" s="310">
        <f>'ごみ処理量内訳'!AA21</f>
        <v>0</v>
      </c>
      <c r="AN21" s="310">
        <f>'ごみ処理量内訳'!AB21</f>
        <v>276</v>
      </c>
      <c r="AO21" s="310">
        <f>'ごみ処理量内訳'!AC21</f>
        <v>58</v>
      </c>
      <c r="AP21" s="310">
        <f t="shared" si="11"/>
        <v>334</v>
      </c>
    </row>
    <row r="22" spans="1:42" s="282" customFormat="1" ht="12" customHeight="1">
      <c r="A22" s="277" t="s">
        <v>555</v>
      </c>
      <c r="B22" s="278" t="s">
        <v>593</v>
      </c>
      <c r="C22" s="277" t="s">
        <v>594</v>
      </c>
      <c r="D22" s="310">
        <f t="shared" si="3"/>
        <v>11048</v>
      </c>
      <c r="E22" s="310">
        <v>11048</v>
      </c>
      <c r="F22" s="310">
        <v>0</v>
      </c>
      <c r="G22" s="310">
        <v>163</v>
      </c>
      <c r="H22" s="310">
        <f>SUM('ごみ搬入量内訳'!E22,+'ごみ搬入量内訳'!AD22)</f>
        <v>3366</v>
      </c>
      <c r="I22" s="310">
        <f>'ごみ搬入量内訳'!BC22</f>
        <v>920</v>
      </c>
      <c r="J22" s="310">
        <f>'資源化量内訳'!BO22</f>
        <v>29</v>
      </c>
      <c r="K22" s="310">
        <f t="shared" si="4"/>
        <v>4315</v>
      </c>
      <c r="L22" s="310">
        <f t="shared" si="5"/>
        <v>1070.0504895202007</v>
      </c>
      <c r="M22" s="310">
        <f>IF(D22&lt;&gt;0,('ごみ搬入量内訳'!BR22+'ごみ処理概要'!J22)/'ごみ処理概要'!D22/365*1000000,"-")</f>
        <v>889.270233005664</v>
      </c>
      <c r="N22" s="310">
        <f>IF(D22&lt;&gt;0,'ごみ搬入量内訳'!CM22/'ごみ処理概要'!D22/365*1000000,"-")</f>
        <v>180.7802565145368</v>
      </c>
      <c r="O22" s="310">
        <f>'ごみ搬入量内訳'!DH22</f>
        <v>0</v>
      </c>
      <c r="P22" s="310">
        <f>'ごみ処理量内訳'!E22</f>
        <v>3412</v>
      </c>
      <c r="Q22" s="310">
        <f>'ごみ処理量内訳'!N22</f>
        <v>0</v>
      </c>
      <c r="R22" s="310">
        <f t="shared" si="6"/>
        <v>874</v>
      </c>
      <c r="S22" s="310">
        <f>'ごみ処理量内訳'!G22</f>
        <v>203</v>
      </c>
      <c r="T22" s="310">
        <f>'ごみ処理量内訳'!L22</f>
        <v>671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0</v>
      </c>
      <c r="AA22" s="310">
        <f t="shared" si="7"/>
        <v>4286</v>
      </c>
      <c r="AB22" s="311">
        <f t="shared" si="8"/>
        <v>100</v>
      </c>
      <c r="AC22" s="310">
        <f>'施設資源化量内訳'!Y22</f>
        <v>0</v>
      </c>
      <c r="AD22" s="310">
        <f>'施設資源化量内訳'!AT22</f>
        <v>38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524</v>
      </c>
      <c r="AJ22" s="310">
        <f t="shared" si="9"/>
        <v>562</v>
      </c>
      <c r="AK22" s="311">
        <f t="shared" si="10"/>
        <v>13.696407879490149</v>
      </c>
      <c r="AL22" s="311">
        <f>IF((AA22+J22)&lt;&gt;0,('資源化量内訳'!D22-'資源化量内訳'!R22-'資源化量内訳'!T22-'資源化量内訳'!V22-'資源化量内訳'!U22)/(AA22+J22)*100,"-")</f>
        <v>13.696407879490149</v>
      </c>
      <c r="AM22" s="310">
        <f>'ごみ処理量内訳'!AA22</f>
        <v>0</v>
      </c>
      <c r="AN22" s="310">
        <f>'ごみ処理量内訳'!AB22</f>
        <v>449</v>
      </c>
      <c r="AO22" s="310">
        <f>'ごみ処理量内訳'!AC22</f>
        <v>55</v>
      </c>
      <c r="AP22" s="310">
        <f t="shared" si="11"/>
        <v>504</v>
      </c>
    </row>
    <row r="23" spans="1:42" s="282" customFormat="1" ht="12" customHeight="1">
      <c r="A23" s="277" t="s">
        <v>555</v>
      </c>
      <c r="B23" s="278" t="s">
        <v>595</v>
      </c>
      <c r="C23" s="277" t="s">
        <v>573</v>
      </c>
      <c r="D23" s="310">
        <f t="shared" si="3"/>
        <v>8809</v>
      </c>
      <c r="E23" s="310">
        <v>8809</v>
      </c>
      <c r="F23" s="310">
        <v>0</v>
      </c>
      <c r="G23" s="310">
        <v>86</v>
      </c>
      <c r="H23" s="310">
        <f>SUM('ごみ搬入量内訳'!E23,+'ごみ搬入量内訳'!AD23)</f>
        <v>1718</v>
      </c>
      <c r="I23" s="310">
        <f>'ごみ搬入量内訳'!BC23</f>
        <v>2040</v>
      </c>
      <c r="J23" s="310">
        <f>'資源化量内訳'!BO23</f>
        <v>158</v>
      </c>
      <c r="K23" s="310">
        <f t="shared" si="4"/>
        <v>3916</v>
      </c>
      <c r="L23" s="310">
        <f t="shared" si="5"/>
        <v>1217.9324694389454</v>
      </c>
      <c r="M23" s="310">
        <f>IF(D23&lt;&gt;0,('ごみ搬入量内訳'!BR23+'ごみ処理概要'!J23)/'ごみ処理概要'!D23/365*1000000,"-")</f>
        <v>589.3723262479065</v>
      </c>
      <c r="N23" s="310">
        <f>IF(D23&lt;&gt;0,'ごみ搬入量内訳'!CM23/'ごみ処理概要'!D23/365*1000000,"-")</f>
        <v>628.5601431910391</v>
      </c>
      <c r="O23" s="310">
        <f>'ごみ搬入量内訳'!DH23</f>
        <v>0</v>
      </c>
      <c r="P23" s="310">
        <f>'ごみ処理量内訳'!E23</f>
        <v>2890</v>
      </c>
      <c r="Q23" s="310">
        <f>'ごみ処理量内訳'!N23</f>
        <v>424</v>
      </c>
      <c r="R23" s="310">
        <f t="shared" si="6"/>
        <v>444</v>
      </c>
      <c r="S23" s="310">
        <f>'ごみ処理量内訳'!G23</f>
        <v>0</v>
      </c>
      <c r="T23" s="310">
        <f>'ごみ処理量内訳'!L23</f>
        <v>444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0</v>
      </c>
      <c r="Z23" s="310">
        <f>'資源化量内訳'!Y23</f>
        <v>0</v>
      </c>
      <c r="AA23" s="310">
        <f t="shared" si="7"/>
        <v>3758</v>
      </c>
      <c r="AB23" s="311">
        <f t="shared" si="8"/>
        <v>88.71740287386908</v>
      </c>
      <c r="AC23" s="310">
        <f>'施設資源化量内訳'!Y23</f>
        <v>0</v>
      </c>
      <c r="AD23" s="310">
        <f>'施設資源化量内訳'!AT23</f>
        <v>0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433</v>
      </c>
      <c r="AJ23" s="310">
        <f t="shared" si="9"/>
        <v>433</v>
      </c>
      <c r="AK23" s="311">
        <f t="shared" si="10"/>
        <v>15.091930541368745</v>
      </c>
      <c r="AL23" s="311">
        <f>IF((AA23+J23)&lt;&gt;0,('資源化量内訳'!D23-'資源化量内訳'!R23-'資源化量内訳'!T23-'資源化量内訳'!V23-'資源化量内訳'!U23)/(AA23+J23)*100,"-")</f>
        <v>15.091930541368745</v>
      </c>
      <c r="AM23" s="310">
        <f>'ごみ処理量内訳'!AA23</f>
        <v>424</v>
      </c>
      <c r="AN23" s="310">
        <f>'ごみ処理量内訳'!AB23</f>
        <v>292</v>
      </c>
      <c r="AO23" s="310">
        <f>'ごみ処理量内訳'!AC23</f>
        <v>5</v>
      </c>
      <c r="AP23" s="310">
        <f t="shared" si="11"/>
        <v>721</v>
      </c>
    </row>
    <row r="24" spans="1:42" s="282" customFormat="1" ht="12" customHeight="1">
      <c r="A24" s="277" t="s">
        <v>555</v>
      </c>
      <c r="B24" s="278" t="s">
        <v>596</v>
      </c>
      <c r="C24" s="277" t="s">
        <v>574</v>
      </c>
      <c r="D24" s="310">
        <f t="shared" si="3"/>
        <v>16263</v>
      </c>
      <c r="E24" s="310">
        <v>16263</v>
      </c>
      <c r="F24" s="310">
        <v>0</v>
      </c>
      <c r="G24" s="310">
        <v>77</v>
      </c>
      <c r="H24" s="310">
        <f>SUM('ごみ搬入量内訳'!E24,+'ごみ搬入量内訳'!AD24)</f>
        <v>3988</v>
      </c>
      <c r="I24" s="310">
        <f>'ごみ搬入量内訳'!BC24</f>
        <v>1159</v>
      </c>
      <c r="J24" s="310">
        <f>'資源化量内訳'!BO24</f>
        <v>0</v>
      </c>
      <c r="K24" s="310">
        <f t="shared" si="4"/>
        <v>5147</v>
      </c>
      <c r="L24" s="310">
        <f t="shared" si="5"/>
        <v>867.0829406022074</v>
      </c>
      <c r="M24" s="310">
        <f>IF(D24&lt;&gt;0,('ごみ搬入量内訳'!BR24+'ごみ処理概要'!J24)/'ごみ処理概要'!D24/365*1000000,"-")</f>
        <v>781.3348899384182</v>
      </c>
      <c r="N24" s="310">
        <f>IF(D24&lt;&gt;0,'ごみ搬入量内訳'!CM24/'ごみ処理概要'!D24/365*1000000,"-")</f>
        <v>85.7480506637893</v>
      </c>
      <c r="O24" s="310">
        <f>'ごみ搬入量内訳'!DH24</f>
        <v>0</v>
      </c>
      <c r="P24" s="310">
        <f>'ごみ処理量内訳'!E24</f>
        <v>3304</v>
      </c>
      <c r="Q24" s="310">
        <f>'ごみ処理量内訳'!N24</f>
        <v>182</v>
      </c>
      <c r="R24" s="310">
        <f t="shared" si="6"/>
        <v>989</v>
      </c>
      <c r="S24" s="310">
        <f>'ごみ処理量内訳'!G24</f>
        <v>0</v>
      </c>
      <c r="T24" s="310">
        <f>'ごみ処理量内訳'!L24</f>
        <v>886</v>
      </c>
      <c r="U24" s="310">
        <f>'ごみ処理量内訳'!H24</f>
        <v>103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672</v>
      </c>
      <c r="AA24" s="310">
        <f t="shared" si="7"/>
        <v>5147</v>
      </c>
      <c r="AB24" s="311">
        <f t="shared" si="8"/>
        <v>96.46395958810959</v>
      </c>
      <c r="AC24" s="310">
        <f>'施設資源化量内訳'!Y24</f>
        <v>165</v>
      </c>
      <c r="AD24" s="310">
        <f>'施設資源化量内訳'!AT24</f>
        <v>0</v>
      </c>
      <c r="AE24" s="310">
        <f>'施設資源化量内訳'!BO24</f>
        <v>103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465</v>
      </c>
      <c r="AJ24" s="310">
        <f t="shared" si="9"/>
        <v>733</v>
      </c>
      <c r="AK24" s="311">
        <f t="shared" si="10"/>
        <v>27.29745482805518</v>
      </c>
      <c r="AL24" s="311">
        <f>IF((AA24+J24)&lt;&gt;0,('資源化量内訳'!D24-'資源化量内訳'!R24-'資源化量内訳'!T24-'資源化量内訳'!V24-'資源化量内訳'!U24)/(AA24+J24)*100,"-")</f>
        <v>27.29745482805518</v>
      </c>
      <c r="AM24" s="310">
        <f>'ごみ処理量内訳'!AA24</f>
        <v>182</v>
      </c>
      <c r="AN24" s="310">
        <f>'ごみ処理量内訳'!AB24</f>
        <v>228</v>
      </c>
      <c r="AO24" s="310">
        <f>'ごみ処理量内訳'!AC24</f>
        <v>301</v>
      </c>
      <c r="AP24" s="310">
        <f t="shared" si="11"/>
        <v>711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562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9"/>
      <c r="B3" s="319"/>
      <c r="C3" s="321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19"/>
      <c r="B4" s="319"/>
      <c r="C4" s="321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19"/>
      <c r="B5" s="319"/>
      <c r="C5" s="321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0"/>
      <c r="B6" s="320"/>
      <c r="C6" s="346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567</v>
      </c>
      <c r="C7" s="273" t="s">
        <v>300</v>
      </c>
      <c r="D7" s="289">
        <f aca="true" t="shared" si="0" ref="D7:AI7">SUM(D8:D24)</f>
        <v>269709</v>
      </c>
      <c r="E7" s="289">
        <f t="shared" si="0"/>
        <v>178766</v>
      </c>
      <c r="F7" s="289">
        <f t="shared" si="0"/>
        <v>0</v>
      </c>
      <c r="G7" s="289">
        <f t="shared" si="0"/>
        <v>0</v>
      </c>
      <c r="H7" s="289">
        <f t="shared" si="0"/>
        <v>0</v>
      </c>
      <c r="I7" s="289">
        <f t="shared" si="0"/>
        <v>0</v>
      </c>
      <c r="J7" s="289">
        <f t="shared" si="0"/>
        <v>142046</v>
      </c>
      <c r="K7" s="289">
        <f t="shared" si="0"/>
        <v>14612</v>
      </c>
      <c r="L7" s="289">
        <f t="shared" si="0"/>
        <v>127134</v>
      </c>
      <c r="M7" s="289">
        <f t="shared" si="0"/>
        <v>300</v>
      </c>
      <c r="N7" s="289">
        <f t="shared" si="0"/>
        <v>12864</v>
      </c>
      <c r="O7" s="289">
        <f t="shared" si="0"/>
        <v>38</v>
      </c>
      <c r="P7" s="289">
        <f t="shared" si="0"/>
        <v>12813</v>
      </c>
      <c r="Q7" s="289">
        <f t="shared" si="0"/>
        <v>13</v>
      </c>
      <c r="R7" s="289">
        <f t="shared" si="0"/>
        <v>21979</v>
      </c>
      <c r="S7" s="289">
        <f t="shared" si="0"/>
        <v>381</v>
      </c>
      <c r="T7" s="289">
        <f t="shared" si="0"/>
        <v>21598</v>
      </c>
      <c r="U7" s="289">
        <f t="shared" si="0"/>
        <v>0</v>
      </c>
      <c r="V7" s="289">
        <f t="shared" si="0"/>
        <v>203</v>
      </c>
      <c r="W7" s="289">
        <f t="shared" si="0"/>
        <v>0</v>
      </c>
      <c r="X7" s="289">
        <f t="shared" si="0"/>
        <v>203</v>
      </c>
      <c r="Y7" s="289">
        <f t="shared" si="0"/>
        <v>0</v>
      </c>
      <c r="Z7" s="289">
        <f t="shared" si="0"/>
        <v>1674</v>
      </c>
      <c r="AA7" s="289">
        <f t="shared" si="0"/>
        <v>304</v>
      </c>
      <c r="AB7" s="289">
        <f t="shared" si="0"/>
        <v>1368</v>
      </c>
      <c r="AC7" s="289">
        <f t="shared" si="0"/>
        <v>2</v>
      </c>
      <c r="AD7" s="289">
        <f t="shared" si="0"/>
        <v>53713</v>
      </c>
      <c r="AE7" s="289">
        <f t="shared" si="0"/>
        <v>0</v>
      </c>
      <c r="AF7" s="289">
        <f t="shared" si="0"/>
        <v>0</v>
      </c>
      <c r="AG7" s="289">
        <f t="shared" si="0"/>
        <v>0</v>
      </c>
      <c r="AH7" s="289">
        <f t="shared" si="0"/>
        <v>0</v>
      </c>
      <c r="AI7" s="289">
        <f t="shared" si="0"/>
        <v>49724</v>
      </c>
      <c r="AJ7" s="289">
        <f aca="true" t="shared" si="1" ref="AJ7:BO7">SUM(AJ8:AJ24)</f>
        <v>0</v>
      </c>
      <c r="AK7" s="289">
        <f t="shared" si="1"/>
        <v>2702</v>
      </c>
      <c r="AL7" s="289">
        <f t="shared" si="1"/>
        <v>47022</v>
      </c>
      <c r="AM7" s="289">
        <f t="shared" si="1"/>
        <v>2663</v>
      </c>
      <c r="AN7" s="289">
        <f t="shared" si="1"/>
        <v>0</v>
      </c>
      <c r="AO7" s="289">
        <f t="shared" si="1"/>
        <v>51</v>
      </c>
      <c r="AP7" s="289">
        <f t="shared" si="1"/>
        <v>2612</v>
      </c>
      <c r="AQ7" s="289">
        <f t="shared" si="1"/>
        <v>835</v>
      </c>
      <c r="AR7" s="289">
        <f t="shared" si="1"/>
        <v>0</v>
      </c>
      <c r="AS7" s="289">
        <f t="shared" si="1"/>
        <v>45</v>
      </c>
      <c r="AT7" s="289">
        <f t="shared" si="1"/>
        <v>790</v>
      </c>
      <c r="AU7" s="289">
        <f t="shared" si="1"/>
        <v>294</v>
      </c>
      <c r="AV7" s="289">
        <f t="shared" si="1"/>
        <v>0</v>
      </c>
      <c r="AW7" s="289">
        <f t="shared" si="1"/>
        <v>285</v>
      </c>
      <c r="AX7" s="289">
        <f t="shared" si="1"/>
        <v>9</v>
      </c>
      <c r="AY7" s="289">
        <f t="shared" si="1"/>
        <v>197</v>
      </c>
      <c r="AZ7" s="289">
        <f t="shared" si="1"/>
        <v>0</v>
      </c>
      <c r="BA7" s="289">
        <f t="shared" si="1"/>
        <v>0</v>
      </c>
      <c r="BB7" s="289">
        <f t="shared" si="1"/>
        <v>197</v>
      </c>
      <c r="BC7" s="289">
        <f t="shared" si="1"/>
        <v>37230</v>
      </c>
      <c r="BD7" s="289">
        <f t="shared" si="1"/>
        <v>15088</v>
      </c>
      <c r="BE7" s="289">
        <f t="shared" si="1"/>
        <v>0</v>
      </c>
      <c r="BF7" s="289">
        <f t="shared" si="1"/>
        <v>5257</v>
      </c>
      <c r="BG7" s="289">
        <f t="shared" si="1"/>
        <v>3943</v>
      </c>
      <c r="BH7" s="289">
        <f t="shared" si="1"/>
        <v>321</v>
      </c>
      <c r="BI7" s="289">
        <f t="shared" si="1"/>
        <v>1</v>
      </c>
      <c r="BJ7" s="289">
        <f t="shared" si="1"/>
        <v>5566</v>
      </c>
      <c r="BK7" s="289">
        <f t="shared" si="1"/>
        <v>22142</v>
      </c>
      <c r="BL7" s="289">
        <f t="shared" si="1"/>
        <v>0</v>
      </c>
      <c r="BM7" s="289">
        <f t="shared" si="1"/>
        <v>18784</v>
      </c>
      <c r="BN7" s="289">
        <f t="shared" si="1"/>
        <v>1806</v>
      </c>
      <c r="BO7" s="289">
        <f t="shared" si="1"/>
        <v>171</v>
      </c>
      <c r="BP7" s="289">
        <f aca="true" t="shared" si="2" ref="BP7:CU7">SUM(BP8:BP24)</f>
        <v>26</v>
      </c>
      <c r="BQ7" s="289">
        <f t="shared" si="2"/>
        <v>1355</v>
      </c>
      <c r="BR7" s="289">
        <f t="shared" si="2"/>
        <v>193854</v>
      </c>
      <c r="BS7" s="289">
        <f t="shared" si="2"/>
        <v>0</v>
      </c>
      <c r="BT7" s="289">
        <f t="shared" si="2"/>
        <v>147303</v>
      </c>
      <c r="BU7" s="289">
        <f t="shared" si="2"/>
        <v>16807</v>
      </c>
      <c r="BV7" s="289">
        <f t="shared" si="2"/>
        <v>22300</v>
      </c>
      <c r="BW7" s="289">
        <f t="shared" si="2"/>
        <v>204</v>
      </c>
      <c r="BX7" s="289">
        <f t="shared" si="2"/>
        <v>7240</v>
      </c>
      <c r="BY7" s="289">
        <f t="shared" si="2"/>
        <v>178766</v>
      </c>
      <c r="BZ7" s="289">
        <f t="shared" si="2"/>
        <v>0</v>
      </c>
      <c r="CA7" s="289">
        <f t="shared" si="2"/>
        <v>142046</v>
      </c>
      <c r="CB7" s="289">
        <f t="shared" si="2"/>
        <v>12864</v>
      </c>
      <c r="CC7" s="289">
        <f t="shared" si="2"/>
        <v>21979</v>
      </c>
      <c r="CD7" s="289">
        <f t="shared" si="2"/>
        <v>203</v>
      </c>
      <c r="CE7" s="289">
        <f t="shared" si="2"/>
        <v>1674</v>
      </c>
      <c r="CF7" s="289">
        <f t="shared" si="2"/>
        <v>15088</v>
      </c>
      <c r="CG7" s="289">
        <f t="shared" si="2"/>
        <v>0</v>
      </c>
      <c r="CH7" s="289">
        <f t="shared" si="2"/>
        <v>5257</v>
      </c>
      <c r="CI7" s="289">
        <f t="shared" si="2"/>
        <v>3943</v>
      </c>
      <c r="CJ7" s="289">
        <f t="shared" si="2"/>
        <v>321</v>
      </c>
      <c r="CK7" s="289">
        <f t="shared" si="2"/>
        <v>1</v>
      </c>
      <c r="CL7" s="289">
        <f t="shared" si="2"/>
        <v>5566</v>
      </c>
      <c r="CM7" s="289">
        <f t="shared" si="2"/>
        <v>75855</v>
      </c>
      <c r="CN7" s="289">
        <f t="shared" si="2"/>
        <v>0</v>
      </c>
      <c r="CO7" s="289">
        <f t="shared" si="2"/>
        <v>68508</v>
      </c>
      <c r="CP7" s="289">
        <f t="shared" si="2"/>
        <v>4469</v>
      </c>
      <c r="CQ7" s="289">
        <f t="shared" si="2"/>
        <v>1006</v>
      </c>
      <c r="CR7" s="289">
        <f t="shared" si="2"/>
        <v>320</v>
      </c>
      <c r="CS7" s="289">
        <f t="shared" si="2"/>
        <v>1552</v>
      </c>
      <c r="CT7" s="289">
        <f t="shared" si="2"/>
        <v>53713</v>
      </c>
      <c r="CU7" s="289">
        <f t="shared" si="2"/>
        <v>0</v>
      </c>
      <c r="CV7" s="289">
        <f aca="true" t="shared" si="3" ref="CV7:DM7">SUM(CV8:CV24)</f>
        <v>49724</v>
      </c>
      <c r="CW7" s="289">
        <f t="shared" si="3"/>
        <v>2663</v>
      </c>
      <c r="CX7" s="289">
        <f t="shared" si="3"/>
        <v>835</v>
      </c>
      <c r="CY7" s="289">
        <f t="shared" si="3"/>
        <v>294</v>
      </c>
      <c r="CZ7" s="289">
        <f t="shared" si="3"/>
        <v>197</v>
      </c>
      <c r="DA7" s="289">
        <f t="shared" si="3"/>
        <v>22142</v>
      </c>
      <c r="DB7" s="289">
        <f t="shared" si="3"/>
        <v>0</v>
      </c>
      <c r="DC7" s="289">
        <f t="shared" si="3"/>
        <v>18784</v>
      </c>
      <c r="DD7" s="289">
        <f t="shared" si="3"/>
        <v>1806</v>
      </c>
      <c r="DE7" s="289">
        <f t="shared" si="3"/>
        <v>171</v>
      </c>
      <c r="DF7" s="289">
        <f t="shared" si="3"/>
        <v>26</v>
      </c>
      <c r="DG7" s="289">
        <f t="shared" si="3"/>
        <v>1355</v>
      </c>
      <c r="DH7" s="289">
        <f t="shared" si="3"/>
        <v>0</v>
      </c>
      <c r="DI7" s="289">
        <f t="shared" si="3"/>
        <v>2</v>
      </c>
      <c r="DJ7" s="289">
        <f t="shared" si="3"/>
        <v>1</v>
      </c>
      <c r="DK7" s="289">
        <f t="shared" si="3"/>
        <v>1</v>
      </c>
      <c r="DL7" s="289">
        <f t="shared" si="3"/>
        <v>0</v>
      </c>
      <c r="DM7" s="289">
        <f t="shared" si="3"/>
        <v>0</v>
      </c>
    </row>
    <row r="8" spans="1:117" s="282" customFormat="1" ht="12" customHeight="1">
      <c r="A8" s="277" t="s">
        <v>555</v>
      </c>
      <c r="B8" s="278" t="s">
        <v>575</v>
      </c>
      <c r="C8" s="277" t="s">
        <v>576</v>
      </c>
      <c r="D8" s="284">
        <f aca="true" t="shared" si="4" ref="D8:D24">SUM(E8,AD8,BC8)</f>
        <v>93749</v>
      </c>
      <c r="E8" s="285">
        <f aca="true" t="shared" si="5" ref="E8:E24">SUM(F8,J8,N8,R8,V8,Z8)</f>
        <v>56948</v>
      </c>
      <c r="F8" s="285">
        <f aca="true" t="shared" si="6" ref="F8:F24">SUM(G8:I8)</f>
        <v>0</v>
      </c>
      <c r="G8" s="285">
        <v>0</v>
      </c>
      <c r="H8" s="285">
        <v>0</v>
      </c>
      <c r="I8" s="285">
        <v>0</v>
      </c>
      <c r="J8" s="285">
        <f aca="true" t="shared" si="7" ref="J8:J24">SUM(K8:M8)</f>
        <v>44177</v>
      </c>
      <c r="K8" s="285">
        <v>14185</v>
      </c>
      <c r="L8" s="285">
        <v>29992</v>
      </c>
      <c r="M8" s="285">
        <v>0</v>
      </c>
      <c r="N8" s="285">
        <f aca="true" t="shared" si="8" ref="N8:N24">SUM(O8:Q8)</f>
        <v>7544</v>
      </c>
      <c r="O8" s="285">
        <v>0</v>
      </c>
      <c r="P8" s="285">
        <v>7544</v>
      </c>
      <c r="Q8" s="285">
        <v>0</v>
      </c>
      <c r="R8" s="285">
        <f aca="true" t="shared" si="9" ref="R8:R24">SUM(S8:U8)</f>
        <v>4950</v>
      </c>
      <c r="S8" s="285">
        <v>330</v>
      </c>
      <c r="T8" s="285">
        <v>4620</v>
      </c>
      <c r="U8" s="285">
        <v>0</v>
      </c>
      <c r="V8" s="285">
        <f aca="true" t="shared" si="10" ref="V8:V24">SUM(W8:Y8)</f>
        <v>75</v>
      </c>
      <c r="W8" s="285">
        <v>0</v>
      </c>
      <c r="X8" s="285">
        <v>75</v>
      </c>
      <c r="Y8" s="285">
        <v>0</v>
      </c>
      <c r="Z8" s="285">
        <f aca="true" t="shared" si="11" ref="Z8:Z24">SUM(AA8:AC8)</f>
        <v>202</v>
      </c>
      <c r="AA8" s="285">
        <v>202</v>
      </c>
      <c r="AB8" s="285">
        <v>0</v>
      </c>
      <c r="AC8" s="285">
        <v>0</v>
      </c>
      <c r="AD8" s="285">
        <f aca="true" t="shared" si="12" ref="AD8:AD24">SUM(AE8,AI8,AM8,AQ8,AU8,AY8)</f>
        <v>31130</v>
      </c>
      <c r="AE8" s="285">
        <f aca="true" t="shared" si="13" ref="AE8:AE24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24">SUM(AJ8:AL8)</f>
        <v>29312</v>
      </c>
      <c r="AJ8" s="285">
        <v>0</v>
      </c>
      <c r="AK8" s="285">
        <v>0</v>
      </c>
      <c r="AL8" s="285">
        <v>29312</v>
      </c>
      <c r="AM8" s="285">
        <f aca="true" t="shared" si="15" ref="AM8:AM24">SUM(AN8:AP8)</f>
        <v>1818</v>
      </c>
      <c r="AN8" s="285">
        <v>0</v>
      </c>
      <c r="AO8" s="285">
        <v>0</v>
      </c>
      <c r="AP8" s="285">
        <v>1818</v>
      </c>
      <c r="AQ8" s="285">
        <f aca="true" t="shared" si="16" ref="AQ8:AQ24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24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24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24">SUM(BD8,BK8)</f>
        <v>5671</v>
      </c>
      <c r="BD8" s="284">
        <f aca="true" t="shared" si="20" ref="BD8:BD24">SUM(BE8:BJ8)</f>
        <v>2762</v>
      </c>
      <c r="BE8" s="285">
        <v>0</v>
      </c>
      <c r="BF8" s="285">
        <v>385</v>
      </c>
      <c r="BG8" s="285">
        <v>1326</v>
      </c>
      <c r="BH8" s="285">
        <v>0</v>
      </c>
      <c r="BI8" s="285">
        <v>0</v>
      </c>
      <c r="BJ8" s="285">
        <v>1051</v>
      </c>
      <c r="BK8" s="284">
        <f aca="true" t="shared" si="21" ref="BK8:BK24">SUM(BL8:BQ8)</f>
        <v>2909</v>
      </c>
      <c r="BL8" s="285">
        <v>0</v>
      </c>
      <c r="BM8" s="285">
        <v>2399</v>
      </c>
      <c r="BN8" s="285">
        <v>510</v>
      </c>
      <c r="BO8" s="285">
        <v>0</v>
      </c>
      <c r="BP8" s="285">
        <v>0</v>
      </c>
      <c r="BQ8" s="285">
        <v>0</v>
      </c>
      <c r="BR8" s="285">
        <f aca="true" t="shared" si="22" ref="BR8:BR24">SUM(BY8,CF8)</f>
        <v>59710</v>
      </c>
      <c r="BS8" s="285">
        <f aca="true" t="shared" si="23" ref="BS8:BS24">SUM(BZ8,CG8)</f>
        <v>0</v>
      </c>
      <c r="BT8" s="285">
        <f aca="true" t="shared" si="24" ref="BT8:BT24">SUM(CA8,CH8)</f>
        <v>44562</v>
      </c>
      <c r="BU8" s="285">
        <f aca="true" t="shared" si="25" ref="BU8:BU24">SUM(CB8,CI8)</f>
        <v>8870</v>
      </c>
      <c r="BV8" s="285">
        <f aca="true" t="shared" si="26" ref="BV8:BV24">SUM(CC8,CJ8)</f>
        <v>4950</v>
      </c>
      <c r="BW8" s="285">
        <f aca="true" t="shared" si="27" ref="BW8:BW24">SUM(CD8,CK8)</f>
        <v>75</v>
      </c>
      <c r="BX8" s="285">
        <f aca="true" t="shared" si="28" ref="BX8:BX24">SUM(CE8,CL8)</f>
        <v>1253</v>
      </c>
      <c r="BY8" s="284">
        <f aca="true" t="shared" si="29" ref="BY8:BY24">SUM(BZ8:CE8)</f>
        <v>56948</v>
      </c>
      <c r="BZ8" s="285">
        <f aca="true" t="shared" si="30" ref="BZ8:BZ24">F8</f>
        <v>0</v>
      </c>
      <c r="CA8" s="285">
        <f aca="true" t="shared" si="31" ref="CA8:CA24">J8</f>
        <v>44177</v>
      </c>
      <c r="CB8" s="285">
        <f aca="true" t="shared" si="32" ref="CB8:CB24">N8</f>
        <v>7544</v>
      </c>
      <c r="CC8" s="285">
        <f aca="true" t="shared" si="33" ref="CC8:CC24">R8</f>
        <v>4950</v>
      </c>
      <c r="CD8" s="285">
        <f aca="true" t="shared" si="34" ref="CD8:CD24">V8</f>
        <v>75</v>
      </c>
      <c r="CE8" s="285">
        <f aca="true" t="shared" si="35" ref="CE8:CE24">Z8</f>
        <v>202</v>
      </c>
      <c r="CF8" s="284">
        <f aca="true" t="shared" si="36" ref="CF8:CF24">SUM(CG8:CL8)</f>
        <v>2762</v>
      </c>
      <c r="CG8" s="285">
        <f aca="true" t="shared" si="37" ref="CG8:CG24">BE8</f>
        <v>0</v>
      </c>
      <c r="CH8" s="285">
        <f aca="true" t="shared" si="38" ref="CH8:CH24">BF8</f>
        <v>385</v>
      </c>
      <c r="CI8" s="285">
        <f aca="true" t="shared" si="39" ref="CI8:CI24">BG8</f>
        <v>1326</v>
      </c>
      <c r="CJ8" s="285">
        <f aca="true" t="shared" si="40" ref="CJ8:CJ24">BH8</f>
        <v>0</v>
      </c>
      <c r="CK8" s="285">
        <f aca="true" t="shared" si="41" ref="CK8:CK24">BI8</f>
        <v>0</v>
      </c>
      <c r="CL8" s="285">
        <f aca="true" t="shared" si="42" ref="CL8:CL24">BJ8</f>
        <v>1051</v>
      </c>
      <c r="CM8" s="285">
        <f aca="true" t="shared" si="43" ref="CM8:CM24">SUM(CT8,DA8)</f>
        <v>34039</v>
      </c>
      <c r="CN8" s="285">
        <f aca="true" t="shared" si="44" ref="CN8:CN24">SUM(CU8,DB8)</f>
        <v>0</v>
      </c>
      <c r="CO8" s="285">
        <f aca="true" t="shared" si="45" ref="CO8:CO24">SUM(CV8,DC8)</f>
        <v>31711</v>
      </c>
      <c r="CP8" s="285">
        <f aca="true" t="shared" si="46" ref="CP8:CP24">SUM(CW8,DD8)</f>
        <v>2328</v>
      </c>
      <c r="CQ8" s="285">
        <f aca="true" t="shared" si="47" ref="CQ8:CQ24">SUM(CX8,DE8)</f>
        <v>0</v>
      </c>
      <c r="CR8" s="285">
        <f aca="true" t="shared" si="48" ref="CR8:CR24">SUM(CY8,DF8)</f>
        <v>0</v>
      </c>
      <c r="CS8" s="285">
        <f aca="true" t="shared" si="49" ref="CS8:CS24">SUM(CZ8,DG8)</f>
        <v>0</v>
      </c>
      <c r="CT8" s="284">
        <f aca="true" t="shared" si="50" ref="CT8:CT24">SUM(CU8:CZ8)</f>
        <v>31130</v>
      </c>
      <c r="CU8" s="285">
        <f aca="true" t="shared" si="51" ref="CU8:CU24">AE8</f>
        <v>0</v>
      </c>
      <c r="CV8" s="285">
        <f aca="true" t="shared" si="52" ref="CV8:CV24">AI8</f>
        <v>29312</v>
      </c>
      <c r="CW8" s="285">
        <f aca="true" t="shared" si="53" ref="CW8:CW24">AM8</f>
        <v>1818</v>
      </c>
      <c r="CX8" s="285">
        <f aca="true" t="shared" si="54" ref="CX8:CX24">AQ8</f>
        <v>0</v>
      </c>
      <c r="CY8" s="285">
        <f aca="true" t="shared" si="55" ref="CY8:CY24">AU8</f>
        <v>0</v>
      </c>
      <c r="CZ8" s="285">
        <f aca="true" t="shared" si="56" ref="CZ8:CZ24">AY8</f>
        <v>0</v>
      </c>
      <c r="DA8" s="284">
        <f aca="true" t="shared" si="57" ref="DA8:DA24">SUM(DB8:DG8)</f>
        <v>2909</v>
      </c>
      <c r="DB8" s="285">
        <f aca="true" t="shared" si="58" ref="DB8:DB24">BL8</f>
        <v>0</v>
      </c>
      <c r="DC8" s="285">
        <f aca="true" t="shared" si="59" ref="DC8:DC24">BM8</f>
        <v>2399</v>
      </c>
      <c r="DD8" s="285">
        <f aca="true" t="shared" si="60" ref="DD8:DD24">BN8</f>
        <v>510</v>
      </c>
      <c r="DE8" s="285">
        <f aca="true" t="shared" si="61" ref="DE8:DE24">BO8</f>
        <v>0</v>
      </c>
      <c r="DF8" s="285">
        <f aca="true" t="shared" si="62" ref="DF8:DF24">BP8</f>
        <v>0</v>
      </c>
      <c r="DG8" s="285">
        <f aca="true" t="shared" si="63" ref="DG8:DG24">BQ8</f>
        <v>0</v>
      </c>
      <c r="DH8" s="285">
        <v>0</v>
      </c>
      <c r="DI8" s="284">
        <f aca="true" t="shared" si="64" ref="DI8:DI24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568</v>
      </c>
      <c r="C9" s="309" t="s">
        <v>577</v>
      </c>
      <c r="D9" s="284">
        <f t="shared" si="4"/>
        <v>25901</v>
      </c>
      <c r="E9" s="285">
        <f t="shared" si="5"/>
        <v>14844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12036</v>
      </c>
      <c r="K9" s="285">
        <v>0</v>
      </c>
      <c r="L9" s="285">
        <v>12036</v>
      </c>
      <c r="M9" s="285">
        <v>0</v>
      </c>
      <c r="N9" s="285">
        <f t="shared" si="8"/>
        <v>304</v>
      </c>
      <c r="O9" s="285">
        <v>0</v>
      </c>
      <c r="P9" s="285">
        <v>304</v>
      </c>
      <c r="Q9" s="285">
        <v>0</v>
      </c>
      <c r="R9" s="285">
        <f t="shared" si="9"/>
        <v>2309</v>
      </c>
      <c r="S9" s="285">
        <v>0</v>
      </c>
      <c r="T9" s="285">
        <v>2309</v>
      </c>
      <c r="U9" s="285">
        <v>0</v>
      </c>
      <c r="V9" s="285">
        <f t="shared" si="10"/>
        <v>33</v>
      </c>
      <c r="W9" s="285">
        <v>0</v>
      </c>
      <c r="X9" s="285">
        <v>33</v>
      </c>
      <c r="Y9" s="285">
        <v>0</v>
      </c>
      <c r="Z9" s="285">
        <f t="shared" si="11"/>
        <v>162</v>
      </c>
      <c r="AA9" s="285">
        <v>0</v>
      </c>
      <c r="AB9" s="285">
        <v>162</v>
      </c>
      <c r="AC9" s="285">
        <v>0</v>
      </c>
      <c r="AD9" s="285">
        <f t="shared" si="12"/>
        <v>6854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6038</v>
      </c>
      <c r="AJ9" s="285">
        <v>0</v>
      </c>
      <c r="AK9" s="285">
        <v>0</v>
      </c>
      <c r="AL9" s="285">
        <v>6038</v>
      </c>
      <c r="AM9" s="285">
        <f t="shared" si="15"/>
        <v>16</v>
      </c>
      <c r="AN9" s="285">
        <v>0</v>
      </c>
      <c r="AO9" s="285">
        <v>0</v>
      </c>
      <c r="AP9" s="285">
        <v>16</v>
      </c>
      <c r="AQ9" s="285">
        <f t="shared" si="16"/>
        <v>485</v>
      </c>
      <c r="AR9" s="285">
        <v>0</v>
      </c>
      <c r="AS9" s="285">
        <v>0</v>
      </c>
      <c r="AT9" s="285">
        <v>485</v>
      </c>
      <c r="AU9" s="285">
        <f t="shared" si="17"/>
        <v>290</v>
      </c>
      <c r="AV9" s="285">
        <v>0</v>
      </c>
      <c r="AW9" s="285">
        <v>284</v>
      </c>
      <c r="AX9" s="285">
        <v>6</v>
      </c>
      <c r="AY9" s="285">
        <f t="shared" si="18"/>
        <v>25</v>
      </c>
      <c r="AZ9" s="285">
        <v>0</v>
      </c>
      <c r="BA9" s="285">
        <v>0</v>
      </c>
      <c r="BB9" s="285">
        <v>25</v>
      </c>
      <c r="BC9" s="284">
        <f t="shared" si="19"/>
        <v>4203</v>
      </c>
      <c r="BD9" s="284">
        <f t="shared" si="20"/>
        <v>3234</v>
      </c>
      <c r="BE9" s="285">
        <v>0</v>
      </c>
      <c r="BF9" s="285">
        <v>1092</v>
      </c>
      <c r="BG9" s="285">
        <v>26</v>
      </c>
      <c r="BH9" s="285">
        <v>63</v>
      </c>
      <c r="BI9" s="285">
        <v>0</v>
      </c>
      <c r="BJ9" s="285">
        <v>2053</v>
      </c>
      <c r="BK9" s="284">
        <f t="shared" si="21"/>
        <v>969</v>
      </c>
      <c r="BL9" s="285">
        <v>0</v>
      </c>
      <c r="BM9" s="285">
        <v>548</v>
      </c>
      <c r="BN9" s="285">
        <v>5</v>
      </c>
      <c r="BO9" s="285">
        <v>18</v>
      </c>
      <c r="BP9" s="285">
        <v>0</v>
      </c>
      <c r="BQ9" s="285">
        <v>398</v>
      </c>
      <c r="BR9" s="285">
        <f t="shared" si="22"/>
        <v>18078</v>
      </c>
      <c r="BS9" s="285">
        <f t="shared" si="23"/>
        <v>0</v>
      </c>
      <c r="BT9" s="285">
        <f t="shared" si="24"/>
        <v>13128</v>
      </c>
      <c r="BU9" s="285">
        <f t="shared" si="25"/>
        <v>330</v>
      </c>
      <c r="BV9" s="285">
        <f t="shared" si="26"/>
        <v>2372</v>
      </c>
      <c r="BW9" s="285">
        <f t="shared" si="27"/>
        <v>33</v>
      </c>
      <c r="BX9" s="285">
        <f t="shared" si="28"/>
        <v>2215</v>
      </c>
      <c r="BY9" s="284">
        <f t="shared" si="29"/>
        <v>14844</v>
      </c>
      <c r="BZ9" s="285">
        <f t="shared" si="30"/>
        <v>0</v>
      </c>
      <c r="CA9" s="285">
        <f t="shared" si="31"/>
        <v>12036</v>
      </c>
      <c r="CB9" s="285">
        <f t="shared" si="32"/>
        <v>304</v>
      </c>
      <c r="CC9" s="285">
        <f t="shared" si="33"/>
        <v>2309</v>
      </c>
      <c r="CD9" s="285">
        <f t="shared" si="34"/>
        <v>33</v>
      </c>
      <c r="CE9" s="285">
        <f t="shared" si="35"/>
        <v>162</v>
      </c>
      <c r="CF9" s="284">
        <f t="shared" si="36"/>
        <v>3234</v>
      </c>
      <c r="CG9" s="285">
        <f t="shared" si="37"/>
        <v>0</v>
      </c>
      <c r="CH9" s="285">
        <f t="shared" si="38"/>
        <v>1092</v>
      </c>
      <c r="CI9" s="285">
        <f t="shared" si="39"/>
        <v>26</v>
      </c>
      <c r="CJ9" s="285">
        <f t="shared" si="40"/>
        <v>63</v>
      </c>
      <c r="CK9" s="285">
        <f t="shared" si="41"/>
        <v>0</v>
      </c>
      <c r="CL9" s="285">
        <f t="shared" si="42"/>
        <v>2053</v>
      </c>
      <c r="CM9" s="285">
        <f t="shared" si="43"/>
        <v>7823</v>
      </c>
      <c r="CN9" s="285">
        <f t="shared" si="44"/>
        <v>0</v>
      </c>
      <c r="CO9" s="285">
        <f t="shared" si="45"/>
        <v>6586</v>
      </c>
      <c r="CP9" s="285">
        <f t="shared" si="46"/>
        <v>21</v>
      </c>
      <c r="CQ9" s="285">
        <f t="shared" si="47"/>
        <v>503</v>
      </c>
      <c r="CR9" s="285">
        <f t="shared" si="48"/>
        <v>290</v>
      </c>
      <c r="CS9" s="285">
        <f t="shared" si="49"/>
        <v>423</v>
      </c>
      <c r="CT9" s="284">
        <f t="shared" si="50"/>
        <v>6854</v>
      </c>
      <c r="CU9" s="285">
        <f t="shared" si="51"/>
        <v>0</v>
      </c>
      <c r="CV9" s="285">
        <f t="shared" si="52"/>
        <v>6038</v>
      </c>
      <c r="CW9" s="285">
        <f t="shared" si="53"/>
        <v>16</v>
      </c>
      <c r="CX9" s="285">
        <f t="shared" si="54"/>
        <v>485</v>
      </c>
      <c r="CY9" s="285">
        <f t="shared" si="55"/>
        <v>290</v>
      </c>
      <c r="CZ9" s="285">
        <f t="shared" si="56"/>
        <v>25</v>
      </c>
      <c r="DA9" s="284">
        <f t="shared" si="57"/>
        <v>969</v>
      </c>
      <c r="DB9" s="285">
        <f t="shared" si="58"/>
        <v>0</v>
      </c>
      <c r="DC9" s="285">
        <f t="shared" si="59"/>
        <v>548</v>
      </c>
      <c r="DD9" s="285">
        <f t="shared" si="60"/>
        <v>5</v>
      </c>
      <c r="DE9" s="285">
        <f t="shared" si="61"/>
        <v>18</v>
      </c>
      <c r="DF9" s="285">
        <f t="shared" si="62"/>
        <v>0</v>
      </c>
      <c r="DG9" s="285">
        <f t="shared" si="63"/>
        <v>398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556</v>
      </c>
      <c r="C10" s="277" t="s">
        <v>578</v>
      </c>
      <c r="D10" s="284">
        <f t="shared" si="4"/>
        <v>11692</v>
      </c>
      <c r="E10" s="285">
        <f t="shared" si="5"/>
        <v>7280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5309</v>
      </c>
      <c r="K10" s="285">
        <v>0</v>
      </c>
      <c r="L10" s="285">
        <v>5309</v>
      </c>
      <c r="M10" s="285">
        <v>0</v>
      </c>
      <c r="N10" s="285">
        <f t="shared" si="8"/>
        <v>402</v>
      </c>
      <c r="O10" s="285">
        <v>0</v>
      </c>
      <c r="P10" s="285">
        <v>402</v>
      </c>
      <c r="Q10" s="285">
        <v>0</v>
      </c>
      <c r="R10" s="285">
        <f t="shared" si="9"/>
        <v>1569</v>
      </c>
      <c r="S10" s="285">
        <v>0</v>
      </c>
      <c r="T10" s="285">
        <v>1569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0</v>
      </c>
      <c r="AA10" s="285">
        <v>0</v>
      </c>
      <c r="AB10" s="285">
        <v>0</v>
      </c>
      <c r="AC10" s="285">
        <v>0</v>
      </c>
      <c r="AD10" s="285">
        <f t="shared" si="12"/>
        <v>2047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2040</v>
      </c>
      <c r="AJ10" s="285">
        <v>0</v>
      </c>
      <c r="AK10" s="285">
        <v>488</v>
      </c>
      <c r="AL10" s="285">
        <v>1552</v>
      </c>
      <c r="AM10" s="285">
        <f t="shared" si="15"/>
        <v>5</v>
      </c>
      <c r="AN10" s="285">
        <v>0</v>
      </c>
      <c r="AO10" s="285">
        <v>0</v>
      </c>
      <c r="AP10" s="285">
        <v>5</v>
      </c>
      <c r="AQ10" s="285">
        <f t="shared" si="16"/>
        <v>2</v>
      </c>
      <c r="AR10" s="285">
        <v>0</v>
      </c>
      <c r="AS10" s="285">
        <v>0</v>
      </c>
      <c r="AT10" s="285">
        <v>2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2365</v>
      </c>
      <c r="BD10" s="284">
        <f t="shared" si="20"/>
        <v>512</v>
      </c>
      <c r="BE10" s="285">
        <v>0</v>
      </c>
      <c r="BF10" s="285">
        <v>294</v>
      </c>
      <c r="BG10" s="285">
        <v>178</v>
      </c>
      <c r="BH10" s="285">
        <v>40</v>
      </c>
      <c r="BI10" s="285">
        <v>0</v>
      </c>
      <c r="BJ10" s="285">
        <v>0</v>
      </c>
      <c r="BK10" s="284">
        <f t="shared" si="21"/>
        <v>1853</v>
      </c>
      <c r="BL10" s="285">
        <v>0</v>
      </c>
      <c r="BM10" s="285">
        <v>1734</v>
      </c>
      <c r="BN10" s="285">
        <v>74</v>
      </c>
      <c r="BO10" s="285">
        <v>45</v>
      </c>
      <c r="BP10" s="285">
        <v>0</v>
      </c>
      <c r="BQ10" s="285">
        <v>0</v>
      </c>
      <c r="BR10" s="285">
        <f t="shared" si="22"/>
        <v>7792</v>
      </c>
      <c r="BS10" s="285">
        <f t="shared" si="23"/>
        <v>0</v>
      </c>
      <c r="BT10" s="285">
        <f t="shared" si="24"/>
        <v>5603</v>
      </c>
      <c r="BU10" s="285">
        <f t="shared" si="25"/>
        <v>580</v>
      </c>
      <c r="BV10" s="285">
        <f t="shared" si="26"/>
        <v>1609</v>
      </c>
      <c r="BW10" s="285">
        <f t="shared" si="27"/>
        <v>0</v>
      </c>
      <c r="BX10" s="285">
        <f t="shared" si="28"/>
        <v>0</v>
      </c>
      <c r="BY10" s="284">
        <f t="shared" si="29"/>
        <v>7280</v>
      </c>
      <c r="BZ10" s="285">
        <f t="shared" si="30"/>
        <v>0</v>
      </c>
      <c r="CA10" s="285">
        <f t="shared" si="31"/>
        <v>5309</v>
      </c>
      <c r="CB10" s="285">
        <f t="shared" si="32"/>
        <v>402</v>
      </c>
      <c r="CC10" s="285">
        <f t="shared" si="33"/>
        <v>1569</v>
      </c>
      <c r="CD10" s="285">
        <f t="shared" si="34"/>
        <v>0</v>
      </c>
      <c r="CE10" s="285">
        <f t="shared" si="35"/>
        <v>0</v>
      </c>
      <c r="CF10" s="284">
        <f t="shared" si="36"/>
        <v>512</v>
      </c>
      <c r="CG10" s="285">
        <f t="shared" si="37"/>
        <v>0</v>
      </c>
      <c r="CH10" s="285">
        <f t="shared" si="38"/>
        <v>294</v>
      </c>
      <c r="CI10" s="285">
        <f t="shared" si="39"/>
        <v>178</v>
      </c>
      <c r="CJ10" s="285">
        <f t="shared" si="40"/>
        <v>40</v>
      </c>
      <c r="CK10" s="285">
        <f t="shared" si="41"/>
        <v>0</v>
      </c>
      <c r="CL10" s="285">
        <f t="shared" si="42"/>
        <v>0</v>
      </c>
      <c r="CM10" s="285">
        <f t="shared" si="43"/>
        <v>3900</v>
      </c>
      <c r="CN10" s="285">
        <f t="shared" si="44"/>
        <v>0</v>
      </c>
      <c r="CO10" s="285">
        <f t="shared" si="45"/>
        <v>3774</v>
      </c>
      <c r="CP10" s="285">
        <f t="shared" si="46"/>
        <v>79</v>
      </c>
      <c r="CQ10" s="285">
        <f t="shared" si="47"/>
        <v>47</v>
      </c>
      <c r="CR10" s="285">
        <f t="shared" si="48"/>
        <v>0</v>
      </c>
      <c r="CS10" s="285">
        <f t="shared" si="49"/>
        <v>0</v>
      </c>
      <c r="CT10" s="284">
        <f t="shared" si="50"/>
        <v>2047</v>
      </c>
      <c r="CU10" s="285">
        <f t="shared" si="51"/>
        <v>0</v>
      </c>
      <c r="CV10" s="285">
        <f t="shared" si="52"/>
        <v>2040</v>
      </c>
      <c r="CW10" s="285">
        <f t="shared" si="53"/>
        <v>5</v>
      </c>
      <c r="CX10" s="285">
        <f t="shared" si="54"/>
        <v>2</v>
      </c>
      <c r="CY10" s="285">
        <f t="shared" si="55"/>
        <v>0</v>
      </c>
      <c r="CZ10" s="285">
        <f t="shared" si="56"/>
        <v>0</v>
      </c>
      <c r="DA10" s="284">
        <f t="shared" si="57"/>
        <v>1853</v>
      </c>
      <c r="DB10" s="285">
        <f t="shared" si="58"/>
        <v>0</v>
      </c>
      <c r="DC10" s="285">
        <f t="shared" si="59"/>
        <v>1734</v>
      </c>
      <c r="DD10" s="285">
        <f t="shared" si="60"/>
        <v>74</v>
      </c>
      <c r="DE10" s="285">
        <f t="shared" si="61"/>
        <v>45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1</v>
      </c>
      <c r="DJ10" s="285">
        <v>1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78" t="s">
        <v>557</v>
      </c>
      <c r="C11" s="277" t="s">
        <v>558</v>
      </c>
      <c r="D11" s="284">
        <f t="shared" si="4"/>
        <v>11714</v>
      </c>
      <c r="E11" s="285">
        <f t="shared" si="5"/>
        <v>8101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6499</v>
      </c>
      <c r="K11" s="285">
        <v>0</v>
      </c>
      <c r="L11" s="285">
        <v>6359</v>
      </c>
      <c r="M11" s="285">
        <v>140</v>
      </c>
      <c r="N11" s="285">
        <f t="shared" si="8"/>
        <v>409</v>
      </c>
      <c r="O11" s="285">
        <v>0</v>
      </c>
      <c r="P11" s="285">
        <v>407</v>
      </c>
      <c r="Q11" s="285">
        <v>2</v>
      </c>
      <c r="R11" s="285">
        <f t="shared" si="9"/>
        <v>1193</v>
      </c>
      <c r="S11" s="285">
        <v>0</v>
      </c>
      <c r="T11" s="285">
        <v>1193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0</v>
      </c>
      <c r="AA11" s="285">
        <v>0</v>
      </c>
      <c r="AB11" s="285">
        <v>0</v>
      </c>
      <c r="AC11" s="285">
        <v>0</v>
      </c>
      <c r="AD11" s="285">
        <f t="shared" si="12"/>
        <v>1260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1230</v>
      </c>
      <c r="AJ11" s="285">
        <v>0</v>
      </c>
      <c r="AK11" s="285">
        <v>0</v>
      </c>
      <c r="AL11" s="285">
        <v>1230</v>
      </c>
      <c r="AM11" s="285">
        <f t="shared" si="15"/>
        <v>30</v>
      </c>
      <c r="AN11" s="285">
        <v>0</v>
      </c>
      <c r="AO11" s="285">
        <v>0</v>
      </c>
      <c r="AP11" s="285">
        <v>30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2353</v>
      </c>
      <c r="BD11" s="284">
        <f t="shared" si="20"/>
        <v>1348</v>
      </c>
      <c r="BE11" s="285">
        <v>0</v>
      </c>
      <c r="BF11" s="285">
        <v>1228</v>
      </c>
      <c r="BG11" s="285">
        <v>94</v>
      </c>
      <c r="BH11" s="285">
        <v>26</v>
      </c>
      <c r="BI11" s="285">
        <v>0</v>
      </c>
      <c r="BJ11" s="285">
        <v>0</v>
      </c>
      <c r="BK11" s="284">
        <f t="shared" si="21"/>
        <v>1005</v>
      </c>
      <c r="BL11" s="285">
        <v>0</v>
      </c>
      <c r="BM11" s="285">
        <v>954</v>
      </c>
      <c r="BN11" s="285">
        <v>16</v>
      </c>
      <c r="BO11" s="285">
        <v>35</v>
      </c>
      <c r="BP11" s="285">
        <v>0</v>
      </c>
      <c r="BQ11" s="285">
        <v>0</v>
      </c>
      <c r="BR11" s="285">
        <f t="shared" si="22"/>
        <v>9449</v>
      </c>
      <c r="BS11" s="285">
        <f t="shared" si="23"/>
        <v>0</v>
      </c>
      <c r="BT11" s="285">
        <f t="shared" si="24"/>
        <v>7727</v>
      </c>
      <c r="BU11" s="285">
        <f t="shared" si="25"/>
        <v>503</v>
      </c>
      <c r="BV11" s="285">
        <f t="shared" si="26"/>
        <v>1219</v>
      </c>
      <c r="BW11" s="285">
        <f t="shared" si="27"/>
        <v>0</v>
      </c>
      <c r="BX11" s="285">
        <f t="shared" si="28"/>
        <v>0</v>
      </c>
      <c r="BY11" s="284">
        <f t="shared" si="29"/>
        <v>8101</v>
      </c>
      <c r="BZ11" s="285">
        <f t="shared" si="30"/>
        <v>0</v>
      </c>
      <c r="CA11" s="285">
        <f t="shared" si="31"/>
        <v>6499</v>
      </c>
      <c r="CB11" s="285">
        <f t="shared" si="32"/>
        <v>409</v>
      </c>
      <c r="CC11" s="285">
        <f t="shared" si="33"/>
        <v>1193</v>
      </c>
      <c r="CD11" s="285">
        <f t="shared" si="34"/>
        <v>0</v>
      </c>
      <c r="CE11" s="285">
        <f t="shared" si="35"/>
        <v>0</v>
      </c>
      <c r="CF11" s="284">
        <f t="shared" si="36"/>
        <v>1348</v>
      </c>
      <c r="CG11" s="285">
        <f t="shared" si="37"/>
        <v>0</v>
      </c>
      <c r="CH11" s="285">
        <f t="shared" si="38"/>
        <v>1228</v>
      </c>
      <c r="CI11" s="285">
        <f t="shared" si="39"/>
        <v>94</v>
      </c>
      <c r="CJ11" s="285">
        <f t="shared" si="40"/>
        <v>26</v>
      </c>
      <c r="CK11" s="285">
        <f t="shared" si="41"/>
        <v>0</v>
      </c>
      <c r="CL11" s="285">
        <f t="shared" si="42"/>
        <v>0</v>
      </c>
      <c r="CM11" s="285">
        <f t="shared" si="43"/>
        <v>2265</v>
      </c>
      <c r="CN11" s="285">
        <f t="shared" si="44"/>
        <v>0</v>
      </c>
      <c r="CO11" s="285">
        <f t="shared" si="45"/>
        <v>2184</v>
      </c>
      <c r="CP11" s="285">
        <f t="shared" si="46"/>
        <v>46</v>
      </c>
      <c r="CQ11" s="285">
        <f t="shared" si="47"/>
        <v>35</v>
      </c>
      <c r="CR11" s="285">
        <f t="shared" si="48"/>
        <v>0</v>
      </c>
      <c r="CS11" s="285">
        <f t="shared" si="49"/>
        <v>0</v>
      </c>
      <c r="CT11" s="284">
        <f t="shared" si="50"/>
        <v>1260</v>
      </c>
      <c r="CU11" s="285">
        <f t="shared" si="51"/>
        <v>0</v>
      </c>
      <c r="CV11" s="285">
        <f t="shared" si="52"/>
        <v>1230</v>
      </c>
      <c r="CW11" s="285">
        <f t="shared" si="53"/>
        <v>30</v>
      </c>
      <c r="CX11" s="285">
        <f t="shared" si="54"/>
        <v>0</v>
      </c>
      <c r="CY11" s="285">
        <f t="shared" si="55"/>
        <v>0</v>
      </c>
      <c r="CZ11" s="285">
        <f t="shared" si="56"/>
        <v>0</v>
      </c>
      <c r="DA11" s="284">
        <f t="shared" si="57"/>
        <v>1005</v>
      </c>
      <c r="DB11" s="285">
        <f t="shared" si="58"/>
        <v>0</v>
      </c>
      <c r="DC11" s="285">
        <f t="shared" si="59"/>
        <v>954</v>
      </c>
      <c r="DD11" s="285">
        <f t="shared" si="60"/>
        <v>16</v>
      </c>
      <c r="DE11" s="285">
        <f t="shared" si="61"/>
        <v>35</v>
      </c>
      <c r="DF11" s="285">
        <f t="shared" si="62"/>
        <v>0</v>
      </c>
      <c r="DG11" s="285">
        <f t="shared" si="63"/>
        <v>0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579</v>
      </c>
      <c r="C12" s="277" t="s">
        <v>580</v>
      </c>
      <c r="D12" s="312">
        <f t="shared" si="4"/>
        <v>7428</v>
      </c>
      <c r="E12" s="312">
        <f t="shared" si="5"/>
        <v>4540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3994</v>
      </c>
      <c r="K12" s="312">
        <v>0</v>
      </c>
      <c r="L12" s="312">
        <v>3884</v>
      </c>
      <c r="M12" s="312">
        <v>110</v>
      </c>
      <c r="N12" s="312">
        <f t="shared" si="8"/>
        <v>160</v>
      </c>
      <c r="O12" s="312">
        <v>0</v>
      </c>
      <c r="P12" s="312">
        <v>159</v>
      </c>
      <c r="Q12" s="312">
        <v>1</v>
      </c>
      <c r="R12" s="312">
        <f t="shared" si="9"/>
        <v>367</v>
      </c>
      <c r="S12" s="312">
        <v>0</v>
      </c>
      <c r="T12" s="312">
        <v>367</v>
      </c>
      <c r="U12" s="312">
        <v>0</v>
      </c>
      <c r="V12" s="312">
        <f t="shared" si="10"/>
        <v>19</v>
      </c>
      <c r="W12" s="312">
        <v>0</v>
      </c>
      <c r="X12" s="312">
        <v>19</v>
      </c>
      <c r="Y12" s="312">
        <v>0</v>
      </c>
      <c r="Z12" s="312">
        <f t="shared" si="11"/>
        <v>0</v>
      </c>
      <c r="AA12" s="312">
        <v>0</v>
      </c>
      <c r="AB12" s="312">
        <v>0</v>
      </c>
      <c r="AC12" s="312">
        <v>0</v>
      </c>
      <c r="AD12" s="312">
        <f t="shared" si="12"/>
        <v>1000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959</v>
      </c>
      <c r="AJ12" s="312">
        <v>0</v>
      </c>
      <c r="AK12" s="312">
        <v>229</v>
      </c>
      <c r="AL12" s="312">
        <v>730</v>
      </c>
      <c r="AM12" s="312">
        <f t="shared" si="15"/>
        <v>41</v>
      </c>
      <c r="AN12" s="312">
        <v>0</v>
      </c>
      <c r="AO12" s="312">
        <v>39</v>
      </c>
      <c r="AP12" s="312">
        <v>2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1888</v>
      </c>
      <c r="BD12" s="312">
        <f t="shared" si="20"/>
        <v>871</v>
      </c>
      <c r="BE12" s="312">
        <v>0</v>
      </c>
      <c r="BF12" s="312">
        <v>776</v>
      </c>
      <c r="BG12" s="312">
        <v>84</v>
      </c>
      <c r="BH12" s="312">
        <v>11</v>
      </c>
      <c r="BI12" s="312">
        <v>0</v>
      </c>
      <c r="BJ12" s="312">
        <v>0</v>
      </c>
      <c r="BK12" s="312">
        <f t="shared" si="21"/>
        <v>1017</v>
      </c>
      <c r="BL12" s="312">
        <v>0</v>
      </c>
      <c r="BM12" s="312">
        <v>973</v>
      </c>
      <c r="BN12" s="312">
        <v>35</v>
      </c>
      <c r="BO12" s="312">
        <v>8</v>
      </c>
      <c r="BP12" s="312">
        <v>1</v>
      </c>
      <c r="BQ12" s="312">
        <v>0</v>
      </c>
      <c r="BR12" s="312">
        <f t="shared" si="22"/>
        <v>5411</v>
      </c>
      <c r="BS12" s="312">
        <f t="shared" si="23"/>
        <v>0</v>
      </c>
      <c r="BT12" s="312">
        <f t="shared" si="24"/>
        <v>4770</v>
      </c>
      <c r="BU12" s="312">
        <f t="shared" si="25"/>
        <v>244</v>
      </c>
      <c r="BV12" s="312">
        <f t="shared" si="26"/>
        <v>378</v>
      </c>
      <c r="BW12" s="312">
        <f t="shared" si="27"/>
        <v>19</v>
      </c>
      <c r="BX12" s="312">
        <f t="shared" si="28"/>
        <v>0</v>
      </c>
      <c r="BY12" s="312">
        <f t="shared" si="29"/>
        <v>4540</v>
      </c>
      <c r="BZ12" s="312">
        <f t="shared" si="30"/>
        <v>0</v>
      </c>
      <c r="CA12" s="312">
        <f t="shared" si="31"/>
        <v>3994</v>
      </c>
      <c r="CB12" s="312">
        <f t="shared" si="32"/>
        <v>160</v>
      </c>
      <c r="CC12" s="312">
        <f t="shared" si="33"/>
        <v>367</v>
      </c>
      <c r="CD12" s="312">
        <f t="shared" si="34"/>
        <v>19</v>
      </c>
      <c r="CE12" s="312">
        <f t="shared" si="35"/>
        <v>0</v>
      </c>
      <c r="CF12" s="312">
        <f t="shared" si="36"/>
        <v>871</v>
      </c>
      <c r="CG12" s="312">
        <f t="shared" si="37"/>
        <v>0</v>
      </c>
      <c r="CH12" s="312">
        <f t="shared" si="38"/>
        <v>776</v>
      </c>
      <c r="CI12" s="312">
        <f t="shared" si="39"/>
        <v>84</v>
      </c>
      <c r="CJ12" s="312">
        <f t="shared" si="40"/>
        <v>11</v>
      </c>
      <c r="CK12" s="312">
        <f t="shared" si="41"/>
        <v>0</v>
      </c>
      <c r="CL12" s="312">
        <f t="shared" si="42"/>
        <v>0</v>
      </c>
      <c r="CM12" s="312">
        <f t="shared" si="43"/>
        <v>2017</v>
      </c>
      <c r="CN12" s="312">
        <f t="shared" si="44"/>
        <v>0</v>
      </c>
      <c r="CO12" s="312">
        <f t="shared" si="45"/>
        <v>1932</v>
      </c>
      <c r="CP12" s="312">
        <f t="shared" si="46"/>
        <v>76</v>
      </c>
      <c r="CQ12" s="312">
        <f t="shared" si="47"/>
        <v>8</v>
      </c>
      <c r="CR12" s="312">
        <f t="shared" si="48"/>
        <v>1</v>
      </c>
      <c r="CS12" s="312">
        <f t="shared" si="49"/>
        <v>0</v>
      </c>
      <c r="CT12" s="312">
        <f t="shared" si="50"/>
        <v>1000</v>
      </c>
      <c r="CU12" s="312">
        <f t="shared" si="51"/>
        <v>0</v>
      </c>
      <c r="CV12" s="312">
        <f t="shared" si="52"/>
        <v>959</v>
      </c>
      <c r="CW12" s="312">
        <f t="shared" si="53"/>
        <v>41</v>
      </c>
      <c r="CX12" s="312">
        <f t="shared" si="54"/>
        <v>0</v>
      </c>
      <c r="CY12" s="312">
        <f t="shared" si="55"/>
        <v>0</v>
      </c>
      <c r="CZ12" s="312">
        <f t="shared" si="56"/>
        <v>0</v>
      </c>
      <c r="DA12" s="312">
        <f t="shared" si="57"/>
        <v>1017</v>
      </c>
      <c r="DB12" s="312">
        <f t="shared" si="58"/>
        <v>0</v>
      </c>
      <c r="DC12" s="312">
        <f t="shared" si="59"/>
        <v>973</v>
      </c>
      <c r="DD12" s="312">
        <f t="shared" si="60"/>
        <v>35</v>
      </c>
      <c r="DE12" s="312">
        <f t="shared" si="61"/>
        <v>8</v>
      </c>
      <c r="DF12" s="312">
        <f t="shared" si="62"/>
        <v>1</v>
      </c>
      <c r="DG12" s="312">
        <f t="shared" si="63"/>
        <v>0</v>
      </c>
      <c r="DH12" s="312">
        <v>0</v>
      </c>
      <c r="DI12" s="312">
        <f t="shared" si="64"/>
        <v>0</v>
      </c>
      <c r="DJ12" s="312">
        <v>0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555</v>
      </c>
      <c r="B13" s="278" t="s">
        <v>581</v>
      </c>
      <c r="C13" s="277" t="s">
        <v>582</v>
      </c>
      <c r="D13" s="312">
        <f t="shared" si="4"/>
        <v>24883</v>
      </c>
      <c r="E13" s="312">
        <f t="shared" si="5"/>
        <v>15785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12158</v>
      </c>
      <c r="K13" s="312">
        <v>0</v>
      </c>
      <c r="L13" s="312">
        <v>12158</v>
      </c>
      <c r="M13" s="312">
        <v>0</v>
      </c>
      <c r="N13" s="312">
        <f t="shared" si="8"/>
        <v>445</v>
      </c>
      <c r="O13" s="312">
        <v>0</v>
      </c>
      <c r="P13" s="312">
        <v>445</v>
      </c>
      <c r="Q13" s="312">
        <v>0</v>
      </c>
      <c r="R13" s="312">
        <f t="shared" si="9"/>
        <v>3182</v>
      </c>
      <c r="S13" s="312">
        <v>0</v>
      </c>
      <c r="T13" s="312">
        <v>3182</v>
      </c>
      <c r="U13" s="312">
        <v>0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0</v>
      </c>
      <c r="AA13" s="312">
        <v>0</v>
      </c>
      <c r="AB13" s="312">
        <v>0</v>
      </c>
      <c r="AC13" s="312">
        <v>0</v>
      </c>
      <c r="AD13" s="312">
        <f t="shared" si="12"/>
        <v>831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640</v>
      </c>
      <c r="AJ13" s="312">
        <v>0</v>
      </c>
      <c r="AK13" s="312">
        <v>0</v>
      </c>
      <c r="AL13" s="312">
        <v>640</v>
      </c>
      <c r="AM13" s="312">
        <f t="shared" si="15"/>
        <v>23</v>
      </c>
      <c r="AN13" s="312">
        <v>0</v>
      </c>
      <c r="AO13" s="312">
        <v>0</v>
      </c>
      <c r="AP13" s="312">
        <v>23</v>
      </c>
      <c r="AQ13" s="312">
        <f t="shared" si="16"/>
        <v>168</v>
      </c>
      <c r="AR13" s="312">
        <v>0</v>
      </c>
      <c r="AS13" s="312">
        <v>0</v>
      </c>
      <c r="AT13" s="312">
        <v>168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8267</v>
      </c>
      <c r="BD13" s="312">
        <f t="shared" si="20"/>
        <v>1871</v>
      </c>
      <c r="BE13" s="312">
        <v>0</v>
      </c>
      <c r="BF13" s="312">
        <v>192</v>
      </c>
      <c r="BG13" s="312">
        <v>1679</v>
      </c>
      <c r="BH13" s="312">
        <v>0</v>
      </c>
      <c r="BI13" s="312">
        <v>0</v>
      </c>
      <c r="BJ13" s="312">
        <v>0</v>
      </c>
      <c r="BK13" s="312">
        <f t="shared" si="21"/>
        <v>6396</v>
      </c>
      <c r="BL13" s="312">
        <v>0</v>
      </c>
      <c r="BM13" s="312">
        <v>6013</v>
      </c>
      <c r="BN13" s="312">
        <v>383</v>
      </c>
      <c r="BO13" s="312">
        <v>0</v>
      </c>
      <c r="BP13" s="312">
        <v>0</v>
      </c>
      <c r="BQ13" s="312">
        <v>0</v>
      </c>
      <c r="BR13" s="312">
        <f t="shared" si="22"/>
        <v>17656</v>
      </c>
      <c r="BS13" s="312">
        <f t="shared" si="23"/>
        <v>0</v>
      </c>
      <c r="BT13" s="312">
        <f t="shared" si="24"/>
        <v>12350</v>
      </c>
      <c r="BU13" s="312">
        <f t="shared" si="25"/>
        <v>2124</v>
      </c>
      <c r="BV13" s="312">
        <f t="shared" si="26"/>
        <v>3182</v>
      </c>
      <c r="BW13" s="312">
        <f t="shared" si="27"/>
        <v>0</v>
      </c>
      <c r="BX13" s="312">
        <f t="shared" si="28"/>
        <v>0</v>
      </c>
      <c r="BY13" s="312">
        <f t="shared" si="29"/>
        <v>15785</v>
      </c>
      <c r="BZ13" s="312">
        <f t="shared" si="30"/>
        <v>0</v>
      </c>
      <c r="CA13" s="312">
        <f t="shared" si="31"/>
        <v>12158</v>
      </c>
      <c r="CB13" s="312">
        <f t="shared" si="32"/>
        <v>445</v>
      </c>
      <c r="CC13" s="312">
        <f t="shared" si="33"/>
        <v>3182</v>
      </c>
      <c r="CD13" s="312">
        <f t="shared" si="34"/>
        <v>0</v>
      </c>
      <c r="CE13" s="312">
        <f t="shared" si="35"/>
        <v>0</v>
      </c>
      <c r="CF13" s="312">
        <f t="shared" si="36"/>
        <v>1871</v>
      </c>
      <c r="CG13" s="312">
        <f t="shared" si="37"/>
        <v>0</v>
      </c>
      <c r="CH13" s="312">
        <f t="shared" si="38"/>
        <v>192</v>
      </c>
      <c r="CI13" s="312">
        <f t="shared" si="39"/>
        <v>1679</v>
      </c>
      <c r="CJ13" s="312">
        <f t="shared" si="40"/>
        <v>0</v>
      </c>
      <c r="CK13" s="312">
        <f t="shared" si="41"/>
        <v>0</v>
      </c>
      <c r="CL13" s="312">
        <f t="shared" si="42"/>
        <v>0</v>
      </c>
      <c r="CM13" s="312">
        <f t="shared" si="43"/>
        <v>7227</v>
      </c>
      <c r="CN13" s="312">
        <f t="shared" si="44"/>
        <v>0</v>
      </c>
      <c r="CO13" s="312">
        <f t="shared" si="45"/>
        <v>6653</v>
      </c>
      <c r="CP13" s="312">
        <f t="shared" si="46"/>
        <v>406</v>
      </c>
      <c r="CQ13" s="312">
        <f t="shared" si="47"/>
        <v>168</v>
      </c>
      <c r="CR13" s="312">
        <f t="shared" si="48"/>
        <v>0</v>
      </c>
      <c r="CS13" s="312">
        <f t="shared" si="49"/>
        <v>0</v>
      </c>
      <c r="CT13" s="312">
        <f t="shared" si="50"/>
        <v>831</v>
      </c>
      <c r="CU13" s="312">
        <f t="shared" si="51"/>
        <v>0</v>
      </c>
      <c r="CV13" s="312">
        <f t="shared" si="52"/>
        <v>640</v>
      </c>
      <c r="CW13" s="312">
        <f t="shared" si="53"/>
        <v>23</v>
      </c>
      <c r="CX13" s="312">
        <f t="shared" si="54"/>
        <v>168</v>
      </c>
      <c r="CY13" s="312">
        <f t="shared" si="55"/>
        <v>0</v>
      </c>
      <c r="CZ13" s="312">
        <f t="shared" si="56"/>
        <v>0</v>
      </c>
      <c r="DA13" s="312">
        <f t="shared" si="57"/>
        <v>6396</v>
      </c>
      <c r="DB13" s="312">
        <f t="shared" si="58"/>
        <v>0</v>
      </c>
      <c r="DC13" s="312">
        <f t="shared" si="59"/>
        <v>6013</v>
      </c>
      <c r="DD13" s="312">
        <f t="shared" si="60"/>
        <v>383</v>
      </c>
      <c r="DE13" s="312">
        <f t="shared" si="61"/>
        <v>0</v>
      </c>
      <c r="DF13" s="312">
        <f t="shared" si="62"/>
        <v>0</v>
      </c>
      <c r="DG13" s="312">
        <f t="shared" si="63"/>
        <v>0</v>
      </c>
      <c r="DH13" s="312">
        <v>0</v>
      </c>
      <c r="DI13" s="312">
        <f t="shared" si="64"/>
        <v>0</v>
      </c>
      <c r="DJ13" s="312">
        <v>0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555</v>
      </c>
      <c r="B14" s="278" t="s">
        <v>583</v>
      </c>
      <c r="C14" s="277" t="s">
        <v>569</v>
      </c>
      <c r="D14" s="312">
        <f t="shared" si="4"/>
        <v>9842</v>
      </c>
      <c r="E14" s="312">
        <f t="shared" si="5"/>
        <v>7655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7033</v>
      </c>
      <c r="K14" s="312">
        <v>0</v>
      </c>
      <c r="L14" s="312">
        <v>7033</v>
      </c>
      <c r="M14" s="312">
        <v>0</v>
      </c>
      <c r="N14" s="312">
        <f t="shared" si="8"/>
        <v>208</v>
      </c>
      <c r="O14" s="312">
        <v>0</v>
      </c>
      <c r="P14" s="312">
        <v>208</v>
      </c>
      <c r="Q14" s="312">
        <v>0</v>
      </c>
      <c r="R14" s="312">
        <f t="shared" si="9"/>
        <v>414</v>
      </c>
      <c r="S14" s="312">
        <v>0</v>
      </c>
      <c r="T14" s="312">
        <v>414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0</v>
      </c>
      <c r="AA14" s="312">
        <v>0</v>
      </c>
      <c r="AB14" s="312">
        <v>0</v>
      </c>
      <c r="AC14" s="312">
        <v>0</v>
      </c>
      <c r="AD14" s="312">
        <f t="shared" si="12"/>
        <v>1100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1094</v>
      </c>
      <c r="AJ14" s="312">
        <v>0</v>
      </c>
      <c r="AK14" s="312">
        <v>0</v>
      </c>
      <c r="AL14" s="312">
        <v>1094</v>
      </c>
      <c r="AM14" s="312">
        <f t="shared" si="15"/>
        <v>6</v>
      </c>
      <c r="AN14" s="312">
        <v>0</v>
      </c>
      <c r="AO14" s="312">
        <v>0</v>
      </c>
      <c r="AP14" s="312">
        <v>6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1087</v>
      </c>
      <c r="BD14" s="312">
        <f t="shared" si="20"/>
        <v>572</v>
      </c>
      <c r="BE14" s="312">
        <v>0</v>
      </c>
      <c r="BF14" s="312">
        <v>46</v>
      </c>
      <c r="BG14" s="312">
        <v>0</v>
      </c>
      <c r="BH14" s="312">
        <v>0</v>
      </c>
      <c r="BI14" s="312">
        <v>0</v>
      </c>
      <c r="BJ14" s="312">
        <v>526</v>
      </c>
      <c r="BK14" s="312">
        <f t="shared" si="21"/>
        <v>515</v>
      </c>
      <c r="BL14" s="312">
        <v>0</v>
      </c>
      <c r="BM14" s="312">
        <v>403</v>
      </c>
      <c r="BN14" s="312">
        <v>10</v>
      </c>
      <c r="BO14" s="312">
        <v>0</v>
      </c>
      <c r="BP14" s="312">
        <v>16</v>
      </c>
      <c r="BQ14" s="312">
        <v>86</v>
      </c>
      <c r="BR14" s="312">
        <f t="shared" si="22"/>
        <v>8227</v>
      </c>
      <c r="BS14" s="312">
        <f t="shared" si="23"/>
        <v>0</v>
      </c>
      <c r="BT14" s="312">
        <f t="shared" si="24"/>
        <v>7079</v>
      </c>
      <c r="BU14" s="312">
        <f t="shared" si="25"/>
        <v>208</v>
      </c>
      <c r="BV14" s="312">
        <f t="shared" si="26"/>
        <v>414</v>
      </c>
      <c r="BW14" s="312">
        <f t="shared" si="27"/>
        <v>0</v>
      </c>
      <c r="BX14" s="312">
        <f t="shared" si="28"/>
        <v>526</v>
      </c>
      <c r="BY14" s="312">
        <f t="shared" si="29"/>
        <v>7655</v>
      </c>
      <c r="BZ14" s="312">
        <f t="shared" si="30"/>
        <v>0</v>
      </c>
      <c r="CA14" s="312">
        <f t="shared" si="31"/>
        <v>7033</v>
      </c>
      <c r="CB14" s="312">
        <f t="shared" si="32"/>
        <v>208</v>
      </c>
      <c r="CC14" s="312">
        <f t="shared" si="33"/>
        <v>414</v>
      </c>
      <c r="CD14" s="312">
        <f t="shared" si="34"/>
        <v>0</v>
      </c>
      <c r="CE14" s="312">
        <f t="shared" si="35"/>
        <v>0</v>
      </c>
      <c r="CF14" s="312">
        <f t="shared" si="36"/>
        <v>572</v>
      </c>
      <c r="CG14" s="312">
        <f t="shared" si="37"/>
        <v>0</v>
      </c>
      <c r="CH14" s="312">
        <f t="shared" si="38"/>
        <v>46</v>
      </c>
      <c r="CI14" s="312">
        <f t="shared" si="39"/>
        <v>0</v>
      </c>
      <c r="CJ14" s="312">
        <f t="shared" si="40"/>
        <v>0</v>
      </c>
      <c r="CK14" s="312">
        <f t="shared" si="41"/>
        <v>0</v>
      </c>
      <c r="CL14" s="312">
        <f t="shared" si="42"/>
        <v>526</v>
      </c>
      <c r="CM14" s="312">
        <f t="shared" si="43"/>
        <v>1615</v>
      </c>
      <c r="CN14" s="312">
        <f t="shared" si="44"/>
        <v>0</v>
      </c>
      <c r="CO14" s="312">
        <f t="shared" si="45"/>
        <v>1497</v>
      </c>
      <c r="CP14" s="312">
        <f t="shared" si="46"/>
        <v>16</v>
      </c>
      <c r="CQ14" s="312">
        <f t="shared" si="47"/>
        <v>0</v>
      </c>
      <c r="CR14" s="312">
        <f t="shared" si="48"/>
        <v>16</v>
      </c>
      <c r="CS14" s="312">
        <f t="shared" si="49"/>
        <v>86</v>
      </c>
      <c r="CT14" s="312">
        <f t="shared" si="50"/>
        <v>1100</v>
      </c>
      <c r="CU14" s="312">
        <f t="shared" si="51"/>
        <v>0</v>
      </c>
      <c r="CV14" s="312">
        <f t="shared" si="52"/>
        <v>1094</v>
      </c>
      <c r="CW14" s="312">
        <f t="shared" si="53"/>
        <v>6</v>
      </c>
      <c r="CX14" s="312">
        <f t="shared" si="54"/>
        <v>0</v>
      </c>
      <c r="CY14" s="312">
        <f t="shared" si="55"/>
        <v>0</v>
      </c>
      <c r="CZ14" s="312">
        <f t="shared" si="56"/>
        <v>0</v>
      </c>
      <c r="DA14" s="312">
        <f t="shared" si="57"/>
        <v>515</v>
      </c>
      <c r="DB14" s="312">
        <f t="shared" si="58"/>
        <v>0</v>
      </c>
      <c r="DC14" s="312">
        <f t="shared" si="59"/>
        <v>403</v>
      </c>
      <c r="DD14" s="312">
        <f t="shared" si="60"/>
        <v>10</v>
      </c>
      <c r="DE14" s="312">
        <f t="shared" si="61"/>
        <v>0</v>
      </c>
      <c r="DF14" s="312">
        <f t="shared" si="62"/>
        <v>16</v>
      </c>
      <c r="DG14" s="312">
        <f t="shared" si="63"/>
        <v>86</v>
      </c>
      <c r="DH14" s="312">
        <v>0</v>
      </c>
      <c r="DI14" s="312">
        <f t="shared" si="64"/>
        <v>0</v>
      </c>
      <c r="DJ14" s="312">
        <v>0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4"/>
        <v>24432</v>
      </c>
      <c r="E15" s="312">
        <f t="shared" si="5"/>
        <v>16937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12568</v>
      </c>
      <c r="K15" s="312">
        <v>29</v>
      </c>
      <c r="L15" s="312">
        <v>12539</v>
      </c>
      <c r="M15" s="312">
        <v>0</v>
      </c>
      <c r="N15" s="312">
        <f t="shared" si="8"/>
        <v>1353</v>
      </c>
      <c r="O15" s="312">
        <v>2</v>
      </c>
      <c r="P15" s="312">
        <v>1351</v>
      </c>
      <c r="Q15" s="312">
        <v>0</v>
      </c>
      <c r="R15" s="312">
        <f t="shared" si="9"/>
        <v>2309</v>
      </c>
      <c r="S15" s="312">
        <v>0</v>
      </c>
      <c r="T15" s="312">
        <v>2309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707</v>
      </c>
      <c r="AA15" s="312">
        <v>96</v>
      </c>
      <c r="AB15" s="312">
        <v>611</v>
      </c>
      <c r="AC15" s="312">
        <v>0</v>
      </c>
      <c r="AD15" s="312">
        <f t="shared" si="12"/>
        <v>5214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4319</v>
      </c>
      <c r="AJ15" s="312">
        <v>0</v>
      </c>
      <c r="AK15" s="312">
        <v>1580</v>
      </c>
      <c r="AL15" s="312">
        <v>2739</v>
      </c>
      <c r="AM15" s="312">
        <f t="shared" si="15"/>
        <v>703</v>
      </c>
      <c r="AN15" s="312">
        <v>0</v>
      </c>
      <c r="AO15" s="312">
        <v>0</v>
      </c>
      <c r="AP15" s="312">
        <v>703</v>
      </c>
      <c r="AQ15" s="312">
        <f t="shared" si="16"/>
        <v>113</v>
      </c>
      <c r="AR15" s="312">
        <v>0</v>
      </c>
      <c r="AS15" s="312">
        <v>0</v>
      </c>
      <c r="AT15" s="312">
        <v>113</v>
      </c>
      <c r="AU15" s="312">
        <f t="shared" si="17"/>
        <v>3</v>
      </c>
      <c r="AV15" s="312">
        <v>0</v>
      </c>
      <c r="AW15" s="312">
        <v>0</v>
      </c>
      <c r="AX15" s="312">
        <v>3</v>
      </c>
      <c r="AY15" s="312">
        <f t="shared" si="18"/>
        <v>76</v>
      </c>
      <c r="AZ15" s="312">
        <v>0</v>
      </c>
      <c r="BA15" s="312">
        <v>0</v>
      </c>
      <c r="BB15" s="312">
        <v>76</v>
      </c>
      <c r="BC15" s="312">
        <f t="shared" si="19"/>
        <v>2281</v>
      </c>
      <c r="BD15" s="312">
        <f t="shared" si="20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f t="shared" si="21"/>
        <v>2281</v>
      </c>
      <c r="BL15" s="312">
        <v>0</v>
      </c>
      <c r="BM15" s="312">
        <v>1429</v>
      </c>
      <c r="BN15" s="312">
        <v>183</v>
      </c>
      <c r="BO15" s="312">
        <v>23</v>
      </c>
      <c r="BP15" s="312">
        <v>0</v>
      </c>
      <c r="BQ15" s="312">
        <v>646</v>
      </c>
      <c r="BR15" s="312">
        <f t="shared" si="22"/>
        <v>16937</v>
      </c>
      <c r="BS15" s="312">
        <f t="shared" si="23"/>
        <v>0</v>
      </c>
      <c r="BT15" s="312">
        <f t="shared" si="24"/>
        <v>12568</v>
      </c>
      <c r="BU15" s="312">
        <f t="shared" si="25"/>
        <v>1353</v>
      </c>
      <c r="BV15" s="312">
        <f t="shared" si="26"/>
        <v>2309</v>
      </c>
      <c r="BW15" s="312">
        <f t="shared" si="27"/>
        <v>0</v>
      </c>
      <c r="BX15" s="312">
        <f t="shared" si="28"/>
        <v>707</v>
      </c>
      <c r="BY15" s="312">
        <f t="shared" si="29"/>
        <v>16937</v>
      </c>
      <c r="BZ15" s="312">
        <f t="shared" si="30"/>
        <v>0</v>
      </c>
      <c r="CA15" s="312">
        <f t="shared" si="31"/>
        <v>12568</v>
      </c>
      <c r="CB15" s="312">
        <f t="shared" si="32"/>
        <v>1353</v>
      </c>
      <c r="CC15" s="312">
        <f t="shared" si="33"/>
        <v>2309</v>
      </c>
      <c r="CD15" s="312">
        <f t="shared" si="34"/>
        <v>0</v>
      </c>
      <c r="CE15" s="312">
        <f t="shared" si="35"/>
        <v>707</v>
      </c>
      <c r="CF15" s="312">
        <f t="shared" si="36"/>
        <v>0</v>
      </c>
      <c r="CG15" s="312">
        <f t="shared" si="37"/>
        <v>0</v>
      </c>
      <c r="CH15" s="312">
        <f t="shared" si="38"/>
        <v>0</v>
      </c>
      <c r="CI15" s="312">
        <f t="shared" si="39"/>
        <v>0</v>
      </c>
      <c r="CJ15" s="312">
        <f t="shared" si="40"/>
        <v>0</v>
      </c>
      <c r="CK15" s="312">
        <f t="shared" si="41"/>
        <v>0</v>
      </c>
      <c r="CL15" s="312">
        <f t="shared" si="42"/>
        <v>0</v>
      </c>
      <c r="CM15" s="312">
        <f t="shared" si="43"/>
        <v>7495</v>
      </c>
      <c r="CN15" s="312">
        <f t="shared" si="44"/>
        <v>0</v>
      </c>
      <c r="CO15" s="312">
        <f t="shared" si="45"/>
        <v>5748</v>
      </c>
      <c r="CP15" s="312">
        <f t="shared" si="46"/>
        <v>886</v>
      </c>
      <c r="CQ15" s="312">
        <f t="shared" si="47"/>
        <v>136</v>
      </c>
      <c r="CR15" s="312">
        <f t="shared" si="48"/>
        <v>3</v>
      </c>
      <c r="CS15" s="312">
        <f t="shared" si="49"/>
        <v>722</v>
      </c>
      <c r="CT15" s="312">
        <f t="shared" si="50"/>
        <v>5214</v>
      </c>
      <c r="CU15" s="312">
        <f t="shared" si="51"/>
        <v>0</v>
      </c>
      <c r="CV15" s="312">
        <f t="shared" si="52"/>
        <v>4319</v>
      </c>
      <c r="CW15" s="312">
        <f t="shared" si="53"/>
        <v>703</v>
      </c>
      <c r="CX15" s="312">
        <f t="shared" si="54"/>
        <v>113</v>
      </c>
      <c r="CY15" s="312">
        <f t="shared" si="55"/>
        <v>3</v>
      </c>
      <c r="CZ15" s="312">
        <f t="shared" si="56"/>
        <v>76</v>
      </c>
      <c r="DA15" s="312">
        <f t="shared" si="57"/>
        <v>2281</v>
      </c>
      <c r="DB15" s="312">
        <f t="shared" si="58"/>
        <v>0</v>
      </c>
      <c r="DC15" s="312">
        <f t="shared" si="59"/>
        <v>1429</v>
      </c>
      <c r="DD15" s="312">
        <f t="shared" si="60"/>
        <v>183</v>
      </c>
      <c r="DE15" s="312">
        <f t="shared" si="61"/>
        <v>23</v>
      </c>
      <c r="DF15" s="312">
        <f t="shared" si="62"/>
        <v>0</v>
      </c>
      <c r="DG15" s="312">
        <f t="shared" si="63"/>
        <v>646</v>
      </c>
      <c r="DH15" s="312">
        <v>0</v>
      </c>
      <c r="DI15" s="312">
        <f t="shared" si="64"/>
        <v>0</v>
      </c>
      <c r="DJ15" s="312">
        <v>0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555</v>
      </c>
      <c r="B16" s="278" t="s">
        <v>572</v>
      </c>
      <c r="C16" s="277" t="s">
        <v>584</v>
      </c>
      <c r="D16" s="312">
        <f t="shared" si="4"/>
        <v>28261</v>
      </c>
      <c r="E16" s="312">
        <f t="shared" si="5"/>
        <v>22433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19554</v>
      </c>
      <c r="K16" s="312">
        <v>0</v>
      </c>
      <c r="L16" s="312">
        <v>19554</v>
      </c>
      <c r="M16" s="312">
        <v>0</v>
      </c>
      <c r="N16" s="312">
        <f t="shared" si="8"/>
        <v>855</v>
      </c>
      <c r="O16" s="312">
        <v>0</v>
      </c>
      <c r="P16" s="312">
        <v>855</v>
      </c>
      <c r="Q16" s="312">
        <v>0</v>
      </c>
      <c r="R16" s="312">
        <f t="shared" si="9"/>
        <v>1772</v>
      </c>
      <c r="S16" s="312">
        <v>0</v>
      </c>
      <c r="T16" s="312">
        <v>1772</v>
      </c>
      <c r="U16" s="312">
        <v>0</v>
      </c>
      <c r="V16" s="312">
        <f t="shared" si="10"/>
        <v>46</v>
      </c>
      <c r="W16" s="312">
        <v>0</v>
      </c>
      <c r="X16" s="312">
        <v>46</v>
      </c>
      <c r="Y16" s="312">
        <v>0</v>
      </c>
      <c r="Z16" s="312">
        <f t="shared" si="11"/>
        <v>206</v>
      </c>
      <c r="AA16" s="312">
        <v>0</v>
      </c>
      <c r="AB16" s="312">
        <v>206</v>
      </c>
      <c r="AC16" s="312">
        <v>0</v>
      </c>
      <c r="AD16" s="312">
        <f t="shared" si="12"/>
        <v>3449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3359</v>
      </c>
      <c r="AJ16" s="312">
        <v>0</v>
      </c>
      <c r="AK16" s="312">
        <v>0</v>
      </c>
      <c r="AL16" s="312">
        <v>3359</v>
      </c>
      <c r="AM16" s="312">
        <f t="shared" si="15"/>
        <v>5</v>
      </c>
      <c r="AN16" s="312">
        <v>0</v>
      </c>
      <c r="AO16" s="312">
        <v>0</v>
      </c>
      <c r="AP16" s="312">
        <v>5</v>
      </c>
      <c r="AQ16" s="312">
        <f t="shared" si="16"/>
        <v>0</v>
      </c>
      <c r="AR16" s="312">
        <v>0</v>
      </c>
      <c r="AS16" s="312">
        <v>0</v>
      </c>
      <c r="AT16" s="312">
        <v>0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85</v>
      </c>
      <c r="AZ16" s="312">
        <v>0</v>
      </c>
      <c r="BA16" s="312">
        <v>0</v>
      </c>
      <c r="BB16" s="312">
        <v>85</v>
      </c>
      <c r="BC16" s="312">
        <f t="shared" si="19"/>
        <v>2379</v>
      </c>
      <c r="BD16" s="312">
        <f t="shared" si="20"/>
        <v>1664</v>
      </c>
      <c r="BE16" s="312">
        <v>0</v>
      </c>
      <c r="BF16" s="312">
        <v>144</v>
      </c>
      <c r="BG16" s="312">
        <v>3</v>
      </c>
      <c r="BH16" s="312">
        <v>0</v>
      </c>
      <c r="BI16" s="312">
        <v>0</v>
      </c>
      <c r="BJ16" s="312">
        <v>1517</v>
      </c>
      <c r="BK16" s="312">
        <f t="shared" si="21"/>
        <v>715</v>
      </c>
      <c r="BL16" s="312">
        <v>0</v>
      </c>
      <c r="BM16" s="312">
        <v>583</v>
      </c>
      <c r="BN16" s="312">
        <v>13</v>
      </c>
      <c r="BO16" s="312">
        <v>0</v>
      </c>
      <c r="BP16" s="312">
        <v>0</v>
      </c>
      <c r="BQ16" s="312">
        <v>119</v>
      </c>
      <c r="BR16" s="312">
        <f t="shared" si="22"/>
        <v>24097</v>
      </c>
      <c r="BS16" s="312">
        <f t="shared" si="23"/>
        <v>0</v>
      </c>
      <c r="BT16" s="312">
        <f t="shared" si="24"/>
        <v>19698</v>
      </c>
      <c r="BU16" s="312">
        <f t="shared" si="25"/>
        <v>858</v>
      </c>
      <c r="BV16" s="312">
        <f t="shared" si="26"/>
        <v>1772</v>
      </c>
      <c r="BW16" s="312">
        <f t="shared" si="27"/>
        <v>46</v>
      </c>
      <c r="BX16" s="312">
        <f t="shared" si="28"/>
        <v>1723</v>
      </c>
      <c r="BY16" s="312">
        <f t="shared" si="29"/>
        <v>22433</v>
      </c>
      <c r="BZ16" s="312">
        <f t="shared" si="30"/>
        <v>0</v>
      </c>
      <c r="CA16" s="312">
        <f t="shared" si="31"/>
        <v>19554</v>
      </c>
      <c r="CB16" s="312">
        <f t="shared" si="32"/>
        <v>855</v>
      </c>
      <c r="CC16" s="312">
        <f t="shared" si="33"/>
        <v>1772</v>
      </c>
      <c r="CD16" s="312">
        <f t="shared" si="34"/>
        <v>46</v>
      </c>
      <c r="CE16" s="312">
        <f t="shared" si="35"/>
        <v>206</v>
      </c>
      <c r="CF16" s="312">
        <f t="shared" si="36"/>
        <v>1664</v>
      </c>
      <c r="CG16" s="312">
        <f t="shared" si="37"/>
        <v>0</v>
      </c>
      <c r="CH16" s="312">
        <f t="shared" si="38"/>
        <v>144</v>
      </c>
      <c r="CI16" s="312">
        <f t="shared" si="39"/>
        <v>3</v>
      </c>
      <c r="CJ16" s="312">
        <f t="shared" si="40"/>
        <v>0</v>
      </c>
      <c r="CK16" s="312">
        <f t="shared" si="41"/>
        <v>0</v>
      </c>
      <c r="CL16" s="312">
        <f t="shared" si="42"/>
        <v>1517</v>
      </c>
      <c r="CM16" s="312">
        <f t="shared" si="43"/>
        <v>4164</v>
      </c>
      <c r="CN16" s="312">
        <f t="shared" si="44"/>
        <v>0</v>
      </c>
      <c r="CO16" s="312">
        <f t="shared" si="45"/>
        <v>3942</v>
      </c>
      <c r="CP16" s="312">
        <f t="shared" si="46"/>
        <v>18</v>
      </c>
      <c r="CQ16" s="312">
        <f t="shared" si="47"/>
        <v>0</v>
      </c>
      <c r="CR16" s="312">
        <f t="shared" si="48"/>
        <v>0</v>
      </c>
      <c r="CS16" s="312">
        <f t="shared" si="49"/>
        <v>204</v>
      </c>
      <c r="CT16" s="312">
        <f t="shared" si="50"/>
        <v>3449</v>
      </c>
      <c r="CU16" s="312">
        <f t="shared" si="51"/>
        <v>0</v>
      </c>
      <c r="CV16" s="312">
        <f t="shared" si="52"/>
        <v>3359</v>
      </c>
      <c r="CW16" s="312">
        <f t="shared" si="53"/>
        <v>5</v>
      </c>
      <c r="CX16" s="312">
        <f t="shared" si="54"/>
        <v>0</v>
      </c>
      <c r="CY16" s="312">
        <f t="shared" si="55"/>
        <v>0</v>
      </c>
      <c r="CZ16" s="312">
        <f t="shared" si="56"/>
        <v>85</v>
      </c>
      <c r="DA16" s="312">
        <f t="shared" si="57"/>
        <v>715</v>
      </c>
      <c r="DB16" s="312">
        <f t="shared" si="58"/>
        <v>0</v>
      </c>
      <c r="DC16" s="312">
        <f t="shared" si="59"/>
        <v>583</v>
      </c>
      <c r="DD16" s="312">
        <f t="shared" si="60"/>
        <v>13</v>
      </c>
      <c r="DE16" s="312">
        <f t="shared" si="61"/>
        <v>0</v>
      </c>
      <c r="DF16" s="312">
        <f t="shared" si="62"/>
        <v>0</v>
      </c>
      <c r="DG16" s="312">
        <f t="shared" si="63"/>
        <v>119</v>
      </c>
      <c r="DH16" s="312">
        <v>0</v>
      </c>
      <c r="DI16" s="312">
        <f t="shared" si="64"/>
        <v>0</v>
      </c>
      <c r="DJ16" s="312">
        <v>0</v>
      </c>
      <c r="DK16" s="312">
        <v>0</v>
      </c>
      <c r="DL16" s="312">
        <v>0</v>
      </c>
      <c r="DM16" s="312">
        <v>0</v>
      </c>
    </row>
    <row r="17" spans="1:117" s="282" customFormat="1" ht="12" customHeight="1">
      <c r="A17" s="277" t="s">
        <v>555</v>
      </c>
      <c r="B17" s="278" t="s">
        <v>585</v>
      </c>
      <c r="C17" s="277" t="s">
        <v>586</v>
      </c>
      <c r="D17" s="312">
        <f t="shared" si="4"/>
        <v>5052</v>
      </c>
      <c r="E17" s="312">
        <f t="shared" si="5"/>
        <v>4824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4307</v>
      </c>
      <c r="K17" s="312">
        <v>0</v>
      </c>
      <c r="L17" s="312">
        <v>4307</v>
      </c>
      <c r="M17" s="312">
        <v>0</v>
      </c>
      <c r="N17" s="312">
        <f t="shared" si="8"/>
        <v>157</v>
      </c>
      <c r="O17" s="312">
        <v>0</v>
      </c>
      <c r="P17" s="312">
        <v>157</v>
      </c>
      <c r="Q17" s="312">
        <v>0</v>
      </c>
      <c r="R17" s="312">
        <f t="shared" si="9"/>
        <v>306</v>
      </c>
      <c r="S17" s="312">
        <v>0</v>
      </c>
      <c r="T17" s="312">
        <v>306</v>
      </c>
      <c r="U17" s="312">
        <v>0</v>
      </c>
      <c r="V17" s="312">
        <f t="shared" si="10"/>
        <v>4</v>
      </c>
      <c r="W17" s="312">
        <v>0</v>
      </c>
      <c r="X17" s="312">
        <v>4</v>
      </c>
      <c r="Y17" s="312">
        <v>0</v>
      </c>
      <c r="Z17" s="312">
        <f t="shared" si="11"/>
        <v>50</v>
      </c>
      <c r="AA17" s="312">
        <v>0</v>
      </c>
      <c r="AB17" s="312">
        <v>50</v>
      </c>
      <c r="AC17" s="312">
        <v>0</v>
      </c>
      <c r="AD17" s="312">
        <f t="shared" si="12"/>
        <v>0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0</v>
      </c>
      <c r="AJ17" s="312">
        <v>0</v>
      </c>
      <c r="AK17" s="312">
        <v>0</v>
      </c>
      <c r="AL17" s="312">
        <v>0</v>
      </c>
      <c r="AM17" s="312">
        <f t="shared" si="15"/>
        <v>0</v>
      </c>
      <c r="AN17" s="312">
        <v>0</v>
      </c>
      <c r="AO17" s="312">
        <v>0</v>
      </c>
      <c r="AP17" s="312">
        <v>0</v>
      </c>
      <c r="AQ17" s="312">
        <f t="shared" si="16"/>
        <v>0</v>
      </c>
      <c r="AR17" s="312">
        <v>0</v>
      </c>
      <c r="AS17" s="312">
        <v>0</v>
      </c>
      <c r="AT17" s="312">
        <v>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0</v>
      </c>
      <c r="AZ17" s="312">
        <v>0</v>
      </c>
      <c r="BA17" s="312">
        <v>0</v>
      </c>
      <c r="BB17" s="312">
        <v>0</v>
      </c>
      <c r="BC17" s="312">
        <f t="shared" si="19"/>
        <v>228</v>
      </c>
      <c r="BD17" s="312">
        <f t="shared" si="20"/>
        <v>145</v>
      </c>
      <c r="BE17" s="312">
        <v>0</v>
      </c>
      <c r="BF17" s="312">
        <v>5</v>
      </c>
      <c r="BG17" s="312">
        <v>0</v>
      </c>
      <c r="BH17" s="312">
        <v>0</v>
      </c>
      <c r="BI17" s="312">
        <v>0</v>
      </c>
      <c r="BJ17" s="312">
        <v>140</v>
      </c>
      <c r="BK17" s="312">
        <f t="shared" si="21"/>
        <v>83</v>
      </c>
      <c r="BL17" s="312">
        <v>0</v>
      </c>
      <c r="BM17" s="312">
        <v>45</v>
      </c>
      <c r="BN17" s="312">
        <v>1</v>
      </c>
      <c r="BO17" s="312">
        <v>0</v>
      </c>
      <c r="BP17" s="312">
        <v>9</v>
      </c>
      <c r="BQ17" s="312">
        <v>28</v>
      </c>
      <c r="BR17" s="312">
        <f t="shared" si="22"/>
        <v>4969</v>
      </c>
      <c r="BS17" s="312">
        <f t="shared" si="23"/>
        <v>0</v>
      </c>
      <c r="BT17" s="312">
        <f t="shared" si="24"/>
        <v>4312</v>
      </c>
      <c r="BU17" s="312">
        <f t="shared" si="25"/>
        <v>157</v>
      </c>
      <c r="BV17" s="312">
        <f t="shared" si="26"/>
        <v>306</v>
      </c>
      <c r="BW17" s="312">
        <f t="shared" si="27"/>
        <v>4</v>
      </c>
      <c r="BX17" s="312">
        <f t="shared" si="28"/>
        <v>190</v>
      </c>
      <c r="BY17" s="312">
        <f t="shared" si="29"/>
        <v>4824</v>
      </c>
      <c r="BZ17" s="312">
        <f t="shared" si="30"/>
        <v>0</v>
      </c>
      <c r="CA17" s="312">
        <f t="shared" si="31"/>
        <v>4307</v>
      </c>
      <c r="CB17" s="312">
        <f t="shared" si="32"/>
        <v>157</v>
      </c>
      <c r="CC17" s="312">
        <f t="shared" si="33"/>
        <v>306</v>
      </c>
      <c r="CD17" s="312">
        <f t="shared" si="34"/>
        <v>4</v>
      </c>
      <c r="CE17" s="312">
        <f t="shared" si="35"/>
        <v>50</v>
      </c>
      <c r="CF17" s="312">
        <f t="shared" si="36"/>
        <v>145</v>
      </c>
      <c r="CG17" s="312">
        <f t="shared" si="37"/>
        <v>0</v>
      </c>
      <c r="CH17" s="312">
        <f t="shared" si="38"/>
        <v>5</v>
      </c>
      <c r="CI17" s="312">
        <f t="shared" si="39"/>
        <v>0</v>
      </c>
      <c r="CJ17" s="312">
        <f t="shared" si="40"/>
        <v>0</v>
      </c>
      <c r="CK17" s="312">
        <f t="shared" si="41"/>
        <v>0</v>
      </c>
      <c r="CL17" s="312">
        <f t="shared" si="42"/>
        <v>140</v>
      </c>
      <c r="CM17" s="312">
        <f t="shared" si="43"/>
        <v>83</v>
      </c>
      <c r="CN17" s="312">
        <f t="shared" si="44"/>
        <v>0</v>
      </c>
      <c r="CO17" s="312">
        <f t="shared" si="45"/>
        <v>45</v>
      </c>
      <c r="CP17" s="312">
        <f t="shared" si="46"/>
        <v>1</v>
      </c>
      <c r="CQ17" s="312">
        <f t="shared" si="47"/>
        <v>0</v>
      </c>
      <c r="CR17" s="312">
        <f t="shared" si="48"/>
        <v>9</v>
      </c>
      <c r="CS17" s="312">
        <f t="shared" si="49"/>
        <v>28</v>
      </c>
      <c r="CT17" s="312">
        <f t="shared" si="50"/>
        <v>0</v>
      </c>
      <c r="CU17" s="312">
        <f t="shared" si="51"/>
        <v>0</v>
      </c>
      <c r="CV17" s="312">
        <f t="shared" si="52"/>
        <v>0</v>
      </c>
      <c r="CW17" s="312">
        <f t="shared" si="53"/>
        <v>0</v>
      </c>
      <c r="CX17" s="312">
        <f t="shared" si="54"/>
        <v>0</v>
      </c>
      <c r="CY17" s="312">
        <f t="shared" si="55"/>
        <v>0</v>
      </c>
      <c r="CZ17" s="312">
        <f t="shared" si="56"/>
        <v>0</v>
      </c>
      <c r="DA17" s="312">
        <f t="shared" si="57"/>
        <v>83</v>
      </c>
      <c r="DB17" s="312">
        <f t="shared" si="58"/>
        <v>0</v>
      </c>
      <c r="DC17" s="312">
        <f t="shared" si="59"/>
        <v>45</v>
      </c>
      <c r="DD17" s="312">
        <f t="shared" si="60"/>
        <v>1</v>
      </c>
      <c r="DE17" s="312">
        <f t="shared" si="61"/>
        <v>0</v>
      </c>
      <c r="DF17" s="312">
        <f t="shared" si="62"/>
        <v>9</v>
      </c>
      <c r="DG17" s="312">
        <f t="shared" si="63"/>
        <v>28</v>
      </c>
      <c r="DH17" s="312">
        <v>0</v>
      </c>
      <c r="DI17" s="312">
        <f t="shared" si="64"/>
        <v>1</v>
      </c>
      <c r="DJ17" s="312">
        <v>0</v>
      </c>
      <c r="DK17" s="312">
        <v>1</v>
      </c>
      <c r="DL17" s="312">
        <v>0</v>
      </c>
      <c r="DM17" s="312">
        <v>0</v>
      </c>
    </row>
    <row r="18" spans="1:117" s="282" customFormat="1" ht="12" customHeight="1">
      <c r="A18" s="277" t="s">
        <v>555</v>
      </c>
      <c r="B18" s="278" t="s">
        <v>587</v>
      </c>
      <c r="C18" s="277" t="s">
        <v>552</v>
      </c>
      <c r="D18" s="312">
        <f t="shared" si="4"/>
        <v>550</v>
      </c>
      <c r="E18" s="312">
        <f t="shared" si="5"/>
        <v>513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237</v>
      </c>
      <c r="K18" s="312">
        <v>0</v>
      </c>
      <c r="L18" s="312">
        <v>237</v>
      </c>
      <c r="M18" s="312">
        <v>0</v>
      </c>
      <c r="N18" s="312">
        <f t="shared" si="8"/>
        <v>60</v>
      </c>
      <c r="O18" s="312">
        <v>0</v>
      </c>
      <c r="P18" s="312">
        <v>60</v>
      </c>
      <c r="Q18" s="312">
        <v>0</v>
      </c>
      <c r="R18" s="312">
        <f t="shared" si="9"/>
        <v>163</v>
      </c>
      <c r="S18" s="312">
        <v>0</v>
      </c>
      <c r="T18" s="312">
        <v>163</v>
      </c>
      <c r="U18" s="312">
        <v>0</v>
      </c>
      <c r="V18" s="312">
        <f t="shared" si="10"/>
        <v>0</v>
      </c>
      <c r="W18" s="312">
        <v>0</v>
      </c>
      <c r="X18" s="312">
        <v>0</v>
      </c>
      <c r="Y18" s="312">
        <v>0</v>
      </c>
      <c r="Z18" s="312">
        <f t="shared" si="11"/>
        <v>53</v>
      </c>
      <c r="AA18" s="312">
        <v>0</v>
      </c>
      <c r="AB18" s="312">
        <v>53</v>
      </c>
      <c r="AC18" s="312">
        <v>0</v>
      </c>
      <c r="AD18" s="312">
        <f t="shared" si="12"/>
        <v>10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7</v>
      </c>
      <c r="AJ18" s="312">
        <v>0</v>
      </c>
      <c r="AK18" s="312">
        <v>0</v>
      </c>
      <c r="AL18" s="312">
        <v>7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3</v>
      </c>
      <c r="AZ18" s="312">
        <v>0</v>
      </c>
      <c r="BA18" s="312">
        <v>0</v>
      </c>
      <c r="BB18" s="312">
        <v>3</v>
      </c>
      <c r="BC18" s="312">
        <f t="shared" si="19"/>
        <v>27</v>
      </c>
      <c r="BD18" s="312">
        <f t="shared" si="20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f t="shared" si="21"/>
        <v>27</v>
      </c>
      <c r="BL18" s="312">
        <v>0</v>
      </c>
      <c r="BM18" s="312">
        <v>16</v>
      </c>
      <c r="BN18" s="312">
        <v>3</v>
      </c>
      <c r="BO18" s="312">
        <v>0</v>
      </c>
      <c r="BP18" s="312">
        <v>0</v>
      </c>
      <c r="BQ18" s="312">
        <v>8</v>
      </c>
      <c r="BR18" s="312">
        <f t="shared" si="22"/>
        <v>513</v>
      </c>
      <c r="BS18" s="312">
        <f t="shared" si="23"/>
        <v>0</v>
      </c>
      <c r="BT18" s="312">
        <f t="shared" si="24"/>
        <v>237</v>
      </c>
      <c r="BU18" s="312">
        <f t="shared" si="25"/>
        <v>60</v>
      </c>
      <c r="BV18" s="312">
        <f t="shared" si="26"/>
        <v>163</v>
      </c>
      <c r="BW18" s="312">
        <f t="shared" si="27"/>
        <v>0</v>
      </c>
      <c r="BX18" s="312">
        <f t="shared" si="28"/>
        <v>53</v>
      </c>
      <c r="BY18" s="312">
        <f t="shared" si="29"/>
        <v>513</v>
      </c>
      <c r="BZ18" s="312">
        <f t="shared" si="30"/>
        <v>0</v>
      </c>
      <c r="CA18" s="312">
        <f t="shared" si="31"/>
        <v>237</v>
      </c>
      <c r="CB18" s="312">
        <f t="shared" si="32"/>
        <v>60</v>
      </c>
      <c r="CC18" s="312">
        <f t="shared" si="33"/>
        <v>163</v>
      </c>
      <c r="CD18" s="312">
        <f t="shared" si="34"/>
        <v>0</v>
      </c>
      <c r="CE18" s="312">
        <f t="shared" si="35"/>
        <v>53</v>
      </c>
      <c r="CF18" s="312">
        <f t="shared" si="36"/>
        <v>0</v>
      </c>
      <c r="CG18" s="312">
        <f t="shared" si="37"/>
        <v>0</v>
      </c>
      <c r="CH18" s="312">
        <f t="shared" si="38"/>
        <v>0</v>
      </c>
      <c r="CI18" s="312">
        <f t="shared" si="39"/>
        <v>0</v>
      </c>
      <c r="CJ18" s="312">
        <f t="shared" si="40"/>
        <v>0</v>
      </c>
      <c r="CK18" s="312">
        <f t="shared" si="41"/>
        <v>0</v>
      </c>
      <c r="CL18" s="312">
        <f t="shared" si="42"/>
        <v>0</v>
      </c>
      <c r="CM18" s="312">
        <f t="shared" si="43"/>
        <v>37</v>
      </c>
      <c r="CN18" s="312">
        <f t="shared" si="44"/>
        <v>0</v>
      </c>
      <c r="CO18" s="312">
        <f t="shared" si="45"/>
        <v>23</v>
      </c>
      <c r="CP18" s="312">
        <f t="shared" si="46"/>
        <v>3</v>
      </c>
      <c r="CQ18" s="312">
        <f t="shared" si="47"/>
        <v>0</v>
      </c>
      <c r="CR18" s="312">
        <f t="shared" si="48"/>
        <v>0</v>
      </c>
      <c r="CS18" s="312">
        <f t="shared" si="49"/>
        <v>11</v>
      </c>
      <c r="CT18" s="312">
        <f t="shared" si="50"/>
        <v>10</v>
      </c>
      <c r="CU18" s="312">
        <f t="shared" si="51"/>
        <v>0</v>
      </c>
      <c r="CV18" s="312">
        <f t="shared" si="52"/>
        <v>7</v>
      </c>
      <c r="CW18" s="312">
        <f t="shared" si="53"/>
        <v>0</v>
      </c>
      <c r="CX18" s="312">
        <f t="shared" si="54"/>
        <v>0</v>
      </c>
      <c r="CY18" s="312">
        <f t="shared" si="55"/>
        <v>0</v>
      </c>
      <c r="CZ18" s="312">
        <f t="shared" si="56"/>
        <v>3</v>
      </c>
      <c r="DA18" s="312">
        <f t="shared" si="57"/>
        <v>27</v>
      </c>
      <c r="DB18" s="312">
        <f t="shared" si="58"/>
        <v>0</v>
      </c>
      <c r="DC18" s="312">
        <f t="shared" si="59"/>
        <v>16</v>
      </c>
      <c r="DD18" s="312">
        <f t="shared" si="60"/>
        <v>3</v>
      </c>
      <c r="DE18" s="312">
        <f t="shared" si="61"/>
        <v>0</v>
      </c>
      <c r="DF18" s="312">
        <f t="shared" si="62"/>
        <v>0</v>
      </c>
      <c r="DG18" s="312">
        <f t="shared" si="63"/>
        <v>8</v>
      </c>
      <c r="DH18" s="312">
        <v>0</v>
      </c>
      <c r="DI18" s="312">
        <f t="shared" si="64"/>
        <v>0</v>
      </c>
      <c r="DJ18" s="312">
        <v>0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555</v>
      </c>
      <c r="B19" s="278" t="s">
        <v>588</v>
      </c>
      <c r="C19" s="277" t="s">
        <v>589</v>
      </c>
      <c r="D19" s="312">
        <f t="shared" si="4"/>
        <v>2696</v>
      </c>
      <c r="E19" s="312">
        <f t="shared" si="5"/>
        <v>2374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1761</v>
      </c>
      <c r="K19" s="312">
        <v>0</v>
      </c>
      <c r="L19" s="312">
        <v>1761</v>
      </c>
      <c r="M19" s="312">
        <v>0</v>
      </c>
      <c r="N19" s="312">
        <f t="shared" si="8"/>
        <v>192</v>
      </c>
      <c r="O19" s="312">
        <v>0</v>
      </c>
      <c r="P19" s="312">
        <v>192</v>
      </c>
      <c r="Q19" s="312">
        <v>0</v>
      </c>
      <c r="R19" s="312">
        <f t="shared" si="9"/>
        <v>292</v>
      </c>
      <c r="S19" s="312">
        <v>0</v>
      </c>
      <c r="T19" s="312">
        <v>292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129</v>
      </c>
      <c r="AA19" s="312">
        <v>6</v>
      </c>
      <c r="AB19" s="312">
        <v>123</v>
      </c>
      <c r="AC19" s="312">
        <v>0</v>
      </c>
      <c r="AD19" s="312">
        <f t="shared" si="12"/>
        <v>174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161</v>
      </c>
      <c r="AJ19" s="312">
        <v>0</v>
      </c>
      <c r="AK19" s="312">
        <v>0</v>
      </c>
      <c r="AL19" s="312">
        <v>161</v>
      </c>
      <c r="AM19" s="312">
        <f t="shared" si="15"/>
        <v>4</v>
      </c>
      <c r="AN19" s="312">
        <v>0</v>
      </c>
      <c r="AO19" s="312">
        <v>0</v>
      </c>
      <c r="AP19" s="312">
        <v>4</v>
      </c>
      <c r="AQ19" s="312">
        <f t="shared" si="16"/>
        <v>1</v>
      </c>
      <c r="AR19" s="312">
        <v>0</v>
      </c>
      <c r="AS19" s="312">
        <v>0</v>
      </c>
      <c r="AT19" s="312">
        <v>1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8</v>
      </c>
      <c r="AZ19" s="312">
        <v>0</v>
      </c>
      <c r="BA19" s="312">
        <v>0</v>
      </c>
      <c r="BB19" s="312">
        <v>8</v>
      </c>
      <c r="BC19" s="312">
        <f t="shared" si="19"/>
        <v>148</v>
      </c>
      <c r="BD19" s="312">
        <f t="shared" si="20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f t="shared" si="21"/>
        <v>148</v>
      </c>
      <c r="BL19" s="312">
        <v>0</v>
      </c>
      <c r="BM19" s="312">
        <v>59</v>
      </c>
      <c r="BN19" s="312">
        <v>17</v>
      </c>
      <c r="BO19" s="312">
        <v>2</v>
      </c>
      <c r="BP19" s="312">
        <v>0</v>
      </c>
      <c r="BQ19" s="312">
        <v>70</v>
      </c>
      <c r="BR19" s="312">
        <f t="shared" si="22"/>
        <v>2374</v>
      </c>
      <c r="BS19" s="312">
        <f t="shared" si="23"/>
        <v>0</v>
      </c>
      <c r="BT19" s="312">
        <f t="shared" si="24"/>
        <v>1761</v>
      </c>
      <c r="BU19" s="312">
        <f t="shared" si="25"/>
        <v>192</v>
      </c>
      <c r="BV19" s="312">
        <f t="shared" si="26"/>
        <v>292</v>
      </c>
      <c r="BW19" s="312">
        <f t="shared" si="27"/>
        <v>0</v>
      </c>
      <c r="BX19" s="312">
        <f t="shared" si="28"/>
        <v>129</v>
      </c>
      <c r="BY19" s="312">
        <f t="shared" si="29"/>
        <v>2374</v>
      </c>
      <c r="BZ19" s="312">
        <f t="shared" si="30"/>
        <v>0</v>
      </c>
      <c r="CA19" s="312">
        <f t="shared" si="31"/>
        <v>1761</v>
      </c>
      <c r="CB19" s="312">
        <f t="shared" si="32"/>
        <v>192</v>
      </c>
      <c r="CC19" s="312">
        <f t="shared" si="33"/>
        <v>292</v>
      </c>
      <c r="CD19" s="312">
        <f t="shared" si="34"/>
        <v>0</v>
      </c>
      <c r="CE19" s="312">
        <f t="shared" si="35"/>
        <v>129</v>
      </c>
      <c r="CF19" s="312">
        <f t="shared" si="36"/>
        <v>0</v>
      </c>
      <c r="CG19" s="312">
        <f t="shared" si="37"/>
        <v>0</v>
      </c>
      <c r="CH19" s="312">
        <f t="shared" si="38"/>
        <v>0</v>
      </c>
      <c r="CI19" s="312">
        <f t="shared" si="39"/>
        <v>0</v>
      </c>
      <c r="CJ19" s="312">
        <f t="shared" si="40"/>
        <v>0</v>
      </c>
      <c r="CK19" s="312">
        <f t="shared" si="41"/>
        <v>0</v>
      </c>
      <c r="CL19" s="312">
        <f t="shared" si="42"/>
        <v>0</v>
      </c>
      <c r="CM19" s="312">
        <f t="shared" si="43"/>
        <v>322</v>
      </c>
      <c r="CN19" s="312">
        <f t="shared" si="44"/>
        <v>0</v>
      </c>
      <c r="CO19" s="312">
        <f t="shared" si="45"/>
        <v>220</v>
      </c>
      <c r="CP19" s="312">
        <f t="shared" si="46"/>
        <v>21</v>
      </c>
      <c r="CQ19" s="312">
        <f t="shared" si="47"/>
        <v>3</v>
      </c>
      <c r="CR19" s="312">
        <f t="shared" si="48"/>
        <v>0</v>
      </c>
      <c r="CS19" s="312">
        <f t="shared" si="49"/>
        <v>78</v>
      </c>
      <c r="CT19" s="312">
        <f t="shared" si="50"/>
        <v>174</v>
      </c>
      <c r="CU19" s="312">
        <f t="shared" si="51"/>
        <v>0</v>
      </c>
      <c r="CV19" s="312">
        <f t="shared" si="52"/>
        <v>161</v>
      </c>
      <c r="CW19" s="312">
        <f t="shared" si="53"/>
        <v>4</v>
      </c>
      <c r="CX19" s="312">
        <f t="shared" si="54"/>
        <v>1</v>
      </c>
      <c r="CY19" s="312">
        <f t="shared" si="55"/>
        <v>0</v>
      </c>
      <c r="CZ19" s="312">
        <f t="shared" si="56"/>
        <v>8</v>
      </c>
      <c r="DA19" s="312">
        <f t="shared" si="57"/>
        <v>148</v>
      </c>
      <c r="DB19" s="312">
        <f t="shared" si="58"/>
        <v>0</v>
      </c>
      <c r="DC19" s="312">
        <f t="shared" si="59"/>
        <v>59</v>
      </c>
      <c r="DD19" s="312">
        <f t="shared" si="60"/>
        <v>17</v>
      </c>
      <c r="DE19" s="312">
        <f t="shared" si="61"/>
        <v>2</v>
      </c>
      <c r="DF19" s="312">
        <f t="shared" si="62"/>
        <v>0</v>
      </c>
      <c r="DG19" s="312">
        <f t="shared" si="63"/>
        <v>70</v>
      </c>
      <c r="DH19" s="312">
        <v>0</v>
      </c>
      <c r="DI19" s="312">
        <f t="shared" si="64"/>
        <v>0</v>
      </c>
      <c r="DJ19" s="312">
        <v>0</v>
      </c>
      <c r="DK19" s="312">
        <v>0</v>
      </c>
      <c r="DL19" s="312">
        <v>0</v>
      </c>
      <c r="DM19" s="312">
        <v>0</v>
      </c>
    </row>
    <row r="20" spans="1:117" s="282" customFormat="1" ht="12" customHeight="1">
      <c r="A20" s="277" t="s">
        <v>555</v>
      </c>
      <c r="B20" s="278" t="s">
        <v>590</v>
      </c>
      <c r="C20" s="277" t="s">
        <v>591</v>
      </c>
      <c r="D20" s="312">
        <f t="shared" si="4"/>
        <v>6653</v>
      </c>
      <c r="E20" s="312">
        <f t="shared" si="5"/>
        <v>5126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4294</v>
      </c>
      <c r="K20" s="312">
        <v>0</v>
      </c>
      <c r="L20" s="312">
        <v>4294</v>
      </c>
      <c r="M20" s="312">
        <v>0</v>
      </c>
      <c r="N20" s="312">
        <f t="shared" si="8"/>
        <v>139</v>
      </c>
      <c r="O20" s="312">
        <v>0</v>
      </c>
      <c r="P20" s="312">
        <v>139</v>
      </c>
      <c r="Q20" s="312">
        <v>0</v>
      </c>
      <c r="R20" s="312">
        <f t="shared" si="9"/>
        <v>511</v>
      </c>
      <c r="S20" s="312">
        <v>0</v>
      </c>
      <c r="T20" s="312">
        <v>511</v>
      </c>
      <c r="U20" s="312">
        <v>0</v>
      </c>
      <c r="V20" s="312">
        <f t="shared" si="10"/>
        <v>19</v>
      </c>
      <c r="W20" s="312">
        <v>0</v>
      </c>
      <c r="X20" s="312">
        <v>19</v>
      </c>
      <c r="Y20" s="312">
        <v>0</v>
      </c>
      <c r="Z20" s="312">
        <f t="shared" si="11"/>
        <v>163</v>
      </c>
      <c r="AA20" s="312">
        <v>0</v>
      </c>
      <c r="AB20" s="312">
        <v>163</v>
      </c>
      <c r="AC20" s="312">
        <v>0</v>
      </c>
      <c r="AD20" s="312">
        <f t="shared" si="12"/>
        <v>0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0</v>
      </c>
      <c r="AJ20" s="312">
        <v>0</v>
      </c>
      <c r="AK20" s="312">
        <v>0</v>
      </c>
      <c r="AL20" s="312">
        <v>0</v>
      </c>
      <c r="AM20" s="312">
        <f t="shared" si="15"/>
        <v>0</v>
      </c>
      <c r="AN20" s="312">
        <v>0</v>
      </c>
      <c r="AO20" s="312">
        <v>0</v>
      </c>
      <c r="AP20" s="312">
        <v>0</v>
      </c>
      <c r="AQ20" s="312">
        <f t="shared" si="16"/>
        <v>0</v>
      </c>
      <c r="AR20" s="312">
        <v>0</v>
      </c>
      <c r="AS20" s="312">
        <v>0</v>
      </c>
      <c r="AT20" s="312">
        <v>0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1527</v>
      </c>
      <c r="BD20" s="312">
        <f t="shared" si="20"/>
        <v>327</v>
      </c>
      <c r="BE20" s="312">
        <v>0</v>
      </c>
      <c r="BF20" s="312">
        <v>59</v>
      </c>
      <c r="BG20" s="312">
        <v>268</v>
      </c>
      <c r="BH20" s="312">
        <v>0</v>
      </c>
      <c r="BI20" s="312">
        <v>0</v>
      </c>
      <c r="BJ20" s="312">
        <v>0</v>
      </c>
      <c r="BK20" s="312">
        <f t="shared" si="21"/>
        <v>1200</v>
      </c>
      <c r="BL20" s="312">
        <v>0</v>
      </c>
      <c r="BM20" s="312">
        <v>1053</v>
      </c>
      <c r="BN20" s="312">
        <v>147</v>
      </c>
      <c r="BO20" s="312">
        <v>0</v>
      </c>
      <c r="BP20" s="312">
        <v>0</v>
      </c>
      <c r="BQ20" s="312">
        <v>0</v>
      </c>
      <c r="BR20" s="312">
        <f t="shared" si="22"/>
        <v>5453</v>
      </c>
      <c r="BS20" s="312">
        <f t="shared" si="23"/>
        <v>0</v>
      </c>
      <c r="BT20" s="312">
        <f t="shared" si="24"/>
        <v>4353</v>
      </c>
      <c r="BU20" s="312">
        <f t="shared" si="25"/>
        <v>407</v>
      </c>
      <c r="BV20" s="312">
        <f t="shared" si="26"/>
        <v>511</v>
      </c>
      <c r="BW20" s="312">
        <f t="shared" si="27"/>
        <v>19</v>
      </c>
      <c r="BX20" s="312">
        <f t="shared" si="28"/>
        <v>163</v>
      </c>
      <c r="BY20" s="312">
        <f t="shared" si="29"/>
        <v>5126</v>
      </c>
      <c r="BZ20" s="312">
        <f t="shared" si="30"/>
        <v>0</v>
      </c>
      <c r="CA20" s="312">
        <f t="shared" si="31"/>
        <v>4294</v>
      </c>
      <c r="CB20" s="312">
        <f t="shared" si="32"/>
        <v>139</v>
      </c>
      <c r="CC20" s="312">
        <f t="shared" si="33"/>
        <v>511</v>
      </c>
      <c r="CD20" s="312">
        <f t="shared" si="34"/>
        <v>19</v>
      </c>
      <c r="CE20" s="312">
        <f t="shared" si="35"/>
        <v>163</v>
      </c>
      <c r="CF20" s="312">
        <f t="shared" si="36"/>
        <v>327</v>
      </c>
      <c r="CG20" s="312">
        <f t="shared" si="37"/>
        <v>0</v>
      </c>
      <c r="CH20" s="312">
        <f t="shared" si="38"/>
        <v>59</v>
      </c>
      <c r="CI20" s="312">
        <f t="shared" si="39"/>
        <v>268</v>
      </c>
      <c r="CJ20" s="312">
        <f t="shared" si="40"/>
        <v>0</v>
      </c>
      <c r="CK20" s="312">
        <f t="shared" si="41"/>
        <v>0</v>
      </c>
      <c r="CL20" s="312">
        <f t="shared" si="42"/>
        <v>0</v>
      </c>
      <c r="CM20" s="312">
        <f t="shared" si="43"/>
        <v>1200</v>
      </c>
      <c r="CN20" s="312">
        <f t="shared" si="44"/>
        <v>0</v>
      </c>
      <c r="CO20" s="312">
        <f t="shared" si="45"/>
        <v>1053</v>
      </c>
      <c r="CP20" s="312">
        <f t="shared" si="46"/>
        <v>147</v>
      </c>
      <c r="CQ20" s="312">
        <f t="shared" si="47"/>
        <v>0</v>
      </c>
      <c r="CR20" s="312">
        <f t="shared" si="48"/>
        <v>0</v>
      </c>
      <c r="CS20" s="312">
        <f t="shared" si="49"/>
        <v>0</v>
      </c>
      <c r="CT20" s="312">
        <f t="shared" si="50"/>
        <v>0</v>
      </c>
      <c r="CU20" s="312">
        <f t="shared" si="51"/>
        <v>0</v>
      </c>
      <c r="CV20" s="312">
        <f t="shared" si="52"/>
        <v>0</v>
      </c>
      <c r="CW20" s="312">
        <f t="shared" si="53"/>
        <v>0</v>
      </c>
      <c r="CX20" s="312">
        <f t="shared" si="54"/>
        <v>0</v>
      </c>
      <c r="CY20" s="312">
        <f t="shared" si="55"/>
        <v>0</v>
      </c>
      <c r="CZ20" s="312">
        <f t="shared" si="56"/>
        <v>0</v>
      </c>
      <c r="DA20" s="312">
        <f t="shared" si="57"/>
        <v>1200</v>
      </c>
      <c r="DB20" s="312">
        <f t="shared" si="58"/>
        <v>0</v>
      </c>
      <c r="DC20" s="312">
        <f t="shared" si="59"/>
        <v>1053</v>
      </c>
      <c r="DD20" s="312">
        <f t="shared" si="60"/>
        <v>147</v>
      </c>
      <c r="DE20" s="312">
        <f t="shared" si="61"/>
        <v>0</v>
      </c>
      <c r="DF20" s="312">
        <f t="shared" si="62"/>
        <v>0</v>
      </c>
      <c r="DG20" s="312">
        <f t="shared" si="63"/>
        <v>0</v>
      </c>
      <c r="DH20" s="312">
        <v>0</v>
      </c>
      <c r="DI20" s="312">
        <f t="shared" si="64"/>
        <v>0</v>
      </c>
      <c r="DJ20" s="312">
        <v>0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555</v>
      </c>
      <c r="B21" s="278" t="s">
        <v>592</v>
      </c>
      <c r="C21" s="277" t="s">
        <v>559</v>
      </c>
      <c r="D21" s="312">
        <f t="shared" si="4"/>
        <v>3665</v>
      </c>
      <c r="E21" s="312">
        <f t="shared" si="5"/>
        <v>2978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2387</v>
      </c>
      <c r="K21" s="312">
        <v>0</v>
      </c>
      <c r="L21" s="312">
        <v>2337</v>
      </c>
      <c r="M21" s="312">
        <v>50</v>
      </c>
      <c r="N21" s="312">
        <f t="shared" si="8"/>
        <v>86</v>
      </c>
      <c r="O21" s="312">
        <v>0</v>
      </c>
      <c r="P21" s="312">
        <v>76</v>
      </c>
      <c r="Q21" s="312">
        <v>10</v>
      </c>
      <c r="R21" s="312">
        <f t="shared" si="9"/>
        <v>501</v>
      </c>
      <c r="S21" s="312">
        <v>0</v>
      </c>
      <c r="T21" s="312">
        <v>501</v>
      </c>
      <c r="U21" s="312">
        <v>0</v>
      </c>
      <c r="V21" s="312">
        <f t="shared" si="10"/>
        <v>4</v>
      </c>
      <c r="W21" s="312">
        <v>0</v>
      </c>
      <c r="X21" s="312">
        <v>4</v>
      </c>
      <c r="Y21" s="312">
        <v>0</v>
      </c>
      <c r="Z21" s="312">
        <f t="shared" si="11"/>
        <v>0</v>
      </c>
      <c r="AA21" s="312">
        <v>0</v>
      </c>
      <c r="AB21" s="312">
        <v>0</v>
      </c>
      <c r="AC21" s="312">
        <v>0</v>
      </c>
      <c r="AD21" s="312">
        <f t="shared" si="12"/>
        <v>0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0</v>
      </c>
      <c r="AJ21" s="312">
        <v>0</v>
      </c>
      <c r="AK21" s="312">
        <v>0</v>
      </c>
      <c r="AL21" s="312">
        <v>0</v>
      </c>
      <c r="AM21" s="312">
        <f t="shared" si="15"/>
        <v>0</v>
      </c>
      <c r="AN21" s="312">
        <v>0</v>
      </c>
      <c r="AO21" s="312">
        <v>0</v>
      </c>
      <c r="AP21" s="312">
        <v>0</v>
      </c>
      <c r="AQ21" s="312">
        <f t="shared" si="16"/>
        <v>0</v>
      </c>
      <c r="AR21" s="312">
        <v>0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687</v>
      </c>
      <c r="BD21" s="312">
        <f t="shared" si="20"/>
        <v>278</v>
      </c>
      <c r="BE21" s="312">
        <v>0</v>
      </c>
      <c r="BF21" s="312">
        <v>142</v>
      </c>
      <c r="BG21" s="312">
        <v>53</v>
      </c>
      <c r="BH21" s="312">
        <v>0</v>
      </c>
      <c r="BI21" s="312">
        <v>1</v>
      </c>
      <c r="BJ21" s="312">
        <v>82</v>
      </c>
      <c r="BK21" s="312">
        <f t="shared" si="21"/>
        <v>409</v>
      </c>
      <c r="BL21" s="312">
        <v>0</v>
      </c>
      <c r="BM21" s="312">
        <v>377</v>
      </c>
      <c r="BN21" s="312">
        <v>31</v>
      </c>
      <c r="BO21" s="312">
        <v>1</v>
      </c>
      <c r="BP21" s="312">
        <v>0</v>
      </c>
      <c r="BQ21" s="312">
        <v>0</v>
      </c>
      <c r="BR21" s="312">
        <f t="shared" si="22"/>
        <v>3256</v>
      </c>
      <c r="BS21" s="312">
        <f t="shared" si="23"/>
        <v>0</v>
      </c>
      <c r="BT21" s="312">
        <f t="shared" si="24"/>
        <v>2529</v>
      </c>
      <c r="BU21" s="312">
        <f t="shared" si="25"/>
        <v>139</v>
      </c>
      <c r="BV21" s="312">
        <f t="shared" si="26"/>
        <v>501</v>
      </c>
      <c r="BW21" s="312">
        <f t="shared" si="27"/>
        <v>5</v>
      </c>
      <c r="BX21" s="312">
        <f t="shared" si="28"/>
        <v>82</v>
      </c>
      <c r="BY21" s="312">
        <f t="shared" si="29"/>
        <v>2978</v>
      </c>
      <c r="BZ21" s="312">
        <f t="shared" si="30"/>
        <v>0</v>
      </c>
      <c r="CA21" s="312">
        <f t="shared" si="31"/>
        <v>2387</v>
      </c>
      <c r="CB21" s="312">
        <f t="shared" si="32"/>
        <v>86</v>
      </c>
      <c r="CC21" s="312">
        <f t="shared" si="33"/>
        <v>501</v>
      </c>
      <c r="CD21" s="312">
        <f t="shared" si="34"/>
        <v>4</v>
      </c>
      <c r="CE21" s="312">
        <f t="shared" si="35"/>
        <v>0</v>
      </c>
      <c r="CF21" s="312">
        <f t="shared" si="36"/>
        <v>278</v>
      </c>
      <c r="CG21" s="312">
        <f t="shared" si="37"/>
        <v>0</v>
      </c>
      <c r="CH21" s="312">
        <f t="shared" si="38"/>
        <v>142</v>
      </c>
      <c r="CI21" s="312">
        <f t="shared" si="39"/>
        <v>53</v>
      </c>
      <c r="CJ21" s="312">
        <f t="shared" si="40"/>
        <v>0</v>
      </c>
      <c r="CK21" s="312">
        <f t="shared" si="41"/>
        <v>1</v>
      </c>
      <c r="CL21" s="312">
        <f t="shared" si="42"/>
        <v>82</v>
      </c>
      <c r="CM21" s="312">
        <f t="shared" si="43"/>
        <v>409</v>
      </c>
      <c r="CN21" s="312">
        <f t="shared" si="44"/>
        <v>0</v>
      </c>
      <c r="CO21" s="312">
        <f t="shared" si="45"/>
        <v>377</v>
      </c>
      <c r="CP21" s="312">
        <f t="shared" si="46"/>
        <v>31</v>
      </c>
      <c r="CQ21" s="312">
        <f t="shared" si="47"/>
        <v>1</v>
      </c>
      <c r="CR21" s="312">
        <f t="shared" si="48"/>
        <v>0</v>
      </c>
      <c r="CS21" s="312">
        <f t="shared" si="49"/>
        <v>0</v>
      </c>
      <c r="CT21" s="312">
        <f t="shared" si="50"/>
        <v>0</v>
      </c>
      <c r="CU21" s="312">
        <f t="shared" si="51"/>
        <v>0</v>
      </c>
      <c r="CV21" s="312">
        <f t="shared" si="52"/>
        <v>0</v>
      </c>
      <c r="CW21" s="312">
        <f t="shared" si="53"/>
        <v>0</v>
      </c>
      <c r="CX21" s="312">
        <f t="shared" si="54"/>
        <v>0</v>
      </c>
      <c r="CY21" s="312">
        <f t="shared" si="55"/>
        <v>0</v>
      </c>
      <c r="CZ21" s="312">
        <f t="shared" si="56"/>
        <v>0</v>
      </c>
      <c r="DA21" s="312">
        <f t="shared" si="57"/>
        <v>409</v>
      </c>
      <c r="DB21" s="312">
        <f t="shared" si="58"/>
        <v>0</v>
      </c>
      <c r="DC21" s="312">
        <f t="shared" si="59"/>
        <v>377</v>
      </c>
      <c r="DD21" s="312">
        <f t="shared" si="60"/>
        <v>31</v>
      </c>
      <c r="DE21" s="312">
        <f t="shared" si="61"/>
        <v>1</v>
      </c>
      <c r="DF21" s="312">
        <f t="shared" si="62"/>
        <v>0</v>
      </c>
      <c r="DG21" s="312">
        <f t="shared" si="63"/>
        <v>0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555</v>
      </c>
      <c r="B22" s="278" t="s">
        <v>593</v>
      </c>
      <c r="C22" s="277" t="s">
        <v>594</v>
      </c>
      <c r="D22" s="312">
        <f t="shared" si="4"/>
        <v>4286</v>
      </c>
      <c r="E22" s="312">
        <f t="shared" si="5"/>
        <v>2722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2205</v>
      </c>
      <c r="K22" s="312">
        <v>0</v>
      </c>
      <c r="L22" s="312">
        <v>2205</v>
      </c>
      <c r="M22" s="312">
        <v>0</v>
      </c>
      <c r="N22" s="312">
        <f t="shared" si="8"/>
        <v>112</v>
      </c>
      <c r="O22" s="312">
        <v>0</v>
      </c>
      <c r="P22" s="312">
        <v>112</v>
      </c>
      <c r="Q22" s="312">
        <v>0</v>
      </c>
      <c r="R22" s="312">
        <f t="shared" si="9"/>
        <v>402</v>
      </c>
      <c r="S22" s="312">
        <v>0</v>
      </c>
      <c r="T22" s="312">
        <v>402</v>
      </c>
      <c r="U22" s="312">
        <v>0</v>
      </c>
      <c r="V22" s="312">
        <f t="shared" si="10"/>
        <v>1</v>
      </c>
      <c r="W22" s="312">
        <v>0</v>
      </c>
      <c r="X22" s="312">
        <v>1</v>
      </c>
      <c r="Y22" s="312">
        <v>0</v>
      </c>
      <c r="Z22" s="312">
        <f t="shared" si="11"/>
        <v>2</v>
      </c>
      <c r="AA22" s="312">
        <v>0</v>
      </c>
      <c r="AB22" s="312">
        <v>0</v>
      </c>
      <c r="AC22" s="312">
        <v>2</v>
      </c>
      <c r="AD22" s="312">
        <f t="shared" si="12"/>
        <v>644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565</v>
      </c>
      <c r="AJ22" s="312">
        <v>0</v>
      </c>
      <c r="AK22" s="312">
        <v>405</v>
      </c>
      <c r="AL22" s="312">
        <v>160</v>
      </c>
      <c r="AM22" s="312">
        <f t="shared" si="15"/>
        <v>12</v>
      </c>
      <c r="AN22" s="312">
        <v>0</v>
      </c>
      <c r="AO22" s="312">
        <v>12</v>
      </c>
      <c r="AP22" s="312">
        <v>0</v>
      </c>
      <c r="AQ22" s="312">
        <f t="shared" si="16"/>
        <v>66</v>
      </c>
      <c r="AR22" s="312">
        <v>0</v>
      </c>
      <c r="AS22" s="312">
        <v>45</v>
      </c>
      <c r="AT22" s="312">
        <v>21</v>
      </c>
      <c r="AU22" s="312">
        <f t="shared" si="17"/>
        <v>1</v>
      </c>
      <c r="AV22" s="312">
        <v>0</v>
      </c>
      <c r="AW22" s="312">
        <v>1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920</v>
      </c>
      <c r="BD22" s="312">
        <f t="shared" si="20"/>
        <v>835</v>
      </c>
      <c r="BE22" s="312">
        <v>0</v>
      </c>
      <c r="BF22" s="312">
        <v>577</v>
      </c>
      <c r="BG22" s="312">
        <v>0</v>
      </c>
      <c r="BH22" s="312">
        <v>181</v>
      </c>
      <c r="BI22" s="312">
        <v>0</v>
      </c>
      <c r="BJ22" s="312">
        <v>77</v>
      </c>
      <c r="BK22" s="312">
        <f t="shared" si="21"/>
        <v>85</v>
      </c>
      <c r="BL22" s="312">
        <v>0</v>
      </c>
      <c r="BM22" s="312">
        <v>65</v>
      </c>
      <c r="BN22" s="312">
        <v>0</v>
      </c>
      <c r="BO22" s="312">
        <v>20</v>
      </c>
      <c r="BP22" s="312">
        <v>0</v>
      </c>
      <c r="BQ22" s="312">
        <v>0</v>
      </c>
      <c r="BR22" s="312">
        <f t="shared" si="22"/>
        <v>3557</v>
      </c>
      <c r="BS22" s="312">
        <f t="shared" si="23"/>
        <v>0</v>
      </c>
      <c r="BT22" s="312">
        <f t="shared" si="24"/>
        <v>2782</v>
      </c>
      <c r="BU22" s="312">
        <f t="shared" si="25"/>
        <v>112</v>
      </c>
      <c r="BV22" s="312">
        <f t="shared" si="26"/>
        <v>583</v>
      </c>
      <c r="BW22" s="312">
        <f t="shared" si="27"/>
        <v>1</v>
      </c>
      <c r="BX22" s="312">
        <f t="shared" si="28"/>
        <v>79</v>
      </c>
      <c r="BY22" s="312">
        <f t="shared" si="29"/>
        <v>2722</v>
      </c>
      <c r="BZ22" s="312">
        <f t="shared" si="30"/>
        <v>0</v>
      </c>
      <c r="CA22" s="312">
        <f t="shared" si="31"/>
        <v>2205</v>
      </c>
      <c r="CB22" s="312">
        <f t="shared" si="32"/>
        <v>112</v>
      </c>
      <c r="CC22" s="312">
        <f t="shared" si="33"/>
        <v>402</v>
      </c>
      <c r="CD22" s="312">
        <f t="shared" si="34"/>
        <v>1</v>
      </c>
      <c r="CE22" s="312">
        <f t="shared" si="35"/>
        <v>2</v>
      </c>
      <c r="CF22" s="312">
        <f t="shared" si="36"/>
        <v>835</v>
      </c>
      <c r="CG22" s="312">
        <f t="shared" si="37"/>
        <v>0</v>
      </c>
      <c r="CH22" s="312">
        <f t="shared" si="38"/>
        <v>577</v>
      </c>
      <c r="CI22" s="312">
        <f t="shared" si="39"/>
        <v>0</v>
      </c>
      <c r="CJ22" s="312">
        <f t="shared" si="40"/>
        <v>181</v>
      </c>
      <c r="CK22" s="312">
        <f t="shared" si="41"/>
        <v>0</v>
      </c>
      <c r="CL22" s="312">
        <f t="shared" si="42"/>
        <v>77</v>
      </c>
      <c r="CM22" s="312">
        <f t="shared" si="43"/>
        <v>729</v>
      </c>
      <c r="CN22" s="312">
        <f t="shared" si="44"/>
        <v>0</v>
      </c>
      <c r="CO22" s="312">
        <f t="shared" si="45"/>
        <v>630</v>
      </c>
      <c r="CP22" s="312">
        <f t="shared" si="46"/>
        <v>12</v>
      </c>
      <c r="CQ22" s="312">
        <f t="shared" si="47"/>
        <v>86</v>
      </c>
      <c r="CR22" s="312">
        <f t="shared" si="48"/>
        <v>1</v>
      </c>
      <c r="CS22" s="312">
        <f t="shared" si="49"/>
        <v>0</v>
      </c>
      <c r="CT22" s="312">
        <f t="shared" si="50"/>
        <v>644</v>
      </c>
      <c r="CU22" s="312">
        <f t="shared" si="51"/>
        <v>0</v>
      </c>
      <c r="CV22" s="312">
        <f t="shared" si="52"/>
        <v>565</v>
      </c>
      <c r="CW22" s="312">
        <f t="shared" si="53"/>
        <v>12</v>
      </c>
      <c r="CX22" s="312">
        <f t="shared" si="54"/>
        <v>66</v>
      </c>
      <c r="CY22" s="312">
        <f t="shared" si="55"/>
        <v>1</v>
      </c>
      <c r="CZ22" s="312">
        <f t="shared" si="56"/>
        <v>0</v>
      </c>
      <c r="DA22" s="312">
        <f t="shared" si="57"/>
        <v>85</v>
      </c>
      <c r="DB22" s="312">
        <f t="shared" si="58"/>
        <v>0</v>
      </c>
      <c r="DC22" s="312">
        <f t="shared" si="59"/>
        <v>65</v>
      </c>
      <c r="DD22" s="312">
        <f t="shared" si="60"/>
        <v>0</v>
      </c>
      <c r="DE22" s="312">
        <f t="shared" si="61"/>
        <v>20</v>
      </c>
      <c r="DF22" s="312">
        <f t="shared" si="62"/>
        <v>0</v>
      </c>
      <c r="DG22" s="312">
        <f t="shared" si="63"/>
        <v>0</v>
      </c>
      <c r="DH22" s="312">
        <v>0</v>
      </c>
      <c r="DI22" s="312">
        <f t="shared" si="64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555</v>
      </c>
      <c r="B23" s="278" t="s">
        <v>595</v>
      </c>
      <c r="C23" s="277" t="s">
        <v>573</v>
      </c>
      <c r="D23" s="312">
        <f t="shared" si="4"/>
        <v>3758</v>
      </c>
      <c r="E23" s="312">
        <f t="shared" si="5"/>
        <v>1718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1208</v>
      </c>
      <c r="K23" s="312">
        <v>398</v>
      </c>
      <c r="L23" s="312">
        <v>810</v>
      </c>
      <c r="M23" s="312">
        <v>0</v>
      </c>
      <c r="N23" s="312">
        <f t="shared" si="8"/>
        <v>83</v>
      </c>
      <c r="O23" s="312">
        <v>36</v>
      </c>
      <c r="P23" s="312">
        <v>47</v>
      </c>
      <c r="Q23" s="312">
        <v>0</v>
      </c>
      <c r="R23" s="312">
        <f t="shared" si="9"/>
        <v>425</v>
      </c>
      <c r="S23" s="312">
        <v>0</v>
      </c>
      <c r="T23" s="312">
        <v>425</v>
      </c>
      <c r="U23" s="312">
        <v>0</v>
      </c>
      <c r="V23" s="312">
        <f t="shared" si="10"/>
        <v>2</v>
      </c>
      <c r="W23" s="312">
        <v>0</v>
      </c>
      <c r="X23" s="312">
        <v>2</v>
      </c>
      <c r="Y23" s="312">
        <v>0</v>
      </c>
      <c r="Z23" s="312">
        <f t="shared" si="11"/>
        <v>0</v>
      </c>
      <c r="AA23" s="312">
        <v>0</v>
      </c>
      <c r="AB23" s="312">
        <v>0</v>
      </c>
      <c r="AC23" s="312">
        <v>0</v>
      </c>
      <c r="AD23" s="312">
        <f t="shared" si="12"/>
        <v>0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0</v>
      </c>
      <c r="AJ23" s="312">
        <v>0</v>
      </c>
      <c r="AK23" s="312">
        <v>0</v>
      </c>
      <c r="AL23" s="312">
        <v>0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2040</v>
      </c>
      <c r="BD23" s="312">
        <f t="shared" si="20"/>
        <v>19</v>
      </c>
      <c r="BE23" s="312">
        <v>0</v>
      </c>
      <c r="BF23" s="312">
        <v>19</v>
      </c>
      <c r="BG23" s="312">
        <v>0</v>
      </c>
      <c r="BH23" s="312">
        <v>0</v>
      </c>
      <c r="BI23" s="312">
        <v>0</v>
      </c>
      <c r="BJ23" s="312">
        <v>0</v>
      </c>
      <c r="BK23" s="312">
        <f t="shared" si="21"/>
        <v>2021</v>
      </c>
      <c r="BL23" s="312">
        <v>0</v>
      </c>
      <c r="BM23" s="312">
        <v>1662</v>
      </c>
      <c r="BN23" s="312">
        <v>340</v>
      </c>
      <c r="BO23" s="312">
        <v>19</v>
      </c>
      <c r="BP23" s="312">
        <v>0</v>
      </c>
      <c r="BQ23" s="312">
        <v>0</v>
      </c>
      <c r="BR23" s="312">
        <f t="shared" si="22"/>
        <v>1737</v>
      </c>
      <c r="BS23" s="312">
        <f t="shared" si="23"/>
        <v>0</v>
      </c>
      <c r="BT23" s="312">
        <f t="shared" si="24"/>
        <v>1227</v>
      </c>
      <c r="BU23" s="312">
        <f t="shared" si="25"/>
        <v>83</v>
      </c>
      <c r="BV23" s="312">
        <f t="shared" si="26"/>
        <v>425</v>
      </c>
      <c r="BW23" s="312">
        <f t="shared" si="27"/>
        <v>2</v>
      </c>
      <c r="BX23" s="312">
        <f t="shared" si="28"/>
        <v>0</v>
      </c>
      <c r="BY23" s="312">
        <f t="shared" si="29"/>
        <v>1718</v>
      </c>
      <c r="BZ23" s="312">
        <f t="shared" si="30"/>
        <v>0</v>
      </c>
      <c r="CA23" s="312">
        <f t="shared" si="31"/>
        <v>1208</v>
      </c>
      <c r="CB23" s="312">
        <f t="shared" si="32"/>
        <v>83</v>
      </c>
      <c r="CC23" s="312">
        <f t="shared" si="33"/>
        <v>425</v>
      </c>
      <c r="CD23" s="312">
        <f t="shared" si="34"/>
        <v>2</v>
      </c>
      <c r="CE23" s="312">
        <f t="shared" si="35"/>
        <v>0</v>
      </c>
      <c r="CF23" s="312">
        <f t="shared" si="36"/>
        <v>19</v>
      </c>
      <c r="CG23" s="312">
        <f t="shared" si="37"/>
        <v>0</v>
      </c>
      <c r="CH23" s="312">
        <f t="shared" si="38"/>
        <v>19</v>
      </c>
      <c r="CI23" s="312">
        <f t="shared" si="39"/>
        <v>0</v>
      </c>
      <c r="CJ23" s="312">
        <f t="shared" si="40"/>
        <v>0</v>
      </c>
      <c r="CK23" s="312">
        <f t="shared" si="41"/>
        <v>0</v>
      </c>
      <c r="CL23" s="312">
        <f t="shared" si="42"/>
        <v>0</v>
      </c>
      <c r="CM23" s="312">
        <f t="shared" si="43"/>
        <v>2021</v>
      </c>
      <c r="CN23" s="312">
        <f t="shared" si="44"/>
        <v>0</v>
      </c>
      <c r="CO23" s="312">
        <f t="shared" si="45"/>
        <v>1662</v>
      </c>
      <c r="CP23" s="312">
        <f t="shared" si="46"/>
        <v>340</v>
      </c>
      <c r="CQ23" s="312">
        <f t="shared" si="47"/>
        <v>19</v>
      </c>
      <c r="CR23" s="312">
        <f t="shared" si="48"/>
        <v>0</v>
      </c>
      <c r="CS23" s="312">
        <f t="shared" si="49"/>
        <v>0</v>
      </c>
      <c r="CT23" s="312">
        <f t="shared" si="50"/>
        <v>0</v>
      </c>
      <c r="CU23" s="312">
        <f t="shared" si="51"/>
        <v>0</v>
      </c>
      <c r="CV23" s="312">
        <f t="shared" si="52"/>
        <v>0</v>
      </c>
      <c r="CW23" s="312">
        <f t="shared" si="53"/>
        <v>0</v>
      </c>
      <c r="CX23" s="312">
        <f t="shared" si="54"/>
        <v>0</v>
      </c>
      <c r="CY23" s="312">
        <f t="shared" si="55"/>
        <v>0</v>
      </c>
      <c r="CZ23" s="312">
        <f t="shared" si="56"/>
        <v>0</v>
      </c>
      <c r="DA23" s="312">
        <f t="shared" si="57"/>
        <v>2021</v>
      </c>
      <c r="DB23" s="312">
        <f t="shared" si="58"/>
        <v>0</v>
      </c>
      <c r="DC23" s="312">
        <f t="shared" si="59"/>
        <v>1662</v>
      </c>
      <c r="DD23" s="312">
        <f t="shared" si="60"/>
        <v>340</v>
      </c>
      <c r="DE23" s="312">
        <f t="shared" si="61"/>
        <v>19</v>
      </c>
      <c r="DF23" s="312">
        <f t="shared" si="62"/>
        <v>0</v>
      </c>
      <c r="DG23" s="312">
        <f t="shared" si="63"/>
        <v>0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555</v>
      </c>
      <c r="B24" s="278" t="s">
        <v>596</v>
      </c>
      <c r="C24" s="277" t="s">
        <v>574</v>
      </c>
      <c r="D24" s="312">
        <f t="shared" si="4"/>
        <v>5147</v>
      </c>
      <c r="E24" s="312">
        <f t="shared" si="5"/>
        <v>3988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2319</v>
      </c>
      <c r="K24" s="312">
        <v>0</v>
      </c>
      <c r="L24" s="312">
        <v>2319</v>
      </c>
      <c r="M24" s="312">
        <v>0</v>
      </c>
      <c r="N24" s="312">
        <f t="shared" si="8"/>
        <v>355</v>
      </c>
      <c r="O24" s="312">
        <v>0</v>
      </c>
      <c r="P24" s="312">
        <v>355</v>
      </c>
      <c r="Q24" s="312">
        <v>0</v>
      </c>
      <c r="R24" s="312">
        <f t="shared" si="9"/>
        <v>1314</v>
      </c>
      <c r="S24" s="312">
        <v>51</v>
      </c>
      <c r="T24" s="312">
        <v>1263</v>
      </c>
      <c r="U24" s="312">
        <v>0</v>
      </c>
      <c r="V24" s="312">
        <f t="shared" si="10"/>
        <v>0</v>
      </c>
      <c r="W24" s="312">
        <v>0</v>
      </c>
      <c r="X24" s="312">
        <v>0</v>
      </c>
      <c r="Y24" s="312">
        <v>0</v>
      </c>
      <c r="Z24" s="312">
        <f t="shared" si="11"/>
        <v>0</v>
      </c>
      <c r="AA24" s="312">
        <v>0</v>
      </c>
      <c r="AB24" s="312">
        <v>0</v>
      </c>
      <c r="AC24" s="312">
        <v>0</v>
      </c>
      <c r="AD24" s="312">
        <f t="shared" si="12"/>
        <v>0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0</v>
      </c>
      <c r="AJ24" s="312">
        <v>0</v>
      </c>
      <c r="AK24" s="312">
        <v>0</v>
      </c>
      <c r="AL24" s="312">
        <v>0</v>
      </c>
      <c r="AM24" s="312">
        <f t="shared" si="15"/>
        <v>0</v>
      </c>
      <c r="AN24" s="312">
        <v>0</v>
      </c>
      <c r="AO24" s="312">
        <v>0</v>
      </c>
      <c r="AP24" s="312">
        <v>0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1159</v>
      </c>
      <c r="BD24" s="312">
        <f t="shared" si="20"/>
        <v>650</v>
      </c>
      <c r="BE24" s="312">
        <v>0</v>
      </c>
      <c r="BF24" s="312">
        <v>298</v>
      </c>
      <c r="BG24" s="312">
        <v>232</v>
      </c>
      <c r="BH24" s="312">
        <v>0</v>
      </c>
      <c r="BI24" s="312">
        <v>0</v>
      </c>
      <c r="BJ24" s="312">
        <v>120</v>
      </c>
      <c r="BK24" s="312">
        <f t="shared" si="21"/>
        <v>509</v>
      </c>
      <c r="BL24" s="312">
        <v>0</v>
      </c>
      <c r="BM24" s="312">
        <v>471</v>
      </c>
      <c r="BN24" s="312">
        <v>38</v>
      </c>
      <c r="BO24" s="312">
        <v>0</v>
      </c>
      <c r="BP24" s="312">
        <v>0</v>
      </c>
      <c r="BQ24" s="312">
        <v>0</v>
      </c>
      <c r="BR24" s="312">
        <f t="shared" si="22"/>
        <v>4638</v>
      </c>
      <c r="BS24" s="312">
        <f t="shared" si="23"/>
        <v>0</v>
      </c>
      <c r="BT24" s="312">
        <f t="shared" si="24"/>
        <v>2617</v>
      </c>
      <c r="BU24" s="312">
        <f t="shared" si="25"/>
        <v>587</v>
      </c>
      <c r="BV24" s="312">
        <f t="shared" si="26"/>
        <v>1314</v>
      </c>
      <c r="BW24" s="312">
        <f t="shared" si="27"/>
        <v>0</v>
      </c>
      <c r="BX24" s="312">
        <f t="shared" si="28"/>
        <v>120</v>
      </c>
      <c r="BY24" s="312">
        <f t="shared" si="29"/>
        <v>3988</v>
      </c>
      <c r="BZ24" s="312">
        <f t="shared" si="30"/>
        <v>0</v>
      </c>
      <c r="CA24" s="312">
        <f t="shared" si="31"/>
        <v>2319</v>
      </c>
      <c r="CB24" s="312">
        <f t="shared" si="32"/>
        <v>355</v>
      </c>
      <c r="CC24" s="312">
        <f t="shared" si="33"/>
        <v>1314</v>
      </c>
      <c r="CD24" s="312">
        <f t="shared" si="34"/>
        <v>0</v>
      </c>
      <c r="CE24" s="312">
        <f t="shared" si="35"/>
        <v>0</v>
      </c>
      <c r="CF24" s="312">
        <f t="shared" si="36"/>
        <v>650</v>
      </c>
      <c r="CG24" s="312">
        <f t="shared" si="37"/>
        <v>0</v>
      </c>
      <c r="CH24" s="312">
        <f t="shared" si="38"/>
        <v>298</v>
      </c>
      <c r="CI24" s="312">
        <f t="shared" si="39"/>
        <v>232</v>
      </c>
      <c r="CJ24" s="312">
        <f t="shared" si="40"/>
        <v>0</v>
      </c>
      <c r="CK24" s="312">
        <f t="shared" si="41"/>
        <v>0</v>
      </c>
      <c r="CL24" s="312">
        <f t="shared" si="42"/>
        <v>120</v>
      </c>
      <c r="CM24" s="312">
        <f t="shared" si="43"/>
        <v>509</v>
      </c>
      <c r="CN24" s="312">
        <f t="shared" si="44"/>
        <v>0</v>
      </c>
      <c r="CO24" s="312">
        <f t="shared" si="45"/>
        <v>471</v>
      </c>
      <c r="CP24" s="312">
        <f t="shared" si="46"/>
        <v>38</v>
      </c>
      <c r="CQ24" s="312">
        <f t="shared" si="47"/>
        <v>0</v>
      </c>
      <c r="CR24" s="312">
        <f t="shared" si="48"/>
        <v>0</v>
      </c>
      <c r="CS24" s="312">
        <f t="shared" si="49"/>
        <v>0</v>
      </c>
      <c r="CT24" s="312">
        <f t="shared" si="50"/>
        <v>0</v>
      </c>
      <c r="CU24" s="312">
        <f t="shared" si="51"/>
        <v>0</v>
      </c>
      <c r="CV24" s="312">
        <f t="shared" si="52"/>
        <v>0</v>
      </c>
      <c r="CW24" s="312">
        <f t="shared" si="53"/>
        <v>0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509</v>
      </c>
      <c r="DB24" s="312">
        <f t="shared" si="58"/>
        <v>0</v>
      </c>
      <c r="DC24" s="312">
        <f t="shared" si="59"/>
        <v>471</v>
      </c>
      <c r="DD24" s="312">
        <f t="shared" si="60"/>
        <v>38</v>
      </c>
      <c r="DE24" s="312">
        <f t="shared" si="61"/>
        <v>0</v>
      </c>
      <c r="DF24" s="312">
        <f t="shared" si="62"/>
        <v>0</v>
      </c>
      <c r="DG24" s="312">
        <f t="shared" si="63"/>
        <v>0</v>
      </c>
      <c r="DH24" s="312">
        <v>0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563</v>
      </c>
      <c r="B1" s="173"/>
      <c r="C1" s="173"/>
    </row>
    <row r="2" spans="1:144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9"/>
      <c r="B3" s="319"/>
      <c r="C3" s="321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9"/>
      <c r="B4" s="319"/>
      <c r="C4" s="321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9"/>
      <c r="B5" s="319"/>
      <c r="C5" s="321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9"/>
      <c r="B6" s="320"/>
      <c r="C6" s="321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AI7">SUM(D8:D24)</f>
        <v>269709</v>
      </c>
      <c r="E7" s="274">
        <f t="shared" si="0"/>
        <v>215260</v>
      </c>
      <c r="F7" s="274">
        <f t="shared" si="0"/>
        <v>191391</v>
      </c>
      <c r="G7" s="274">
        <f t="shared" si="0"/>
        <v>0</v>
      </c>
      <c r="H7" s="274">
        <f t="shared" si="0"/>
        <v>191372</v>
      </c>
      <c r="I7" s="274">
        <f t="shared" si="0"/>
        <v>0</v>
      </c>
      <c r="J7" s="274">
        <f t="shared" si="0"/>
        <v>0</v>
      </c>
      <c r="K7" s="274">
        <f t="shared" si="0"/>
        <v>19</v>
      </c>
      <c r="L7" s="274">
        <f t="shared" si="0"/>
        <v>0</v>
      </c>
      <c r="M7" s="274">
        <f t="shared" si="0"/>
        <v>23869</v>
      </c>
      <c r="N7" s="274">
        <f t="shared" si="0"/>
        <v>0</v>
      </c>
      <c r="O7" s="274">
        <f t="shared" si="0"/>
        <v>23653</v>
      </c>
      <c r="P7" s="274">
        <f t="shared" si="0"/>
        <v>96</v>
      </c>
      <c r="Q7" s="274">
        <f t="shared" si="0"/>
        <v>0</v>
      </c>
      <c r="R7" s="274">
        <f t="shared" si="0"/>
        <v>0</v>
      </c>
      <c r="S7" s="274">
        <f t="shared" si="0"/>
        <v>120</v>
      </c>
      <c r="T7" s="274">
        <f t="shared" si="0"/>
        <v>29014</v>
      </c>
      <c r="U7" s="274">
        <f t="shared" si="0"/>
        <v>17496</v>
      </c>
      <c r="V7" s="274">
        <f t="shared" si="0"/>
        <v>0</v>
      </c>
      <c r="W7" s="274">
        <f t="shared" si="0"/>
        <v>0</v>
      </c>
      <c r="X7" s="274">
        <f t="shared" si="0"/>
        <v>14260</v>
      </c>
      <c r="Y7" s="274">
        <f t="shared" si="0"/>
        <v>1344</v>
      </c>
      <c r="Z7" s="274">
        <f t="shared" si="0"/>
        <v>39</v>
      </c>
      <c r="AA7" s="274">
        <f t="shared" si="0"/>
        <v>1853</v>
      </c>
      <c r="AB7" s="274">
        <f t="shared" si="0"/>
        <v>11518</v>
      </c>
      <c r="AC7" s="274">
        <f t="shared" si="0"/>
        <v>0</v>
      </c>
      <c r="AD7" s="274">
        <f t="shared" si="0"/>
        <v>0</v>
      </c>
      <c r="AE7" s="274">
        <f t="shared" si="0"/>
        <v>4772</v>
      </c>
      <c r="AF7" s="274">
        <f t="shared" si="0"/>
        <v>11</v>
      </c>
      <c r="AG7" s="274">
        <f t="shared" si="0"/>
        <v>16</v>
      </c>
      <c r="AH7" s="274">
        <f t="shared" si="0"/>
        <v>6719</v>
      </c>
      <c r="AI7" s="274">
        <f t="shared" si="0"/>
        <v>345</v>
      </c>
      <c r="AJ7" s="274">
        <f aca="true" t="shared" si="1" ref="AJ7:BO7">SUM(AJ8:AJ24)</f>
        <v>345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345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16830</v>
      </c>
      <c r="CR7" s="274">
        <f t="shared" si="2"/>
        <v>15406</v>
      </c>
      <c r="CS7" s="274">
        <f t="shared" si="2"/>
        <v>0</v>
      </c>
      <c r="CT7" s="274">
        <f t="shared" si="2"/>
        <v>398</v>
      </c>
      <c r="CU7" s="274">
        <f t="shared" si="2"/>
        <v>682</v>
      </c>
      <c r="CV7" s="274">
        <f aca="true" t="shared" si="3" ref="CV7:EA7">SUM(CV8:CV24)</f>
        <v>14158</v>
      </c>
      <c r="CW7" s="274">
        <f t="shared" si="3"/>
        <v>150</v>
      </c>
      <c r="CX7" s="274">
        <f t="shared" si="3"/>
        <v>18</v>
      </c>
      <c r="CY7" s="274">
        <f t="shared" si="3"/>
        <v>1424</v>
      </c>
      <c r="CZ7" s="274">
        <f t="shared" si="3"/>
        <v>0</v>
      </c>
      <c r="DA7" s="274">
        <f t="shared" si="3"/>
        <v>388</v>
      </c>
      <c r="DB7" s="274">
        <f t="shared" si="3"/>
        <v>465</v>
      </c>
      <c r="DC7" s="274">
        <f t="shared" si="3"/>
        <v>478</v>
      </c>
      <c r="DD7" s="274">
        <f t="shared" si="3"/>
        <v>11</v>
      </c>
      <c r="DE7" s="274">
        <f t="shared" si="3"/>
        <v>82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7256</v>
      </c>
      <c r="DV7" s="274">
        <f t="shared" si="3"/>
        <v>6967</v>
      </c>
      <c r="DW7" s="274">
        <f t="shared" si="3"/>
        <v>286</v>
      </c>
      <c r="DX7" s="274">
        <f t="shared" si="3"/>
        <v>3</v>
      </c>
      <c r="DY7" s="274">
        <f t="shared" si="3"/>
        <v>0</v>
      </c>
      <c r="DZ7" s="274">
        <f t="shared" si="3"/>
        <v>1004</v>
      </c>
      <c r="EA7" s="274">
        <f t="shared" si="3"/>
        <v>588</v>
      </c>
      <c r="EB7" s="274">
        <f aca="true" t="shared" si="4" ref="EB7:EN7">SUM(EB8:EB24)</f>
        <v>0</v>
      </c>
      <c r="EC7" s="274">
        <f t="shared" si="4"/>
        <v>0</v>
      </c>
      <c r="ED7" s="274">
        <f t="shared" si="4"/>
        <v>585</v>
      </c>
      <c r="EE7" s="274">
        <f t="shared" si="4"/>
        <v>0</v>
      </c>
      <c r="EF7" s="274">
        <f t="shared" si="4"/>
        <v>3</v>
      </c>
      <c r="EG7" s="274">
        <f t="shared" si="4"/>
        <v>0</v>
      </c>
      <c r="EH7" s="274">
        <f t="shared" si="4"/>
        <v>416</v>
      </c>
      <c r="EI7" s="274">
        <f t="shared" si="4"/>
        <v>0</v>
      </c>
      <c r="EJ7" s="274">
        <f t="shared" si="4"/>
        <v>0</v>
      </c>
      <c r="EK7" s="274">
        <f t="shared" si="4"/>
        <v>416</v>
      </c>
      <c r="EL7" s="274">
        <f t="shared" si="4"/>
        <v>0</v>
      </c>
      <c r="EM7" s="274">
        <f t="shared" si="4"/>
        <v>0</v>
      </c>
      <c r="EN7" s="274">
        <f t="shared" si="4"/>
        <v>0</v>
      </c>
    </row>
    <row r="8" spans="1:144" s="282" customFormat="1" ht="12" customHeight="1">
      <c r="A8" s="277" t="s">
        <v>555</v>
      </c>
      <c r="B8" s="278" t="s">
        <v>575</v>
      </c>
      <c r="C8" s="277" t="s">
        <v>576</v>
      </c>
      <c r="D8" s="285">
        <f aca="true" t="shared" si="5" ref="D8:D24">SUM(E8,T8,AI8,AX8,BM8,CB8,CQ8,DF8,DU8,DZ8)</f>
        <v>93749</v>
      </c>
      <c r="E8" s="285">
        <f aca="true" t="shared" si="6" ref="E8:E24">SUM(F8,M8)</f>
        <v>76273</v>
      </c>
      <c r="F8" s="285">
        <f aca="true" t="shared" si="7" ref="F8:F24">SUM(G8:L8)</f>
        <v>73489</v>
      </c>
      <c r="G8" s="285">
        <v>0</v>
      </c>
      <c r="H8" s="285">
        <v>73489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24">SUM(N8:S8)</f>
        <v>2784</v>
      </c>
      <c r="N8" s="285">
        <v>0</v>
      </c>
      <c r="O8" s="285">
        <v>2784</v>
      </c>
      <c r="P8" s="285">
        <v>0</v>
      </c>
      <c r="Q8" s="285">
        <v>0</v>
      </c>
      <c r="R8" s="285">
        <v>0</v>
      </c>
      <c r="S8" s="285"/>
      <c r="T8" s="285">
        <f aca="true" t="shared" si="9" ref="T8:T24">SUM(U8,AB8)</f>
        <v>12451</v>
      </c>
      <c r="U8" s="285">
        <f aca="true" t="shared" si="10" ref="U8:U24">SUM(V8:AA8)</f>
        <v>9564</v>
      </c>
      <c r="V8" s="285">
        <v>0</v>
      </c>
      <c r="W8" s="285">
        <v>0</v>
      </c>
      <c r="X8" s="285">
        <v>9362</v>
      </c>
      <c r="Y8" s="285">
        <v>0</v>
      </c>
      <c r="Z8" s="285">
        <v>0</v>
      </c>
      <c r="AA8" s="285">
        <v>202</v>
      </c>
      <c r="AB8" s="285">
        <f aca="true" t="shared" si="11" ref="AB8:AB24">SUM(AC8:AH8)</f>
        <v>2887</v>
      </c>
      <c r="AC8" s="285">
        <v>0</v>
      </c>
      <c r="AD8" s="285">
        <v>0</v>
      </c>
      <c r="AE8" s="285">
        <v>1836</v>
      </c>
      <c r="AF8" s="285">
        <v>0</v>
      </c>
      <c r="AG8" s="285">
        <v>0</v>
      </c>
      <c r="AH8" s="285">
        <v>1051</v>
      </c>
      <c r="AI8" s="285">
        <f aca="true" t="shared" si="12" ref="AI8:AI24">SUM(AJ8,AQ8)</f>
        <v>0</v>
      </c>
      <c r="AJ8" s="285">
        <f aca="true" t="shared" si="13" ref="AJ8:AJ24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24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24">SUM(AY8,BF8)</f>
        <v>0</v>
      </c>
      <c r="AY8" s="285">
        <f aca="true" t="shared" si="16" ref="AY8:AY24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24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24">SUM(BN8,BU8)</f>
        <v>0</v>
      </c>
      <c r="BN8" s="285">
        <f aca="true" t="shared" si="19" ref="BN8:BN24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24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24">SUM(CC8,CJ8)</f>
        <v>0</v>
      </c>
      <c r="CC8" s="285">
        <f aca="true" t="shared" si="22" ref="CC8:CC24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24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24">SUM(CR8,CY8)</f>
        <v>3810</v>
      </c>
      <c r="CR8" s="285">
        <f aca="true" t="shared" si="25" ref="CR8:CR24">SUM(CS8:CX8)</f>
        <v>3810</v>
      </c>
      <c r="CS8" s="285">
        <v>0</v>
      </c>
      <c r="CT8" s="285">
        <v>0</v>
      </c>
      <c r="CU8" s="285">
        <v>0</v>
      </c>
      <c r="CV8" s="285">
        <v>3735</v>
      </c>
      <c r="CW8" s="285">
        <v>75</v>
      </c>
      <c r="CX8" s="285">
        <v>0</v>
      </c>
      <c r="CY8" s="285">
        <f aca="true" t="shared" si="26" ref="CY8:CY24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24">SUM(DG8,DN8)</f>
        <v>0</v>
      </c>
      <c r="DG8" s="285">
        <f aca="true" t="shared" si="28" ref="DG8:DG24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24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24">SUM(DV8:DY8)</f>
        <v>1215</v>
      </c>
      <c r="DV8" s="285">
        <v>1215</v>
      </c>
      <c r="DW8" s="285">
        <v>0</v>
      </c>
      <c r="DX8" s="285">
        <v>0</v>
      </c>
      <c r="DY8" s="285">
        <v>0</v>
      </c>
      <c r="DZ8" s="285">
        <f aca="true" t="shared" si="31" ref="DZ8:DZ24">SUM(EA8,EH8)</f>
        <v>0</v>
      </c>
      <c r="EA8" s="285">
        <f aca="true" t="shared" si="32" ref="EA8:EA24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24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568</v>
      </c>
      <c r="C9" s="309" t="s">
        <v>577</v>
      </c>
      <c r="D9" s="285">
        <f t="shared" si="5"/>
        <v>25901</v>
      </c>
      <c r="E9" s="285">
        <f t="shared" si="6"/>
        <v>19326</v>
      </c>
      <c r="F9" s="285">
        <f t="shared" si="7"/>
        <v>18074</v>
      </c>
      <c r="G9" s="285">
        <v>0</v>
      </c>
      <c r="H9" s="285">
        <v>18074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1252</v>
      </c>
      <c r="N9" s="285">
        <v>0</v>
      </c>
      <c r="O9" s="285">
        <v>1252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2677</v>
      </c>
      <c r="U9" s="285">
        <f t="shared" si="10"/>
        <v>226</v>
      </c>
      <c r="V9" s="285">
        <v>0</v>
      </c>
      <c r="W9" s="285">
        <v>0</v>
      </c>
      <c r="X9" s="285">
        <v>0</v>
      </c>
      <c r="Y9" s="285">
        <v>0</v>
      </c>
      <c r="Z9" s="285">
        <v>39</v>
      </c>
      <c r="AA9" s="285">
        <v>187</v>
      </c>
      <c r="AB9" s="285">
        <f t="shared" si="11"/>
        <v>2451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2451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2489</v>
      </c>
      <c r="CR9" s="285">
        <f t="shared" si="25"/>
        <v>2020</v>
      </c>
      <c r="CS9" s="285">
        <v>0</v>
      </c>
      <c r="CT9" s="285">
        <v>0</v>
      </c>
      <c r="CU9" s="285">
        <v>0</v>
      </c>
      <c r="CV9" s="285">
        <v>2020</v>
      </c>
      <c r="CW9" s="285">
        <v>0</v>
      </c>
      <c r="CX9" s="285">
        <v>0</v>
      </c>
      <c r="CY9" s="285">
        <f t="shared" si="26"/>
        <v>469</v>
      </c>
      <c r="CZ9" s="285">
        <v>0</v>
      </c>
      <c r="DA9" s="285">
        <v>388</v>
      </c>
      <c r="DB9" s="285">
        <v>0</v>
      </c>
      <c r="DC9" s="285">
        <v>81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1058</v>
      </c>
      <c r="DV9" s="285">
        <v>774</v>
      </c>
      <c r="DW9" s="285">
        <v>284</v>
      </c>
      <c r="DX9" s="285">
        <v>0</v>
      </c>
      <c r="DY9" s="285">
        <v>0</v>
      </c>
      <c r="DZ9" s="285">
        <f t="shared" si="31"/>
        <v>351</v>
      </c>
      <c r="EA9" s="285">
        <f t="shared" si="32"/>
        <v>320</v>
      </c>
      <c r="EB9" s="285">
        <v>0</v>
      </c>
      <c r="EC9" s="285">
        <v>0</v>
      </c>
      <c r="ED9" s="285">
        <v>320</v>
      </c>
      <c r="EE9" s="285">
        <v>0</v>
      </c>
      <c r="EF9" s="285">
        <v>0</v>
      </c>
      <c r="EG9" s="285">
        <v>0</v>
      </c>
      <c r="EH9" s="285">
        <f t="shared" si="33"/>
        <v>31</v>
      </c>
      <c r="EI9" s="285">
        <v>0</v>
      </c>
      <c r="EJ9" s="285">
        <v>0</v>
      </c>
      <c r="EK9" s="285">
        <v>31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555</v>
      </c>
      <c r="B10" s="278" t="s">
        <v>556</v>
      </c>
      <c r="C10" s="277" t="s">
        <v>578</v>
      </c>
      <c r="D10" s="285">
        <f t="shared" si="5"/>
        <v>11692</v>
      </c>
      <c r="E10" s="285">
        <f t="shared" si="6"/>
        <v>9377</v>
      </c>
      <c r="F10" s="285">
        <f t="shared" si="7"/>
        <v>7349</v>
      </c>
      <c r="G10" s="285">
        <v>0</v>
      </c>
      <c r="H10" s="285">
        <v>7349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2028</v>
      </c>
      <c r="N10" s="285">
        <v>0</v>
      </c>
      <c r="O10" s="285">
        <v>2028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997</v>
      </c>
      <c r="CR10" s="285">
        <f t="shared" si="25"/>
        <v>705</v>
      </c>
      <c r="CS10" s="285">
        <v>0</v>
      </c>
      <c r="CT10" s="285">
        <v>0</v>
      </c>
      <c r="CU10" s="285">
        <v>407</v>
      </c>
      <c r="CV10" s="285">
        <v>298</v>
      </c>
      <c r="CW10" s="285">
        <v>0</v>
      </c>
      <c r="CX10" s="285">
        <v>0</v>
      </c>
      <c r="CY10" s="285">
        <f t="shared" si="26"/>
        <v>292</v>
      </c>
      <c r="CZ10" s="285">
        <v>0</v>
      </c>
      <c r="DA10" s="285">
        <v>0</v>
      </c>
      <c r="DB10" s="285">
        <v>207</v>
      </c>
      <c r="DC10" s="285">
        <v>85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1273</v>
      </c>
      <c r="DV10" s="285">
        <v>1273</v>
      </c>
      <c r="DW10" s="285">
        <v>0</v>
      </c>
      <c r="DX10" s="285">
        <v>0</v>
      </c>
      <c r="DY10" s="285">
        <v>0</v>
      </c>
      <c r="DZ10" s="285">
        <f t="shared" si="31"/>
        <v>45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45</v>
      </c>
      <c r="EI10" s="285">
        <v>0</v>
      </c>
      <c r="EJ10" s="285">
        <v>0</v>
      </c>
      <c r="EK10" s="285">
        <v>45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557</v>
      </c>
      <c r="C11" s="277" t="s">
        <v>558</v>
      </c>
      <c r="D11" s="285">
        <f t="shared" si="5"/>
        <v>11714</v>
      </c>
      <c r="E11" s="285">
        <f t="shared" si="6"/>
        <v>9663</v>
      </c>
      <c r="F11" s="285">
        <f t="shared" si="7"/>
        <v>7481</v>
      </c>
      <c r="G11" s="285">
        <v>0</v>
      </c>
      <c r="H11" s="285">
        <v>7481</v>
      </c>
      <c r="I11" s="285"/>
      <c r="J11" s="285"/>
      <c r="K11" s="285">
        <v>0</v>
      </c>
      <c r="L11" s="285">
        <v>0</v>
      </c>
      <c r="M11" s="285">
        <f t="shared" si="8"/>
        <v>2182</v>
      </c>
      <c r="N11" s="285">
        <v>0</v>
      </c>
      <c r="O11" s="285">
        <v>2182</v>
      </c>
      <c r="P11" s="285"/>
      <c r="Q11" s="285"/>
      <c r="R11" s="285">
        <v>0</v>
      </c>
      <c r="S11" s="285">
        <v>0</v>
      </c>
      <c r="T11" s="285">
        <f t="shared" si="9"/>
        <v>549</v>
      </c>
      <c r="U11" s="285">
        <f t="shared" si="10"/>
        <v>439</v>
      </c>
      <c r="V11" s="285">
        <v>0</v>
      </c>
      <c r="W11" s="285">
        <v>0</v>
      </c>
      <c r="X11" s="285">
        <v>439</v>
      </c>
      <c r="Y11" s="285">
        <v>0</v>
      </c>
      <c r="Z11" s="285">
        <v>0</v>
      </c>
      <c r="AA11" s="285">
        <v>0</v>
      </c>
      <c r="AB11" s="285">
        <f t="shared" si="11"/>
        <v>110</v>
      </c>
      <c r="AC11" s="285">
        <v>0</v>
      </c>
      <c r="AD11" s="285">
        <v>0</v>
      </c>
      <c r="AE11" s="285">
        <v>110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1502</v>
      </c>
      <c r="CR11" s="285">
        <f t="shared" si="25"/>
        <v>1441</v>
      </c>
      <c r="CS11" s="285">
        <v>0</v>
      </c>
      <c r="CT11" s="285">
        <v>248</v>
      </c>
      <c r="CU11" s="285">
        <v>0</v>
      </c>
      <c r="CV11" s="285">
        <v>1193</v>
      </c>
      <c r="CW11" s="285">
        <v>0</v>
      </c>
      <c r="CX11" s="285">
        <v>0</v>
      </c>
      <c r="CY11" s="285">
        <f t="shared" si="26"/>
        <v>61</v>
      </c>
      <c r="CZ11" s="285">
        <v>0</v>
      </c>
      <c r="DA11" s="285">
        <v>0</v>
      </c>
      <c r="DB11" s="285">
        <v>0</v>
      </c>
      <c r="DC11" s="285">
        <v>61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0</v>
      </c>
      <c r="DV11" s="285">
        <v>0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579</v>
      </c>
      <c r="C12" s="277" t="s">
        <v>580</v>
      </c>
      <c r="D12" s="312">
        <f t="shared" si="5"/>
        <v>7428</v>
      </c>
      <c r="E12" s="312">
        <f t="shared" si="6"/>
        <v>6552</v>
      </c>
      <c r="F12" s="312">
        <f t="shared" si="7"/>
        <v>4803</v>
      </c>
      <c r="G12" s="312">
        <v>0</v>
      </c>
      <c r="H12" s="312">
        <v>4803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1749</v>
      </c>
      <c r="N12" s="312">
        <v>0</v>
      </c>
      <c r="O12" s="312">
        <v>1749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320</v>
      </c>
      <c r="U12" s="312">
        <f t="shared" si="10"/>
        <v>201</v>
      </c>
      <c r="V12" s="312">
        <v>0</v>
      </c>
      <c r="W12" s="312">
        <v>0</v>
      </c>
      <c r="X12" s="312">
        <v>201</v>
      </c>
      <c r="Y12" s="312">
        <v>0</v>
      </c>
      <c r="Z12" s="312">
        <v>0</v>
      </c>
      <c r="AA12" s="312">
        <v>0</v>
      </c>
      <c r="AB12" s="312">
        <f t="shared" si="11"/>
        <v>119</v>
      </c>
      <c r="AC12" s="312">
        <v>0</v>
      </c>
      <c r="AD12" s="312">
        <v>0</v>
      </c>
      <c r="AE12" s="312">
        <v>119</v>
      </c>
      <c r="AF12" s="312">
        <v>0</v>
      </c>
      <c r="AG12" s="312">
        <v>0</v>
      </c>
      <c r="AH12" s="312">
        <v>0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551</v>
      </c>
      <c r="CR12" s="312">
        <f t="shared" si="25"/>
        <v>531</v>
      </c>
      <c r="CS12" s="312">
        <v>0</v>
      </c>
      <c r="CT12" s="312">
        <v>150</v>
      </c>
      <c r="CU12" s="312">
        <v>0</v>
      </c>
      <c r="CV12" s="312">
        <v>362</v>
      </c>
      <c r="CW12" s="312">
        <v>19</v>
      </c>
      <c r="CX12" s="312">
        <v>0</v>
      </c>
      <c r="CY12" s="312">
        <f t="shared" si="26"/>
        <v>20</v>
      </c>
      <c r="CZ12" s="312">
        <v>0</v>
      </c>
      <c r="DA12" s="312">
        <v>0</v>
      </c>
      <c r="DB12" s="312">
        <v>0</v>
      </c>
      <c r="DC12" s="312">
        <v>19</v>
      </c>
      <c r="DD12" s="312">
        <v>1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/>
      <c r="DL12" s="312"/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/>
      <c r="DS12" s="312"/>
      <c r="DT12" s="312">
        <v>0</v>
      </c>
      <c r="DU12" s="312">
        <f t="shared" si="30"/>
        <v>5</v>
      </c>
      <c r="DV12" s="312">
        <v>5</v>
      </c>
      <c r="DW12" s="312">
        <v>0</v>
      </c>
      <c r="DX12" s="312">
        <v>0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>
        <v>0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555</v>
      </c>
      <c r="B13" s="278" t="s">
        <v>581</v>
      </c>
      <c r="C13" s="277" t="s">
        <v>582</v>
      </c>
      <c r="D13" s="312">
        <f t="shared" si="5"/>
        <v>24883</v>
      </c>
      <c r="E13" s="312">
        <f t="shared" si="6"/>
        <v>19003</v>
      </c>
      <c r="F13" s="312">
        <f t="shared" si="7"/>
        <v>12798</v>
      </c>
      <c r="G13" s="312">
        <v>0</v>
      </c>
      <c r="H13" s="312">
        <v>12798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6205</v>
      </c>
      <c r="N13" s="312">
        <v>0</v>
      </c>
      <c r="O13" s="312">
        <v>6205</v>
      </c>
      <c r="P13" s="312"/>
      <c r="Q13" s="312">
        <v>0</v>
      </c>
      <c r="R13" s="312">
        <v>0</v>
      </c>
      <c r="S13" s="312">
        <v>0</v>
      </c>
      <c r="T13" s="312">
        <f t="shared" si="9"/>
        <v>2530</v>
      </c>
      <c r="U13" s="312">
        <f t="shared" si="10"/>
        <v>468</v>
      </c>
      <c r="V13" s="312">
        <v>0</v>
      </c>
      <c r="W13" s="312">
        <v>0</v>
      </c>
      <c r="X13" s="312">
        <v>468</v>
      </c>
      <c r="Y13" s="312">
        <v>0</v>
      </c>
      <c r="Z13" s="312">
        <v>0</v>
      </c>
      <c r="AA13" s="312">
        <v>0</v>
      </c>
      <c r="AB13" s="312">
        <f t="shared" si="11"/>
        <v>2062</v>
      </c>
      <c r="AC13" s="312">
        <v>0</v>
      </c>
      <c r="AD13" s="312">
        <v>0</v>
      </c>
      <c r="AE13" s="312">
        <v>2062</v>
      </c>
      <c r="AF13" s="312">
        <v>0</v>
      </c>
      <c r="AG13" s="312">
        <v>0</v>
      </c>
      <c r="AH13" s="312">
        <v>0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2703</v>
      </c>
      <c r="CR13" s="312">
        <f t="shared" si="25"/>
        <v>2703</v>
      </c>
      <c r="CS13" s="312">
        <v>0</v>
      </c>
      <c r="CT13" s="312">
        <v>0</v>
      </c>
      <c r="CU13" s="312">
        <v>0</v>
      </c>
      <c r="CV13" s="312">
        <v>2703</v>
      </c>
      <c r="CW13" s="312">
        <v>0</v>
      </c>
      <c r="CX13" s="312">
        <v>0</v>
      </c>
      <c r="CY13" s="312">
        <f t="shared" si="26"/>
        <v>0</v>
      </c>
      <c r="CZ13" s="312">
        <v>0</v>
      </c>
      <c r="DA13" s="312">
        <v>0</v>
      </c>
      <c r="DB13" s="312">
        <v>0</v>
      </c>
      <c r="DC13" s="312">
        <v>0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647</v>
      </c>
      <c r="DV13" s="312">
        <v>647</v>
      </c>
      <c r="DW13" s="312">
        <v>0</v>
      </c>
      <c r="DX13" s="312">
        <v>0</v>
      </c>
      <c r="DY13" s="312">
        <v>0</v>
      </c>
      <c r="DZ13" s="312">
        <f t="shared" si="31"/>
        <v>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0</v>
      </c>
      <c r="EI13" s="312">
        <v>0</v>
      </c>
      <c r="EJ13" s="312">
        <v>0</v>
      </c>
      <c r="EK13" s="312">
        <v>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555</v>
      </c>
      <c r="B14" s="278" t="s">
        <v>583</v>
      </c>
      <c r="C14" s="277" t="s">
        <v>569</v>
      </c>
      <c r="D14" s="312">
        <f t="shared" si="5"/>
        <v>9842</v>
      </c>
      <c r="E14" s="312">
        <f t="shared" si="6"/>
        <v>8576</v>
      </c>
      <c r="F14" s="312">
        <f t="shared" si="7"/>
        <v>8127</v>
      </c>
      <c r="G14" s="312">
        <v>0</v>
      </c>
      <c r="H14" s="312">
        <v>8127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449</v>
      </c>
      <c r="N14" s="312">
        <v>0</v>
      </c>
      <c r="O14" s="312">
        <v>449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836</v>
      </c>
      <c r="U14" s="312">
        <f t="shared" si="10"/>
        <v>198</v>
      </c>
      <c r="V14" s="312">
        <v>0</v>
      </c>
      <c r="W14" s="312">
        <v>0</v>
      </c>
      <c r="X14" s="312">
        <v>198</v>
      </c>
      <c r="Y14" s="312">
        <v>0</v>
      </c>
      <c r="Z14" s="312">
        <v>0</v>
      </c>
      <c r="AA14" s="312">
        <v>0</v>
      </c>
      <c r="AB14" s="312">
        <f t="shared" si="11"/>
        <v>638</v>
      </c>
      <c r="AC14" s="312">
        <v>0</v>
      </c>
      <c r="AD14" s="312">
        <v>0</v>
      </c>
      <c r="AE14" s="312">
        <v>10</v>
      </c>
      <c r="AF14" s="312">
        <v>0</v>
      </c>
      <c r="AG14" s="312">
        <v>16</v>
      </c>
      <c r="AH14" s="312">
        <v>612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297</v>
      </c>
      <c r="CR14" s="312">
        <f t="shared" si="25"/>
        <v>297</v>
      </c>
      <c r="CS14" s="312">
        <v>0</v>
      </c>
      <c r="CT14" s="312">
        <v>0</v>
      </c>
      <c r="CU14" s="312">
        <v>16</v>
      </c>
      <c r="CV14" s="312">
        <v>281</v>
      </c>
      <c r="CW14" s="312">
        <v>0</v>
      </c>
      <c r="CX14" s="312">
        <v>0</v>
      </c>
      <c r="CY14" s="312">
        <f t="shared" si="26"/>
        <v>0</v>
      </c>
      <c r="CZ14" s="312">
        <v>0</v>
      </c>
      <c r="DA14" s="312">
        <v>0</v>
      </c>
      <c r="DB14" s="312">
        <v>0</v>
      </c>
      <c r="DC14" s="312">
        <v>0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/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133</v>
      </c>
      <c r="DV14" s="312">
        <v>133</v>
      </c>
      <c r="DW14" s="312">
        <v>0</v>
      </c>
      <c r="DX14" s="312">
        <v>0</v>
      </c>
      <c r="DY14" s="312">
        <v>0</v>
      </c>
      <c r="DZ14" s="312">
        <f t="shared" si="31"/>
        <v>0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0</v>
      </c>
      <c r="EI14" s="312">
        <v>0</v>
      </c>
      <c r="EJ14" s="312">
        <v>0</v>
      </c>
      <c r="EK14" s="312">
        <v>0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5"/>
        <v>24432</v>
      </c>
      <c r="E15" s="312">
        <f t="shared" si="6"/>
        <v>18316</v>
      </c>
      <c r="F15" s="312">
        <f t="shared" si="7"/>
        <v>16887</v>
      </c>
      <c r="G15" s="312">
        <v>0</v>
      </c>
      <c r="H15" s="312">
        <v>16887</v>
      </c>
      <c r="I15" s="312">
        <v>0</v>
      </c>
      <c r="J15" s="312">
        <v>0</v>
      </c>
      <c r="K15" s="312">
        <v>0</v>
      </c>
      <c r="L15" s="312">
        <v>0</v>
      </c>
      <c r="M15" s="312">
        <f t="shared" si="8"/>
        <v>1429</v>
      </c>
      <c r="N15" s="312">
        <v>0</v>
      </c>
      <c r="O15" s="312">
        <v>1429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4767</v>
      </c>
      <c r="U15" s="312">
        <f t="shared" si="10"/>
        <v>3928</v>
      </c>
      <c r="V15" s="312">
        <v>0</v>
      </c>
      <c r="W15" s="312">
        <v>0</v>
      </c>
      <c r="X15" s="312">
        <v>2056</v>
      </c>
      <c r="Y15" s="312">
        <v>1089</v>
      </c>
      <c r="Z15" s="312">
        <v>0</v>
      </c>
      <c r="AA15" s="312">
        <v>783</v>
      </c>
      <c r="AB15" s="312">
        <f t="shared" si="11"/>
        <v>839</v>
      </c>
      <c r="AC15" s="312">
        <v>0</v>
      </c>
      <c r="AD15" s="312">
        <v>0</v>
      </c>
      <c r="AE15" s="312">
        <v>183</v>
      </c>
      <c r="AF15" s="312">
        <v>10</v>
      </c>
      <c r="AG15" s="312">
        <v>0</v>
      </c>
      <c r="AH15" s="312">
        <v>646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1159</v>
      </c>
      <c r="CR15" s="312">
        <f t="shared" si="25"/>
        <v>1148</v>
      </c>
      <c r="CS15" s="312">
        <v>0</v>
      </c>
      <c r="CT15" s="312">
        <v>0</v>
      </c>
      <c r="CU15" s="312">
        <v>0</v>
      </c>
      <c r="CV15" s="312">
        <v>1148</v>
      </c>
      <c r="CW15" s="312">
        <v>0</v>
      </c>
      <c r="CX15" s="312">
        <v>0</v>
      </c>
      <c r="CY15" s="312">
        <f t="shared" si="26"/>
        <v>11</v>
      </c>
      <c r="CZ15" s="312">
        <v>0</v>
      </c>
      <c r="DA15" s="312">
        <v>0</v>
      </c>
      <c r="DB15" s="312">
        <v>0</v>
      </c>
      <c r="DC15" s="312">
        <v>11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/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187</v>
      </c>
      <c r="DV15" s="312">
        <v>185</v>
      </c>
      <c r="DW15" s="312">
        <v>0</v>
      </c>
      <c r="DX15" s="312">
        <v>2</v>
      </c>
      <c r="DY15" s="312">
        <v>0</v>
      </c>
      <c r="DZ15" s="312">
        <f t="shared" si="31"/>
        <v>3</v>
      </c>
      <c r="EA15" s="312">
        <f t="shared" si="32"/>
        <v>3</v>
      </c>
      <c r="EB15" s="312">
        <v>0</v>
      </c>
      <c r="EC15" s="312">
        <v>0</v>
      </c>
      <c r="ED15" s="312">
        <v>0</v>
      </c>
      <c r="EE15" s="312">
        <v>0</v>
      </c>
      <c r="EF15" s="312">
        <v>3</v>
      </c>
      <c r="EG15" s="312">
        <v>0</v>
      </c>
      <c r="EH15" s="312">
        <f t="shared" si="33"/>
        <v>0</v>
      </c>
      <c r="EI15" s="312">
        <v>0</v>
      </c>
      <c r="EJ15" s="312">
        <v>0</v>
      </c>
      <c r="EK15" s="312">
        <v>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555</v>
      </c>
      <c r="B16" s="278" t="s">
        <v>572</v>
      </c>
      <c r="C16" s="277" t="s">
        <v>584</v>
      </c>
      <c r="D16" s="312">
        <f t="shared" si="5"/>
        <v>28261</v>
      </c>
      <c r="E16" s="312">
        <f t="shared" si="6"/>
        <v>23640</v>
      </c>
      <c r="F16" s="312">
        <f t="shared" si="7"/>
        <v>22913</v>
      </c>
      <c r="G16" s="312">
        <v>0</v>
      </c>
      <c r="H16" s="312">
        <v>22913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727</v>
      </c>
      <c r="N16" s="312">
        <v>0</v>
      </c>
      <c r="O16" s="312">
        <v>727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2803</v>
      </c>
      <c r="U16" s="312">
        <f t="shared" si="10"/>
        <v>1151</v>
      </c>
      <c r="V16" s="312">
        <v>0</v>
      </c>
      <c r="W16" s="312">
        <v>0</v>
      </c>
      <c r="X16" s="312">
        <v>860</v>
      </c>
      <c r="Y16" s="312">
        <v>0</v>
      </c>
      <c r="Z16" s="312">
        <v>0</v>
      </c>
      <c r="AA16" s="312">
        <v>291</v>
      </c>
      <c r="AB16" s="312">
        <f t="shared" si="11"/>
        <v>1652</v>
      </c>
      <c r="AC16" s="312">
        <v>0</v>
      </c>
      <c r="AD16" s="312">
        <v>0</v>
      </c>
      <c r="AE16" s="312">
        <v>16</v>
      </c>
      <c r="AF16" s="312">
        <v>0</v>
      </c>
      <c r="AG16" s="312">
        <v>0</v>
      </c>
      <c r="AH16" s="312">
        <v>1636</v>
      </c>
      <c r="AI16" s="312">
        <f t="shared" si="12"/>
        <v>135</v>
      </c>
      <c r="AJ16" s="312">
        <f t="shared" si="13"/>
        <v>135</v>
      </c>
      <c r="AK16" s="312">
        <v>0</v>
      </c>
      <c r="AL16" s="312">
        <v>0</v>
      </c>
      <c r="AM16" s="312">
        <v>0</v>
      </c>
      <c r="AN16" s="312">
        <v>135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568</v>
      </c>
      <c r="CR16" s="312">
        <f t="shared" si="25"/>
        <v>568</v>
      </c>
      <c r="CS16" s="312">
        <v>0</v>
      </c>
      <c r="CT16" s="312">
        <v>0</v>
      </c>
      <c r="CU16" s="312">
        <v>0</v>
      </c>
      <c r="CV16" s="312">
        <v>522</v>
      </c>
      <c r="CW16" s="312">
        <v>46</v>
      </c>
      <c r="CX16" s="312">
        <v>0</v>
      </c>
      <c r="CY16" s="312">
        <f t="shared" si="26"/>
        <v>0</v>
      </c>
      <c r="CZ16" s="312">
        <v>0</v>
      </c>
      <c r="DA16" s="312">
        <v>0</v>
      </c>
      <c r="DB16" s="312">
        <v>0</v>
      </c>
      <c r="DC16" s="312">
        <v>0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1115</v>
      </c>
      <c r="DV16" s="312">
        <v>1115</v>
      </c>
      <c r="DW16" s="312">
        <v>0</v>
      </c>
      <c r="DX16" s="312">
        <v>0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555</v>
      </c>
      <c r="B17" s="278" t="s">
        <v>585</v>
      </c>
      <c r="C17" s="277" t="s">
        <v>586</v>
      </c>
      <c r="D17" s="312">
        <f t="shared" si="5"/>
        <v>5052</v>
      </c>
      <c r="E17" s="312">
        <f t="shared" si="6"/>
        <v>4357</v>
      </c>
      <c r="F17" s="312">
        <f t="shared" si="7"/>
        <v>4307</v>
      </c>
      <c r="G17" s="312">
        <v>0</v>
      </c>
      <c r="H17" s="312">
        <v>4307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50</v>
      </c>
      <c r="N17" s="312">
        <v>0</v>
      </c>
      <c r="O17" s="312">
        <v>50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358</v>
      </c>
      <c r="U17" s="312">
        <f t="shared" si="10"/>
        <v>189</v>
      </c>
      <c r="V17" s="312">
        <v>0</v>
      </c>
      <c r="W17" s="312">
        <v>0</v>
      </c>
      <c r="X17" s="312">
        <v>157</v>
      </c>
      <c r="Y17" s="312">
        <v>0</v>
      </c>
      <c r="Z17" s="312">
        <v>0</v>
      </c>
      <c r="AA17" s="312">
        <v>32</v>
      </c>
      <c r="AB17" s="312">
        <f t="shared" si="11"/>
        <v>169</v>
      </c>
      <c r="AC17" s="312">
        <v>0</v>
      </c>
      <c r="AD17" s="312">
        <v>0</v>
      </c>
      <c r="AE17" s="312">
        <v>1</v>
      </c>
      <c r="AF17" s="312">
        <v>0</v>
      </c>
      <c r="AG17" s="312"/>
      <c r="AH17" s="312">
        <v>168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337</v>
      </c>
      <c r="CR17" s="312">
        <f t="shared" si="25"/>
        <v>328</v>
      </c>
      <c r="CS17" s="312">
        <v>0</v>
      </c>
      <c r="CT17" s="312">
        <v>0</v>
      </c>
      <c r="CU17" s="312">
        <v>0</v>
      </c>
      <c r="CV17" s="312">
        <v>306</v>
      </c>
      <c r="CW17" s="312">
        <v>4</v>
      </c>
      <c r="CX17" s="312">
        <v>18</v>
      </c>
      <c r="CY17" s="312">
        <f t="shared" si="26"/>
        <v>9</v>
      </c>
      <c r="CZ17" s="312">
        <v>0</v>
      </c>
      <c r="DA17" s="312">
        <v>0</v>
      </c>
      <c r="DB17" s="312">
        <v>0</v>
      </c>
      <c r="DC17" s="312">
        <v>0</v>
      </c>
      <c r="DD17" s="312">
        <v>9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0</v>
      </c>
      <c r="DV17" s="312">
        <v>0</v>
      </c>
      <c r="DW17" s="312">
        <v>0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555</v>
      </c>
      <c r="B18" s="278" t="s">
        <v>587</v>
      </c>
      <c r="C18" s="277" t="s">
        <v>552</v>
      </c>
      <c r="D18" s="312">
        <f t="shared" si="5"/>
        <v>550</v>
      </c>
      <c r="E18" s="312">
        <f t="shared" si="6"/>
        <v>260</v>
      </c>
      <c r="F18" s="312">
        <f t="shared" si="7"/>
        <v>244</v>
      </c>
      <c r="G18" s="312">
        <v>0</v>
      </c>
      <c r="H18" s="312">
        <v>244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16</v>
      </c>
      <c r="N18" s="312">
        <v>0</v>
      </c>
      <c r="O18" s="312">
        <v>16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164</v>
      </c>
      <c r="U18" s="312">
        <f t="shared" si="10"/>
        <v>153</v>
      </c>
      <c r="V18" s="312">
        <v>0</v>
      </c>
      <c r="W18" s="312">
        <v>0</v>
      </c>
      <c r="X18" s="312">
        <v>60</v>
      </c>
      <c r="Y18" s="312">
        <v>37</v>
      </c>
      <c r="Z18" s="312">
        <v>0</v>
      </c>
      <c r="AA18" s="312">
        <v>56</v>
      </c>
      <c r="AB18" s="312">
        <f t="shared" si="11"/>
        <v>11</v>
      </c>
      <c r="AC18" s="312">
        <v>0</v>
      </c>
      <c r="AD18" s="312">
        <v>0</v>
      </c>
      <c r="AE18" s="312">
        <v>3</v>
      </c>
      <c r="AF18" s="312">
        <v>0</v>
      </c>
      <c r="AG18" s="312">
        <v>0</v>
      </c>
      <c r="AH18" s="312">
        <v>8</v>
      </c>
      <c r="AI18" s="312">
        <f t="shared" si="12"/>
        <v>80</v>
      </c>
      <c r="AJ18" s="312">
        <f t="shared" si="13"/>
        <v>80</v>
      </c>
      <c r="AK18" s="312">
        <v>0</v>
      </c>
      <c r="AL18" s="312">
        <v>0</v>
      </c>
      <c r="AM18" s="312">
        <v>0</v>
      </c>
      <c r="AN18" s="312">
        <v>80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35</v>
      </c>
      <c r="CR18" s="312">
        <f t="shared" si="25"/>
        <v>35</v>
      </c>
      <c r="CS18" s="312">
        <v>0</v>
      </c>
      <c r="CT18" s="312">
        <v>0</v>
      </c>
      <c r="CU18" s="312">
        <v>0</v>
      </c>
      <c r="CV18" s="312">
        <v>35</v>
      </c>
      <c r="CW18" s="312">
        <v>0</v>
      </c>
      <c r="CX18" s="312">
        <v>0</v>
      </c>
      <c r="CY18" s="312">
        <f t="shared" si="26"/>
        <v>0</v>
      </c>
      <c r="CZ18" s="312">
        <v>0</v>
      </c>
      <c r="DA18" s="312">
        <v>0</v>
      </c>
      <c r="DB18" s="312">
        <v>0</v>
      </c>
      <c r="DC18" s="312">
        <v>0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11</v>
      </c>
      <c r="DV18" s="312">
        <v>11</v>
      </c>
      <c r="DW18" s="312">
        <v>0</v>
      </c>
      <c r="DX18" s="312">
        <v>0</v>
      </c>
      <c r="DY18" s="312">
        <v>0</v>
      </c>
      <c r="DZ18" s="312">
        <f t="shared" si="31"/>
        <v>0</v>
      </c>
      <c r="EA18" s="312">
        <f t="shared" si="32"/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f t="shared" si="33"/>
        <v>0</v>
      </c>
      <c r="EI18" s="312">
        <v>0</v>
      </c>
      <c r="EJ18" s="312">
        <v>0</v>
      </c>
      <c r="EK18" s="312">
        <v>0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555</v>
      </c>
      <c r="B19" s="278" t="s">
        <v>588</v>
      </c>
      <c r="C19" s="277" t="s">
        <v>589</v>
      </c>
      <c r="D19" s="312">
        <f t="shared" si="5"/>
        <v>2696</v>
      </c>
      <c r="E19" s="312">
        <f t="shared" si="6"/>
        <v>1981</v>
      </c>
      <c r="F19" s="312">
        <f t="shared" si="7"/>
        <v>1922</v>
      </c>
      <c r="G19" s="312">
        <v>0</v>
      </c>
      <c r="H19" s="312">
        <v>1922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59</v>
      </c>
      <c r="N19" s="312">
        <v>0</v>
      </c>
      <c r="O19" s="312">
        <v>59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557</v>
      </c>
      <c r="U19" s="312">
        <f t="shared" si="10"/>
        <v>469</v>
      </c>
      <c r="V19" s="312">
        <v>0</v>
      </c>
      <c r="W19" s="312">
        <v>0</v>
      </c>
      <c r="X19" s="312">
        <v>196</v>
      </c>
      <c r="Y19" s="312">
        <v>136</v>
      </c>
      <c r="Z19" s="312">
        <v>0</v>
      </c>
      <c r="AA19" s="312">
        <v>137</v>
      </c>
      <c r="AB19" s="312">
        <f t="shared" si="11"/>
        <v>88</v>
      </c>
      <c r="AC19" s="312">
        <v>0</v>
      </c>
      <c r="AD19" s="312">
        <v>0</v>
      </c>
      <c r="AE19" s="312">
        <v>17</v>
      </c>
      <c r="AF19" s="312">
        <v>1</v>
      </c>
      <c r="AG19" s="312">
        <v>0</v>
      </c>
      <c r="AH19" s="312">
        <v>70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117</v>
      </c>
      <c r="CR19" s="312">
        <f t="shared" si="25"/>
        <v>117</v>
      </c>
      <c r="CS19" s="312">
        <v>0</v>
      </c>
      <c r="CT19" s="312">
        <v>0</v>
      </c>
      <c r="CU19" s="312">
        <v>0</v>
      </c>
      <c r="CV19" s="312">
        <v>117</v>
      </c>
      <c r="CW19" s="312">
        <v>0</v>
      </c>
      <c r="CX19" s="312">
        <v>0</v>
      </c>
      <c r="CY19" s="312">
        <f t="shared" si="26"/>
        <v>0</v>
      </c>
      <c r="CZ19" s="312">
        <v>0</v>
      </c>
      <c r="DA19" s="312">
        <v>0</v>
      </c>
      <c r="DB19" s="312">
        <v>0</v>
      </c>
      <c r="DC19" s="312">
        <v>0</v>
      </c>
      <c r="DD19" s="312">
        <v>0</v>
      </c>
      <c r="DE19" s="312">
        <v>0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41</v>
      </c>
      <c r="DV19" s="312">
        <v>40</v>
      </c>
      <c r="DW19" s="312">
        <v>0</v>
      </c>
      <c r="DX19" s="312">
        <v>1</v>
      </c>
      <c r="DY19" s="312">
        <v>0</v>
      </c>
      <c r="DZ19" s="312">
        <f t="shared" si="31"/>
        <v>0</v>
      </c>
      <c r="EA19" s="312">
        <f t="shared" si="32"/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f t="shared" si="33"/>
        <v>0</v>
      </c>
      <c r="EI19" s="312">
        <v>0</v>
      </c>
      <c r="EJ19" s="312">
        <v>0</v>
      </c>
      <c r="EK19" s="312">
        <v>0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555</v>
      </c>
      <c r="B20" s="278" t="s">
        <v>590</v>
      </c>
      <c r="C20" s="277" t="s">
        <v>591</v>
      </c>
      <c r="D20" s="312">
        <f t="shared" si="5"/>
        <v>6653</v>
      </c>
      <c r="E20" s="312">
        <f t="shared" si="6"/>
        <v>5425</v>
      </c>
      <c r="F20" s="312">
        <f t="shared" si="7"/>
        <v>4313</v>
      </c>
      <c r="G20" s="312">
        <v>0</v>
      </c>
      <c r="H20" s="312">
        <v>4294</v>
      </c>
      <c r="I20" s="312">
        <v>0</v>
      </c>
      <c r="J20" s="312">
        <v>0</v>
      </c>
      <c r="K20" s="312">
        <v>19</v>
      </c>
      <c r="L20" s="312">
        <v>0</v>
      </c>
      <c r="M20" s="312">
        <f t="shared" si="8"/>
        <v>1112</v>
      </c>
      <c r="N20" s="312">
        <v>0</v>
      </c>
      <c r="O20" s="312">
        <v>1112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717</v>
      </c>
      <c r="U20" s="312">
        <f t="shared" si="10"/>
        <v>302</v>
      </c>
      <c r="V20" s="312">
        <v>0</v>
      </c>
      <c r="W20" s="312">
        <v>0</v>
      </c>
      <c r="X20" s="312">
        <v>139</v>
      </c>
      <c r="Y20" s="312">
        <v>0</v>
      </c>
      <c r="Z20" s="312">
        <v>0</v>
      </c>
      <c r="AA20" s="312">
        <v>163</v>
      </c>
      <c r="AB20" s="312">
        <f t="shared" si="11"/>
        <v>415</v>
      </c>
      <c r="AC20" s="312">
        <v>0</v>
      </c>
      <c r="AD20" s="312">
        <v>0</v>
      </c>
      <c r="AE20" s="312">
        <v>415</v>
      </c>
      <c r="AF20" s="312">
        <v>0</v>
      </c>
      <c r="AG20" s="312">
        <v>0</v>
      </c>
      <c r="AH20" s="312">
        <v>0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0</v>
      </c>
      <c r="CR20" s="312">
        <f t="shared" si="25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f t="shared" si="26"/>
        <v>0</v>
      </c>
      <c r="CZ20" s="312">
        <v>0</v>
      </c>
      <c r="DA20" s="312">
        <v>0</v>
      </c>
      <c r="DB20" s="312">
        <v>0</v>
      </c>
      <c r="DC20" s="312">
        <v>0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511</v>
      </c>
      <c r="DV20" s="312">
        <v>511</v>
      </c>
      <c r="DW20" s="312">
        <v>0</v>
      </c>
      <c r="DX20" s="312">
        <v>0</v>
      </c>
      <c r="DY20" s="312">
        <v>0</v>
      </c>
      <c r="DZ20" s="312">
        <f t="shared" si="31"/>
        <v>0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0</v>
      </c>
      <c r="EI20" s="312">
        <v>0</v>
      </c>
      <c r="EJ20" s="312">
        <v>0</v>
      </c>
      <c r="EK20" s="312">
        <v>0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555</v>
      </c>
      <c r="B21" s="278" t="s">
        <v>592</v>
      </c>
      <c r="C21" s="277" t="s">
        <v>559</v>
      </c>
      <c r="D21" s="312">
        <f t="shared" si="5"/>
        <v>3665</v>
      </c>
      <c r="E21" s="312">
        <f t="shared" si="6"/>
        <v>2906</v>
      </c>
      <c r="F21" s="312">
        <f t="shared" si="7"/>
        <v>2387</v>
      </c>
      <c r="G21" s="312">
        <v>0</v>
      </c>
      <c r="H21" s="312">
        <v>2387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519</v>
      </c>
      <c r="N21" s="312">
        <v>0</v>
      </c>
      <c r="O21" s="312">
        <v>519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82</v>
      </c>
      <c r="U21" s="312">
        <f t="shared" si="10"/>
        <v>82</v>
      </c>
      <c r="V21" s="312">
        <v>0</v>
      </c>
      <c r="W21" s="312">
        <v>0</v>
      </c>
      <c r="X21" s="312">
        <v>0</v>
      </c>
      <c r="Y21" s="312">
        <v>82</v>
      </c>
      <c r="Z21" s="312">
        <v>0</v>
      </c>
      <c r="AA21" s="312">
        <v>0</v>
      </c>
      <c r="AB21" s="312">
        <f t="shared" si="11"/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f t="shared" si="12"/>
        <v>27</v>
      </c>
      <c r="AJ21" s="312">
        <f t="shared" si="13"/>
        <v>27</v>
      </c>
      <c r="AK21" s="312">
        <v>0</v>
      </c>
      <c r="AL21" s="312">
        <v>0</v>
      </c>
      <c r="AM21" s="312">
        <v>0</v>
      </c>
      <c r="AN21" s="312">
        <v>27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264</v>
      </c>
      <c r="CR21" s="312">
        <f t="shared" si="25"/>
        <v>96</v>
      </c>
      <c r="CS21" s="312">
        <v>0</v>
      </c>
      <c r="CT21" s="312">
        <v>0</v>
      </c>
      <c r="CU21" s="312">
        <v>86</v>
      </c>
      <c r="CV21" s="312">
        <v>6</v>
      </c>
      <c r="CW21" s="312">
        <v>4</v>
      </c>
      <c r="CX21" s="312">
        <v>0</v>
      </c>
      <c r="CY21" s="312">
        <f t="shared" si="26"/>
        <v>168</v>
      </c>
      <c r="CZ21" s="312">
        <v>0</v>
      </c>
      <c r="DA21" s="312">
        <v>0</v>
      </c>
      <c r="DB21" s="312">
        <v>84</v>
      </c>
      <c r="DC21" s="312">
        <v>1</v>
      </c>
      <c r="DD21" s="312">
        <v>1</v>
      </c>
      <c r="DE21" s="312">
        <v>82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386</v>
      </c>
      <c r="DV21" s="312">
        <v>386</v>
      </c>
      <c r="DW21" s="312">
        <v>0</v>
      </c>
      <c r="DX21" s="312">
        <v>0</v>
      </c>
      <c r="DY21" s="312">
        <v>0</v>
      </c>
      <c r="DZ21" s="312">
        <f t="shared" si="31"/>
        <v>0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0</v>
      </c>
      <c r="EI21" s="312">
        <v>0</v>
      </c>
      <c r="EJ21" s="312">
        <v>0</v>
      </c>
      <c r="EK21" s="312">
        <v>0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555</v>
      </c>
      <c r="B22" s="278" t="s">
        <v>593</v>
      </c>
      <c r="C22" s="277" t="s">
        <v>594</v>
      </c>
      <c r="D22" s="312">
        <f t="shared" si="5"/>
        <v>4286</v>
      </c>
      <c r="E22" s="312">
        <f t="shared" si="6"/>
        <v>3412</v>
      </c>
      <c r="F22" s="312">
        <f t="shared" si="7"/>
        <v>2770</v>
      </c>
      <c r="G22" s="312">
        <v>0</v>
      </c>
      <c r="H22" s="312">
        <v>2770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642</v>
      </c>
      <c r="N22" s="312">
        <v>0</v>
      </c>
      <c r="O22" s="312">
        <v>642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203</v>
      </c>
      <c r="U22" s="312">
        <f t="shared" si="10"/>
        <v>126</v>
      </c>
      <c r="V22" s="312">
        <v>0</v>
      </c>
      <c r="W22" s="312">
        <v>0</v>
      </c>
      <c r="X22" s="312">
        <v>124</v>
      </c>
      <c r="Y22" s="312">
        <v>0</v>
      </c>
      <c r="Z22" s="312">
        <v>0</v>
      </c>
      <c r="AA22" s="312">
        <v>2</v>
      </c>
      <c r="AB22" s="312">
        <f t="shared" si="11"/>
        <v>77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77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671</v>
      </c>
      <c r="CR22" s="312">
        <f t="shared" si="25"/>
        <v>470</v>
      </c>
      <c r="CS22" s="312">
        <v>0</v>
      </c>
      <c r="CT22" s="312">
        <v>0</v>
      </c>
      <c r="CU22" s="312">
        <v>0</v>
      </c>
      <c r="CV22" s="312">
        <v>468</v>
      </c>
      <c r="CW22" s="312">
        <v>2</v>
      </c>
      <c r="CX22" s="312">
        <v>0</v>
      </c>
      <c r="CY22" s="312">
        <f t="shared" si="26"/>
        <v>201</v>
      </c>
      <c r="CZ22" s="312">
        <v>0</v>
      </c>
      <c r="DA22" s="312">
        <v>0</v>
      </c>
      <c r="DB22" s="312">
        <v>0</v>
      </c>
      <c r="DC22" s="312">
        <v>201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0</v>
      </c>
      <c r="DV22" s="312">
        <v>0</v>
      </c>
      <c r="DW22" s="312">
        <v>0</v>
      </c>
      <c r="DX22" s="312">
        <v>0</v>
      </c>
      <c r="DY22" s="312">
        <v>0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555</v>
      </c>
      <c r="B23" s="278" t="s">
        <v>595</v>
      </c>
      <c r="C23" s="277" t="s">
        <v>573</v>
      </c>
      <c r="D23" s="312">
        <f t="shared" si="5"/>
        <v>3758</v>
      </c>
      <c r="E23" s="312">
        <f t="shared" si="6"/>
        <v>2889</v>
      </c>
      <c r="F23" s="312">
        <f t="shared" si="7"/>
        <v>1208</v>
      </c>
      <c r="G23" s="312">
        <v>0</v>
      </c>
      <c r="H23" s="312">
        <v>1208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1681</v>
      </c>
      <c r="N23" s="312">
        <v>0</v>
      </c>
      <c r="O23" s="312">
        <v>1681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0</v>
      </c>
      <c r="U23" s="312">
        <f t="shared" si="10"/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f t="shared" si="11"/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444</v>
      </c>
      <c r="CR23" s="312">
        <f t="shared" si="25"/>
        <v>425</v>
      </c>
      <c r="CS23" s="312">
        <v>0</v>
      </c>
      <c r="CT23" s="312">
        <v>0</v>
      </c>
      <c r="CU23" s="312">
        <v>0</v>
      </c>
      <c r="CV23" s="312">
        <v>425</v>
      </c>
      <c r="CW23" s="312">
        <v>0</v>
      </c>
      <c r="CX23" s="312">
        <v>0</v>
      </c>
      <c r="CY23" s="312">
        <f t="shared" si="26"/>
        <v>19</v>
      </c>
      <c r="CZ23" s="312">
        <v>0</v>
      </c>
      <c r="DA23" s="312">
        <v>0</v>
      </c>
      <c r="DB23" s="312">
        <v>0</v>
      </c>
      <c r="DC23" s="312">
        <v>19</v>
      </c>
      <c r="DD23" s="312">
        <v>0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2</v>
      </c>
      <c r="DV23" s="312">
        <v>0</v>
      </c>
      <c r="DW23" s="312">
        <v>2</v>
      </c>
      <c r="DX23" s="312">
        <v>0</v>
      </c>
      <c r="DY23" s="312">
        <v>0</v>
      </c>
      <c r="DZ23" s="312">
        <f t="shared" si="31"/>
        <v>423</v>
      </c>
      <c r="EA23" s="312">
        <f t="shared" si="32"/>
        <v>83</v>
      </c>
      <c r="EB23" s="312">
        <v>0</v>
      </c>
      <c r="EC23" s="312">
        <v>0</v>
      </c>
      <c r="ED23" s="312">
        <v>83</v>
      </c>
      <c r="EE23" s="312">
        <v>0</v>
      </c>
      <c r="EF23" s="312">
        <v>0</v>
      </c>
      <c r="EG23" s="312">
        <v>0</v>
      </c>
      <c r="EH23" s="312">
        <f t="shared" si="33"/>
        <v>340</v>
      </c>
      <c r="EI23" s="312">
        <v>0</v>
      </c>
      <c r="EJ23" s="312">
        <v>0</v>
      </c>
      <c r="EK23" s="312">
        <v>340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555</v>
      </c>
      <c r="B24" s="278" t="s">
        <v>596</v>
      </c>
      <c r="C24" s="277" t="s">
        <v>574</v>
      </c>
      <c r="D24" s="312">
        <f t="shared" si="5"/>
        <v>5147</v>
      </c>
      <c r="E24" s="312">
        <f t="shared" si="6"/>
        <v>3304</v>
      </c>
      <c r="F24" s="312">
        <f t="shared" si="7"/>
        <v>2319</v>
      </c>
      <c r="G24" s="312">
        <v>0</v>
      </c>
      <c r="H24" s="312">
        <v>2319</v>
      </c>
      <c r="I24" s="312">
        <v>0</v>
      </c>
      <c r="J24" s="312"/>
      <c r="K24" s="312">
        <v>0</v>
      </c>
      <c r="L24" s="312">
        <v>0</v>
      </c>
      <c r="M24" s="312">
        <f t="shared" si="8"/>
        <v>985</v>
      </c>
      <c r="N24" s="312">
        <v>0</v>
      </c>
      <c r="O24" s="312">
        <v>769</v>
      </c>
      <c r="P24" s="312">
        <v>96</v>
      </c>
      <c r="Q24" s="312">
        <v>0</v>
      </c>
      <c r="R24" s="312">
        <v>0</v>
      </c>
      <c r="S24" s="312">
        <v>120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103</v>
      </c>
      <c r="AJ24" s="312">
        <f t="shared" si="13"/>
        <v>103</v>
      </c>
      <c r="AK24" s="312">
        <v>0</v>
      </c>
      <c r="AL24" s="312">
        <v>0</v>
      </c>
      <c r="AM24" s="312">
        <v>0</v>
      </c>
      <c r="AN24" s="312">
        <v>103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886</v>
      </c>
      <c r="CR24" s="312">
        <f t="shared" si="25"/>
        <v>712</v>
      </c>
      <c r="CS24" s="312">
        <v>0</v>
      </c>
      <c r="CT24" s="312">
        <v>0</v>
      </c>
      <c r="CU24" s="312">
        <v>173</v>
      </c>
      <c r="CV24" s="312">
        <v>539</v>
      </c>
      <c r="CW24" s="312">
        <v>0</v>
      </c>
      <c r="CX24" s="312">
        <v>0</v>
      </c>
      <c r="CY24" s="312">
        <f t="shared" si="26"/>
        <v>174</v>
      </c>
      <c r="CZ24" s="312">
        <v>0</v>
      </c>
      <c r="DA24" s="312">
        <v>0</v>
      </c>
      <c r="DB24" s="312">
        <v>174</v>
      </c>
      <c r="DC24" s="312">
        <v>0</v>
      </c>
      <c r="DD24" s="312">
        <v>0</v>
      </c>
      <c r="DE24" s="312">
        <v>0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672</v>
      </c>
      <c r="DV24" s="312">
        <v>672</v>
      </c>
      <c r="DW24" s="312">
        <v>0</v>
      </c>
      <c r="DX24" s="312">
        <v>0</v>
      </c>
      <c r="DY24" s="312">
        <v>0</v>
      </c>
      <c r="DZ24" s="312">
        <f t="shared" si="31"/>
        <v>182</v>
      </c>
      <c r="EA24" s="312">
        <f t="shared" si="32"/>
        <v>182</v>
      </c>
      <c r="EB24" s="312">
        <v>0</v>
      </c>
      <c r="EC24" s="312">
        <v>0</v>
      </c>
      <c r="ED24" s="312">
        <v>182</v>
      </c>
      <c r="EE24" s="312">
        <v>0</v>
      </c>
      <c r="EF24" s="312">
        <v>0</v>
      </c>
      <c r="EG24" s="312">
        <v>0</v>
      </c>
      <c r="EH24" s="312">
        <f t="shared" si="33"/>
        <v>0</v>
      </c>
      <c r="EI24" s="312">
        <v>0</v>
      </c>
      <c r="EJ24" s="312">
        <v>0</v>
      </c>
      <c r="EK24" s="312">
        <v>0</v>
      </c>
      <c r="EL24" s="312">
        <v>0</v>
      </c>
      <c r="EM24" s="312">
        <v>0</v>
      </c>
      <c r="EN24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560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8" t="s">
        <v>367</v>
      </c>
      <c r="B2" s="318" t="s">
        <v>368</v>
      </c>
      <c r="C2" s="318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9"/>
      <c r="B3" s="319"/>
      <c r="C3" s="321"/>
      <c r="D3" s="342" t="s">
        <v>373</v>
      </c>
      <c r="E3" s="318" t="s">
        <v>374</v>
      </c>
      <c r="F3" s="343" t="s">
        <v>375</v>
      </c>
      <c r="G3" s="347"/>
      <c r="H3" s="347"/>
      <c r="I3" s="347"/>
      <c r="J3" s="347"/>
      <c r="K3" s="347"/>
      <c r="L3" s="347"/>
      <c r="M3" s="348"/>
      <c r="N3" s="318" t="s">
        <v>376</v>
      </c>
      <c r="O3" s="318" t="s">
        <v>377</v>
      </c>
      <c r="P3" s="342" t="s">
        <v>373</v>
      </c>
      <c r="Q3" s="318" t="s">
        <v>374</v>
      </c>
      <c r="R3" s="349" t="s">
        <v>378</v>
      </c>
      <c r="S3" s="350"/>
      <c r="T3" s="350"/>
      <c r="U3" s="350"/>
      <c r="V3" s="350"/>
      <c r="W3" s="350"/>
      <c r="X3" s="350"/>
      <c r="Y3" s="351"/>
      <c r="Z3" s="342" t="s">
        <v>373</v>
      </c>
      <c r="AA3" s="318" t="s">
        <v>379</v>
      </c>
      <c r="AB3" s="318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5" t="s">
        <v>542</v>
      </c>
      <c r="AL3" s="353" t="s">
        <v>543</v>
      </c>
      <c r="AM3" s="353" t="s">
        <v>544</v>
      </c>
      <c r="AN3" s="353" t="s">
        <v>545</v>
      </c>
      <c r="AO3" s="353" t="s">
        <v>546</v>
      </c>
      <c r="AP3" s="353" t="s">
        <v>547</v>
      </c>
      <c r="AQ3" s="353" t="s">
        <v>548</v>
      </c>
      <c r="AR3" s="353" t="s">
        <v>549</v>
      </c>
      <c r="AS3" s="353" t="s">
        <v>550</v>
      </c>
    </row>
    <row r="4" spans="1:45" s="174" customFormat="1" ht="25.5" customHeight="1">
      <c r="A4" s="319"/>
      <c r="B4" s="319"/>
      <c r="C4" s="321"/>
      <c r="D4" s="342"/>
      <c r="E4" s="321"/>
      <c r="F4" s="342" t="s">
        <v>373</v>
      </c>
      <c r="G4" s="318" t="s">
        <v>382</v>
      </c>
      <c r="H4" s="318" t="s">
        <v>383</v>
      </c>
      <c r="I4" s="318" t="s">
        <v>384</v>
      </c>
      <c r="J4" s="318" t="s">
        <v>385</v>
      </c>
      <c r="K4" s="318" t="s">
        <v>386</v>
      </c>
      <c r="L4" s="318" t="s">
        <v>387</v>
      </c>
      <c r="M4" s="318" t="s">
        <v>388</v>
      </c>
      <c r="N4" s="321"/>
      <c r="O4" s="352"/>
      <c r="P4" s="342"/>
      <c r="Q4" s="321"/>
      <c r="R4" s="319" t="s">
        <v>373</v>
      </c>
      <c r="S4" s="318" t="s">
        <v>382</v>
      </c>
      <c r="T4" s="318" t="s">
        <v>383</v>
      </c>
      <c r="U4" s="318" t="s">
        <v>384</v>
      </c>
      <c r="V4" s="318" t="s">
        <v>385</v>
      </c>
      <c r="W4" s="318" t="s">
        <v>386</v>
      </c>
      <c r="X4" s="318" t="s">
        <v>387</v>
      </c>
      <c r="Y4" s="318" t="s">
        <v>388</v>
      </c>
      <c r="Z4" s="342"/>
      <c r="AA4" s="321"/>
      <c r="AB4" s="321"/>
      <c r="AC4" s="342" t="s">
        <v>373</v>
      </c>
      <c r="AD4" s="318" t="s">
        <v>382</v>
      </c>
      <c r="AE4" s="318" t="s">
        <v>383</v>
      </c>
      <c r="AF4" s="318" t="s">
        <v>384</v>
      </c>
      <c r="AG4" s="318" t="s">
        <v>385</v>
      </c>
      <c r="AH4" s="318" t="s">
        <v>386</v>
      </c>
      <c r="AI4" s="318" t="s">
        <v>387</v>
      </c>
      <c r="AJ4" s="318" t="s">
        <v>388</v>
      </c>
      <c r="AK4" s="355"/>
      <c r="AL4" s="354"/>
      <c r="AM4" s="354"/>
      <c r="AN4" s="354"/>
      <c r="AO4" s="354"/>
      <c r="AP4" s="354"/>
      <c r="AQ4" s="354"/>
      <c r="AR4" s="354"/>
      <c r="AS4" s="354"/>
    </row>
    <row r="5" spans="1:45" s="174" customFormat="1" ht="25.5" customHeight="1">
      <c r="A5" s="319"/>
      <c r="B5" s="319"/>
      <c r="C5" s="321"/>
      <c r="D5" s="342"/>
      <c r="E5" s="321"/>
      <c r="F5" s="342"/>
      <c r="G5" s="321"/>
      <c r="H5" s="319"/>
      <c r="I5" s="319"/>
      <c r="J5" s="319"/>
      <c r="K5" s="319"/>
      <c r="L5" s="319"/>
      <c r="M5" s="321"/>
      <c r="N5" s="319"/>
      <c r="O5" s="352"/>
      <c r="P5" s="342"/>
      <c r="Q5" s="319"/>
      <c r="R5" s="321"/>
      <c r="S5" s="321"/>
      <c r="T5" s="319"/>
      <c r="U5" s="319"/>
      <c r="V5" s="319"/>
      <c r="W5" s="319"/>
      <c r="X5" s="319"/>
      <c r="Y5" s="321"/>
      <c r="Z5" s="342"/>
      <c r="AA5" s="319"/>
      <c r="AB5" s="319"/>
      <c r="AC5" s="342"/>
      <c r="AD5" s="321"/>
      <c r="AE5" s="319"/>
      <c r="AF5" s="319"/>
      <c r="AG5" s="319"/>
      <c r="AH5" s="319"/>
      <c r="AI5" s="319"/>
      <c r="AJ5" s="321"/>
      <c r="AK5" s="355"/>
      <c r="AL5" s="354"/>
      <c r="AM5" s="354"/>
      <c r="AN5" s="354"/>
      <c r="AO5" s="354"/>
      <c r="AP5" s="354"/>
      <c r="AQ5" s="354"/>
      <c r="AR5" s="354"/>
      <c r="AS5" s="354"/>
    </row>
    <row r="6" spans="1:45" s="180" customFormat="1" ht="11.25">
      <c r="A6" s="319"/>
      <c r="B6" s="320"/>
      <c r="C6" s="321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AS7">SUM(D8:D24)</f>
        <v>270404</v>
      </c>
      <c r="E7" s="274">
        <f t="shared" si="0"/>
        <v>214373</v>
      </c>
      <c r="F7" s="274">
        <f t="shared" si="0"/>
        <v>47526</v>
      </c>
      <c r="G7" s="274">
        <f t="shared" si="0"/>
        <v>29940</v>
      </c>
      <c r="H7" s="274">
        <f t="shared" si="0"/>
        <v>345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17241</v>
      </c>
      <c r="M7" s="274">
        <f t="shared" si="0"/>
        <v>0</v>
      </c>
      <c r="N7" s="274">
        <f t="shared" si="0"/>
        <v>1009</v>
      </c>
      <c r="O7" s="274">
        <f t="shared" si="0"/>
        <v>7496</v>
      </c>
      <c r="P7" s="274">
        <f t="shared" si="0"/>
        <v>236335</v>
      </c>
      <c r="Q7" s="274">
        <f t="shared" si="0"/>
        <v>214373</v>
      </c>
      <c r="R7" s="274">
        <f t="shared" si="0"/>
        <v>21962</v>
      </c>
      <c r="S7" s="274">
        <f t="shared" si="0"/>
        <v>20152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1810</v>
      </c>
      <c r="Y7" s="274">
        <f t="shared" si="0"/>
        <v>0</v>
      </c>
      <c r="Z7" s="274">
        <f t="shared" si="0"/>
        <v>28682</v>
      </c>
      <c r="AA7" s="274">
        <f t="shared" si="0"/>
        <v>1009</v>
      </c>
      <c r="AB7" s="274">
        <f t="shared" si="0"/>
        <v>23914</v>
      </c>
      <c r="AC7" s="274">
        <f t="shared" si="0"/>
        <v>3759</v>
      </c>
      <c r="AD7" s="274">
        <f t="shared" si="0"/>
        <v>3283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476</v>
      </c>
      <c r="AJ7" s="274">
        <f t="shared" si="0"/>
        <v>0</v>
      </c>
      <c r="AK7" s="274">
        <f t="shared" si="0"/>
        <v>81</v>
      </c>
      <c r="AL7" s="274">
        <f t="shared" si="0"/>
        <v>0</v>
      </c>
      <c r="AM7" s="274">
        <f t="shared" si="0"/>
        <v>58</v>
      </c>
      <c r="AN7" s="274">
        <f t="shared" si="0"/>
        <v>23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575</v>
      </c>
      <c r="C8" s="277" t="s">
        <v>576</v>
      </c>
      <c r="D8" s="285">
        <f aca="true" t="shared" si="1" ref="D8:D24">SUM(E8,F8,N8,O8)</f>
        <v>94169</v>
      </c>
      <c r="E8" s="285">
        <f aca="true" t="shared" si="2" ref="E8:E24">+Q8</f>
        <v>76273</v>
      </c>
      <c r="F8" s="285">
        <f aca="true" t="shared" si="3" ref="F8:F24">SUM(G8:M8)</f>
        <v>16681</v>
      </c>
      <c r="G8" s="285">
        <v>12451</v>
      </c>
      <c r="H8" s="285">
        <v>0</v>
      </c>
      <c r="I8" s="285">
        <v>0</v>
      </c>
      <c r="J8" s="285">
        <v>0</v>
      </c>
      <c r="K8" s="285">
        <v>0</v>
      </c>
      <c r="L8" s="285">
        <v>4230</v>
      </c>
      <c r="M8" s="285">
        <v>0</v>
      </c>
      <c r="N8" s="285">
        <f aca="true" t="shared" si="4" ref="N8:N24">+AA8</f>
        <v>0</v>
      </c>
      <c r="O8" s="285">
        <f>+'資源化量内訳'!Y8</f>
        <v>1215</v>
      </c>
      <c r="P8" s="285">
        <f aca="true" t="shared" si="5" ref="P8:P24">+SUM(Q8,R8)</f>
        <v>85411</v>
      </c>
      <c r="Q8" s="285">
        <v>76273</v>
      </c>
      <c r="R8" s="285">
        <f aca="true" t="shared" si="6" ref="R8:R24">+SUM(S8,T8,U8,V8,W8,X8,Y8)</f>
        <v>9138</v>
      </c>
      <c r="S8" s="285">
        <v>9138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f aca="true" t="shared" si="7" ref="Z8:Z24">SUM(AA8:AC8)</f>
        <v>8746</v>
      </c>
      <c r="AA8" s="285">
        <v>0</v>
      </c>
      <c r="AB8" s="285">
        <v>6903</v>
      </c>
      <c r="AC8" s="285">
        <f aca="true" t="shared" si="8" ref="AC8:AC24">SUM(AD8:AJ8)</f>
        <v>1843</v>
      </c>
      <c r="AD8" s="285">
        <v>1843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2">
        <f aca="true" t="shared" si="9" ref="AK8:AK24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568</v>
      </c>
      <c r="C9" s="309" t="s">
        <v>577</v>
      </c>
      <c r="D9" s="285">
        <f t="shared" si="1"/>
        <v>25618</v>
      </c>
      <c r="E9" s="285">
        <f t="shared" si="2"/>
        <v>19328</v>
      </c>
      <c r="F9" s="285">
        <f t="shared" si="3"/>
        <v>4878</v>
      </c>
      <c r="G9" s="285">
        <v>2777</v>
      </c>
      <c r="H9" s="285">
        <v>0</v>
      </c>
      <c r="I9" s="285">
        <v>0</v>
      </c>
      <c r="J9" s="285">
        <v>0</v>
      </c>
      <c r="K9" s="285">
        <v>0</v>
      </c>
      <c r="L9" s="285">
        <v>2101</v>
      </c>
      <c r="M9" s="285">
        <v>0</v>
      </c>
      <c r="N9" s="285">
        <f t="shared" si="4"/>
        <v>354</v>
      </c>
      <c r="O9" s="285">
        <f>+'資源化量内訳'!Y9</f>
        <v>1058</v>
      </c>
      <c r="P9" s="285">
        <f t="shared" si="5"/>
        <v>22018</v>
      </c>
      <c r="Q9" s="285">
        <v>19328</v>
      </c>
      <c r="R9" s="285">
        <f t="shared" si="6"/>
        <v>2690</v>
      </c>
      <c r="S9" s="285">
        <v>1840</v>
      </c>
      <c r="T9" s="285">
        <v>0</v>
      </c>
      <c r="U9" s="285">
        <v>0</v>
      </c>
      <c r="V9" s="285">
        <v>0</v>
      </c>
      <c r="W9" s="285">
        <v>0</v>
      </c>
      <c r="X9" s="285">
        <v>850</v>
      </c>
      <c r="Y9" s="285">
        <v>0</v>
      </c>
      <c r="Z9" s="285">
        <f t="shared" si="7"/>
        <v>3255</v>
      </c>
      <c r="AA9" s="285">
        <v>354</v>
      </c>
      <c r="AB9" s="285">
        <v>2622</v>
      </c>
      <c r="AC9" s="285">
        <f t="shared" si="8"/>
        <v>279</v>
      </c>
      <c r="AD9" s="285">
        <v>279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556</v>
      </c>
      <c r="C10" s="277" t="s">
        <v>578</v>
      </c>
      <c r="D10" s="285">
        <f t="shared" si="1"/>
        <v>11692</v>
      </c>
      <c r="E10" s="285">
        <f t="shared" si="2"/>
        <v>9377</v>
      </c>
      <c r="F10" s="285">
        <f t="shared" si="3"/>
        <v>997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997</v>
      </c>
      <c r="M10" s="285">
        <v>0</v>
      </c>
      <c r="N10" s="285">
        <f t="shared" si="4"/>
        <v>45</v>
      </c>
      <c r="O10" s="285">
        <f>+'資源化量内訳'!Y10</f>
        <v>1273</v>
      </c>
      <c r="P10" s="285">
        <f t="shared" si="5"/>
        <v>9747</v>
      </c>
      <c r="Q10" s="285">
        <v>9377</v>
      </c>
      <c r="R10" s="285">
        <f t="shared" si="6"/>
        <v>370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370</v>
      </c>
      <c r="Y10" s="285">
        <v>0</v>
      </c>
      <c r="Z10" s="285">
        <f t="shared" si="7"/>
        <v>969</v>
      </c>
      <c r="AA10" s="285">
        <v>45</v>
      </c>
      <c r="AB10" s="285">
        <v>812</v>
      </c>
      <c r="AC10" s="285">
        <f t="shared" si="8"/>
        <v>112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112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557</v>
      </c>
      <c r="C11" s="277" t="s">
        <v>558</v>
      </c>
      <c r="D11" s="285">
        <f t="shared" si="1"/>
        <v>11714</v>
      </c>
      <c r="E11" s="285">
        <f t="shared" si="2"/>
        <v>9663</v>
      </c>
      <c r="F11" s="285">
        <f t="shared" si="3"/>
        <v>2051</v>
      </c>
      <c r="G11" s="285">
        <v>549</v>
      </c>
      <c r="H11" s="285">
        <v>0</v>
      </c>
      <c r="I11" s="285">
        <v>0</v>
      </c>
      <c r="J11" s="285">
        <v>0</v>
      </c>
      <c r="K11" s="285">
        <v>0</v>
      </c>
      <c r="L11" s="285">
        <v>1502</v>
      </c>
      <c r="M11" s="285">
        <v>0</v>
      </c>
      <c r="N11" s="285">
        <f t="shared" si="4"/>
        <v>0</v>
      </c>
      <c r="O11" s="285">
        <f>+'資源化量内訳'!Y11</f>
        <v>0</v>
      </c>
      <c r="P11" s="285">
        <f t="shared" si="5"/>
        <v>9832</v>
      </c>
      <c r="Q11" s="285">
        <v>9663</v>
      </c>
      <c r="R11" s="285">
        <f t="shared" si="6"/>
        <v>169</v>
      </c>
      <c r="S11" s="285">
        <v>75</v>
      </c>
      <c r="T11" s="285">
        <v>0</v>
      </c>
      <c r="U11" s="285">
        <v>0</v>
      </c>
      <c r="V11" s="285">
        <v>0</v>
      </c>
      <c r="W11" s="285">
        <v>0</v>
      </c>
      <c r="X11" s="285">
        <v>94</v>
      </c>
      <c r="Y11" s="285">
        <v>0</v>
      </c>
      <c r="Z11" s="285">
        <f t="shared" si="7"/>
        <v>568</v>
      </c>
      <c r="AA11" s="285">
        <v>0</v>
      </c>
      <c r="AB11" s="285">
        <v>434</v>
      </c>
      <c r="AC11" s="285">
        <f t="shared" si="8"/>
        <v>134</v>
      </c>
      <c r="AD11" s="285">
        <v>134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579</v>
      </c>
      <c r="C12" s="277" t="s">
        <v>580</v>
      </c>
      <c r="D12" s="312">
        <f t="shared" si="1"/>
        <v>7432</v>
      </c>
      <c r="E12" s="312">
        <f t="shared" si="2"/>
        <v>6534</v>
      </c>
      <c r="F12" s="312">
        <f t="shared" si="3"/>
        <v>893</v>
      </c>
      <c r="G12" s="312">
        <v>340</v>
      </c>
      <c r="H12" s="312">
        <v>0</v>
      </c>
      <c r="I12" s="312">
        <v>0</v>
      </c>
      <c r="J12" s="312">
        <v>0</v>
      </c>
      <c r="K12" s="312">
        <v>0</v>
      </c>
      <c r="L12" s="312">
        <v>553</v>
      </c>
      <c r="M12" s="312">
        <v>0</v>
      </c>
      <c r="N12" s="312">
        <f t="shared" si="4"/>
        <v>0</v>
      </c>
      <c r="O12" s="312">
        <f>+'資源化量内訳'!Y12</f>
        <v>5</v>
      </c>
      <c r="P12" s="312">
        <f t="shared" si="5"/>
        <v>6634</v>
      </c>
      <c r="Q12" s="312">
        <v>6534</v>
      </c>
      <c r="R12" s="312">
        <f t="shared" si="6"/>
        <v>100</v>
      </c>
      <c r="S12" s="312">
        <v>47</v>
      </c>
      <c r="T12" s="312">
        <v>0</v>
      </c>
      <c r="U12" s="312">
        <v>0</v>
      </c>
      <c r="V12" s="312">
        <v>0</v>
      </c>
      <c r="W12" s="312">
        <v>0</v>
      </c>
      <c r="X12" s="312">
        <v>53</v>
      </c>
      <c r="Y12" s="312">
        <v>0</v>
      </c>
      <c r="Z12" s="312">
        <f t="shared" si="7"/>
        <v>385</v>
      </c>
      <c r="AA12" s="312">
        <v>0</v>
      </c>
      <c r="AB12" s="312">
        <v>302</v>
      </c>
      <c r="AC12" s="312">
        <f t="shared" si="8"/>
        <v>83</v>
      </c>
      <c r="AD12" s="312">
        <v>83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581</v>
      </c>
      <c r="C13" s="277" t="s">
        <v>582</v>
      </c>
      <c r="D13" s="312">
        <f t="shared" si="1"/>
        <v>24882</v>
      </c>
      <c r="E13" s="312">
        <f t="shared" si="2"/>
        <v>18136</v>
      </c>
      <c r="F13" s="312">
        <f t="shared" si="3"/>
        <v>6099</v>
      </c>
      <c r="G13" s="312">
        <v>3223</v>
      </c>
      <c r="H13" s="312">
        <v>0</v>
      </c>
      <c r="I13" s="312">
        <v>0</v>
      </c>
      <c r="J13" s="312">
        <v>0</v>
      </c>
      <c r="K13" s="312">
        <v>0</v>
      </c>
      <c r="L13" s="312">
        <v>2876</v>
      </c>
      <c r="M13" s="312">
        <v>0</v>
      </c>
      <c r="N13" s="312">
        <f t="shared" si="4"/>
        <v>0</v>
      </c>
      <c r="O13" s="312">
        <f>+'資源化量内訳'!Y13</f>
        <v>647</v>
      </c>
      <c r="P13" s="312">
        <f t="shared" si="5"/>
        <v>20955</v>
      </c>
      <c r="Q13" s="312">
        <v>18136</v>
      </c>
      <c r="R13" s="312">
        <f t="shared" si="6"/>
        <v>2819</v>
      </c>
      <c r="S13" s="312">
        <v>2819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2713</v>
      </c>
      <c r="AA13" s="312">
        <v>0</v>
      </c>
      <c r="AB13" s="312">
        <v>2713</v>
      </c>
      <c r="AC13" s="312">
        <f t="shared" si="8"/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583</v>
      </c>
      <c r="C14" s="277" t="s">
        <v>569</v>
      </c>
      <c r="D14" s="312">
        <f t="shared" si="1"/>
        <v>9843</v>
      </c>
      <c r="E14" s="312">
        <f t="shared" si="2"/>
        <v>8576</v>
      </c>
      <c r="F14" s="312">
        <f t="shared" si="3"/>
        <v>1134</v>
      </c>
      <c r="G14" s="312">
        <v>836</v>
      </c>
      <c r="H14" s="312">
        <v>0</v>
      </c>
      <c r="I14" s="312">
        <v>0</v>
      </c>
      <c r="J14" s="312">
        <v>0</v>
      </c>
      <c r="K14" s="312">
        <v>0</v>
      </c>
      <c r="L14" s="312">
        <v>298</v>
      </c>
      <c r="M14" s="312">
        <v>0</v>
      </c>
      <c r="N14" s="312">
        <f t="shared" si="4"/>
        <v>0</v>
      </c>
      <c r="O14" s="312">
        <f>+'資源化量内訳'!Y14</f>
        <v>133</v>
      </c>
      <c r="P14" s="312">
        <f t="shared" si="5"/>
        <v>9269</v>
      </c>
      <c r="Q14" s="312">
        <v>8576</v>
      </c>
      <c r="R14" s="312">
        <f t="shared" si="6"/>
        <v>693</v>
      </c>
      <c r="S14" s="312">
        <v>690</v>
      </c>
      <c r="T14" s="312">
        <v>0</v>
      </c>
      <c r="U14" s="312">
        <v>0</v>
      </c>
      <c r="V14" s="312">
        <v>0</v>
      </c>
      <c r="W14" s="312">
        <v>0</v>
      </c>
      <c r="X14" s="312">
        <v>3</v>
      </c>
      <c r="Y14" s="312">
        <v>0</v>
      </c>
      <c r="Z14" s="312">
        <f t="shared" si="7"/>
        <v>1335</v>
      </c>
      <c r="AA14" s="312">
        <v>0</v>
      </c>
      <c r="AB14" s="312">
        <v>1296</v>
      </c>
      <c r="AC14" s="312">
        <f t="shared" si="8"/>
        <v>39</v>
      </c>
      <c r="AD14" s="312">
        <v>39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1"/>
        <v>24543</v>
      </c>
      <c r="E15" s="312">
        <f t="shared" si="2"/>
        <v>18316</v>
      </c>
      <c r="F15" s="312">
        <f t="shared" si="3"/>
        <v>5827</v>
      </c>
      <c r="G15" s="312">
        <v>4756</v>
      </c>
      <c r="H15" s="312">
        <v>0</v>
      </c>
      <c r="I15" s="312">
        <v>0</v>
      </c>
      <c r="J15" s="312">
        <v>0</v>
      </c>
      <c r="K15" s="312">
        <v>0</v>
      </c>
      <c r="L15" s="312">
        <v>1071</v>
      </c>
      <c r="M15" s="312">
        <v>0</v>
      </c>
      <c r="N15" s="312">
        <f t="shared" si="4"/>
        <v>4</v>
      </c>
      <c r="O15" s="312">
        <f>+'資源化量内訳'!Y15</f>
        <v>396</v>
      </c>
      <c r="P15" s="312">
        <f t="shared" si="5"/>
        <v>20201</v>
      </c>
      <c r="Q15" s="312">
        <v>18316</v>
      </c>
      <c r="R15" s="312">
        <f t="shared" si="6"/>
        <v>1885</v>
      </c>
      <c r="S15" s="312">
        <v>1885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2906</v>
      </c>
      <c r="AA15" s="312">
        <v>4</v>
      </c>
      <c r="AB15" s="312">
        <v>2423</v>
      </c>
      <c r="AC15" s="312">
        <f t="shared" si="8"/>
        <v>479</v>
      </c>
      <c r="AD15" s="312">
        <v>479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58</v>
      </c>
      <c r="AL15" s="277">
        <v>0</v>
      </c>
      <c r="AM15" s="277">
        <v>58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572</v>
      </c>
      <c r="C16" s="277" t="s">
        <v>584</v>
      </c>
      <c r="D16" s="312">
        <f t="shared" si="1"/>
        <v>28236</v>
      </c>
      <c r="E16" s="312">
        <f t="shared" si="2"/>
        <v>23640</v>
      </c>
      <c r="F16" s="312">
        <f t="shared" si="3"/>
        <v>3481</v>
      </c>
      <c r="G16" s="312">
        <v>2730</v>
      </c>
      <c r="H16" s="312">
        <v>135</v>
      </c>
      <c r="I16" s="312">
        <v>0</v>
      </c>
      <c r="J16" s="312">
        <v>0</v>
      </c>
      <c r="K16" s="312">
        <v>0</v>
      </c>
      <c r="L16" s="312">
        <v>616</v>
      </c>
      <c r="M16" s="312">
        <v>0</v>
      </c>
      <c r="N16" s="312">
        <f t="shared" si="4"/>
        <v>0</v>
      </c>
      <c r="O16" s="312">
        <f>+'資源化量内訳'!Y16</f>
        <v>1115</v>
      </c>
      <c r="P16" s="312">
        <f t="shared" si="5"/>
        <v>25900</v>
      </c>
      <c r="Q16" s="312">
        <v>23640</v>
      </c>
      <c r="R16" s="312">
        <f t="shared" si="6"/>
        <v>2260</v>
      </c>
      <c r="S16" s="312">
        <v>2249</v>
      </c>
      <c r="T16" s="312">
        <v>0</v>
      </c>
      <c r="U16" s="312">
        <v>0</v>
      </c>
      <c r="V16" s="312">
        <v>0</v>
      </c>
      <c r="W16" s="312">
        <v>0</v>
      </c>
      <c r="X16" s="312">
        <v>11</v>
      </c>
      <c r="Y16" s="312">
        <v>0</v>
      </c>
      <c r="Z16" s="312">
        <f t="shared" si="7"/>
        <v>3753</v>
      </c>
      <c r="AA16" s="312">
        <v>0</v>
      </c>
      <c r="AB16" s="312">
        <v>3621</v>
      </c>
      <c r="AC16" s="312">
        <f t="shared" si="8"/>
        <v>132</v>
      </c>
      <c r="AD16" s="312">
        <v>132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23</v>
      </c>
      <c r="AL16" s="277">
        <v>0</v>
      </c>
      <c r="AM16" s="277">
        <v>0</v>
      </c>
      <c r="AN16" s="277">
        <v>23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585</v>
      </c>
      <c r="C17" s="277" t="s">
        <v>586</v>
      </c>
      <c r="D17" s="312">
        <f t="shared" si="1"/>
        <v>5085</v>
      </c>
      <c r="E17" s="312">
        <f t="shared" si="2"/>
        <v>4389</v>
      </c>
      <c r="F17" s="312">
        <f t="shared" si="3"/>
        <v>696</v>
      </c>
      <c r="G17" s="312">
        <v>358</v>
      </c>
      <c r="H17" s="312">
        <v>0</v>
      </c>
      <c r="I17" s="312">
        <v>0</v>
      </c>
      <c r="J17" s="312">
        <v>0</v>
      </c>
      <c r="K17" s="312">
        <v>0</v>
      </c>
      <c r="L17" s="312">
        <v>338</v>
      </c>
      <c r="M17" s="312">
        <v>0</v>
      </c>
      <c r="N17" s="312">
        <f t="shared" si="4"/>
        <v>0</v>
      </c>
      <c r="O17" s="312">
        <f>+'資源化量内訳'!Y17</f>
        <v>0</v>
      </c>
      <c r="P17" s="312">
        <f t="shared" si="5"/>
        <v>4685</v>
      </c>
      <c r="Q17" s="312">
        <v>4389</v>
      </c>
      <c r="R17" s="312">
        <f t="shared" si="6"/>
        <v>296</v>
      </c>
      <c r="S17" s="312">
        <v>296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666</v>
      </c>
      <c r="AA17" s="312">
        <v>0</v>
      </c>
      <c r="AB17" s="312">
        <v>650</v>
      </c>
      <c r="AC17" s="312">
        <f t="shared" si="8"/>
        <v>16</v>
      </c>
      <c r="AD17" s="312">
        <v>16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587</v>
      </c>
      <c r="C18" s="277" t="s">
        <v>552</v>
      </c>
      <c r="D18" s="312">
        <f t="shared" si="1"/>
        <v>562</v>
      </c>
      <c r="E18" s="312">
        <f t="shared" si="2"/>
        <v>259</v>
      </c>
      <c r="F18" s="312">
        <f t="shared" si="3"/>
        <v>292</v>
      </c>
      <c r="G18" s="312">
        <v>178</v>
      </c>
      <c r="H18" s="312">
        <v>80</v>
      </c>
      <c r="I18" s="312">
        <v>0</v>
      </c>
      <c r="J18" s="312">
        <v>0</v>
      </c>
      <c r="K18" s="312">
        <v>0</v>
      </c>
      <c r="L18" s="312">
        <v>34</v>
      </c>
      <c r="M18" s="312">
        <v>0</v>
      </c>
      <c r="N18" s="312">
        <f t="shared" si="4"/>
        <v>0</v>
      </c>
      <c r="O18" s="312">
        <f>+'資源化量内訳'!Y18</f>
        <v>11</v>
      </c>
      <c r="P18" s="312">
        <f t="shared" si="5"/>
        <v>334</v>
      </c>
      <c r="Q18" s="312">
        <v>259</v>
      </c>
      <c r="R18" s="312">
        <f t="shared" si="6"/>
        <v>75</v>
      </c>
      <c r="S18" s="312">
        <v>75</v>
      </c>
      <c r="T18" s="312">
        <v>0</v>
      </c>
      <c r="U18" s="312"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f t="shared" si="7"/>
        <v>43</v>
      </c>
      <c r="AA18" s="312">
        <v>0</v>
      </c>
      <c r="AB18" s="312">
        <v>37</v>
      </c>
      <c r="AC18" s="312">
        <f t="shared" si="8"/>
        <v>6</v>
      </c>
      <c r="AD18" s="312">
        <v>6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588</v>
      </c>
      <c r="C19" s="277" t="s">
        <v>589</v>
      </c>
      <c r="D19" s="312">
        <f t="shared" si="1"/>
        <v>2704</v>
      </c>
      <c r="E19" s="312">
        <f t="shared" si="2"/>
        <v>1982</v>
      </c>
      <c r="F19" s="312">
        <f t="shared" si="3"/>
        <v>681</v>
      </c>
      <c r="G19" s="312">
        <v>558</v>
      </c>
      <c r="H19" s="312">
        <v>0</v>
      </c>
      <c r="I19" s="312">
        <v>0</v>
      </c>
      <c r="J19" s="312">
        <v>0</v>
      </c>
      <c r="K19" s="312">
        <v>0</v>
      </c>
      <c r="L19" s="312">
        <v>123</v>
      </c>
      <c r="M19" s="312">
        <v>0</v>
      </c>
      <c r="N19" s="312">
        <f t="shared" si="4"/>
        <v>0</v>
      </c>
      <c r="O19" s="312">
        <f>+'資源化量内訳'!Y19</f>
        <v>41</v>
      </c>
      <c r="P19" s="312">
        <f t="shared" si="5"/>
        <v>2194</v>
      </c>
      <c r="Q19" s="312">
        <v>1982</v>
      </c>
      <c r="R19" s="312">
        <f t="shared" si="6"/>
        <v>212</v>
      </c>
      <c r="S19" s="312">
        <v>212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f t="shared" si="7"/>
        <v>320</v>
      </c>
      <c r="AA19" s="312">
        <v>0</v>
      </c>
      <c r="AB19" s="312">
        <v>266</v>
      </c>
      <c r="AC19" s="312">
        <f t="shared" si="8"/>
        <v>54</v>
      </c>
      <c r="AD19" s="312">
        <v>54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590</v>
      </c>
      <c r="C20" s="277" t="s">
        <v>591</v>
      </c>
      <c r="D20" s="312">
        <f t="shared" si="1"/>
        <v>6831</v>
      </c>
      <c r="E20" s="312">
        <f t="shared" si="2"/>
        <v>5388</v>
      </c>
      <c r="F20" s="312">
        <f t="shared" si="3"/>
        <v>899</v>
      </c>
      <c r="G20" s="312">
        <v>899</v>
      </c>
      <c r="H20" s="312">
        <v>0</v>
      </c>
      <c r="I20" s="312">
        <v>0</v>
      </c>
      <c r="J20" s="312">
        <v>0</v>
      </c>
      <c r="K20" s="312">
        <v>0</v>
      </c>
      <c r="L20" s="312">
        <v>0</v>
      </c>
      <c r="M20" s="312"/>
      <c r="N20" s="312">
        <f t="shared" si="4"/>
        <v>0</v>
      </c>
      <c r="O20" s="312">
        <f>+'資源化量内訳'!Y20</f>
        <v>544</v>
      </c>
      <c r="P20" s="312">
        <f t="shared" si="5"/>
        <v>6022</v>
      </c>
      <c r="Q20" s="312">
        <v>5388</v>
      </c>
      <c r="R20" s="312">
        <f t="shared" si="6"/>
        <v>634</v>
      </c>
      <c r="S20" s="312">
        <v>634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753</v>
      </c>
      <c r="AA20" s="312">
        <v>0</v>
      </c>
      <c r="AB20" s="312">
        <v>590</v>
      </c>
      <c r="AC20" s="312">
        <f t="shared" si="8"/>
        <v>163</v>
      </c>
      <c r="AD20" s="312">
        <v>163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/>
      <c r="AM20" s="277"/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592</v>
      </c>
      <c r="C21" s="277" t="s">
        <v>559</v>
      </c>
      <c r="D21" s="312">
        <f t="shared" si="1"/>
        <v>3902</v>
      </c>
      <c r="E21" s="312">
        <f t="shared" si="2"/>
        <v>2906</v>
      </c>
      <c r="F21" s="312">
        <f t="shared" si="3"/>
        <v>610</v>
      </c>
      <c r="G21" s="312">
        <v>82</v>
      </c>
      <c r="H21" s="312">
        <v>27</v>
      </c>
      <c r="I21" s="312">
        <v>0</v>
      </c>
      <c r="J21" s="312">
        <v>0</v>
      </c>
      <c r="K21" s="312">
        <v>0</v>
      </c>
      <c r="L21" s="312">
        <v>501</v>
      </c>
      <c r="M21" s="312">
        <v>0</v>
      </c>
      <c r="N21" s="312">
        <f t="shared" si="4"/>
        <v>0</v>
      </c>
      <c r="O21" s="312">
        <f>+'資源化量内訳'!Y21</f>
        <v>386</v>
      </c>
      <c r="P21" s="312">
        <f t="shared" si="5"/>
        <v>3144</v>
      </c>
      <c r="Q21" s="312">
        <v>2906</v>
      </c>
      <c r="R21" s="312">
        <f t="shared" si="6"/>
        <v>238</v>
      </c>
      <c r="S21" s="312">
        <v>82</v>
      </c>
      <c r="T21" s="312">
        <v>0</v>
      </c>
      <c r="U21" s="312">
        <v>0</v>
      </c>
      <c r="V21" s="312">
        <v>0</v>
      </c>
      <c r="W21" s="312">
        <v>0</v>
      </c>
      <c r="X21" s="312">
        <v>156</v>
      </c>
      <c r="Y21" s="312">
        <v>0</v>
      </c>
      <c r="Z21" s="312">
        <f t="shared" si="7"/>
        <v>334</v>
      </c>
      <c r="AA21" s="312">
        <v>0</v>
      </c>
      <c r="AB21" s="312">
        <v>276</v>
      </c>
      <c r="AC21" s="312">
        <f t="shared" si="8"/>
        <v>58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58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593</v>
      </c>
      <c r="C22" s="277" t="s">
        <v>594</v>
      </c>
      <c r="D22" s="312">
        <f t="shared" si="1"/>
        <v>4286</v>
      </c>
      <c r="E22" s="312">
        <f t="shared" si="2"/>
        <v>3412</v>
      </c>
      <c r="F22" s="312">
        <f t="shared" si="3"/>
        <v>874</v>
      </c>
      <c r="G22" s="312">
        <v>203</v>
      </c>
      <c r="H22" s="312">
        <v>0</v>
      </c>
      <c r="I22" s="312">
        <v>0</v>
      </c>
      <c r="J22" s="312">
        <v>0</v>
      </c>
      <c r="K22" s="312">
        <v>0</v>
      </c>
      <c r="L22" s="312">
        <v>671</v>
      </c>
      <c r="M22" s="312">
        <v>0</v>
      </c>
      <c r="N22" s="312">
        <f t="shared" si="4"/>
        <v>0</v>
      </c>
      <c r="O22" s="312">
        <f>+'資源化量内訳'!Y22</f>
        <v>0</v>
      </c>
      <c r="P22" s="312">
        <f t="shared" si="5"/>
        <v>3669</v>
      </c>
      <c r="Q22" s="312">
        <v>3412</v>
      </c>
      <c r="R22" s="312">
        <f t="shared" si="6"/>
        <v>257</v>
      </c>
      <c r="S22" s="312">
        <v>110</v>
      </c>
      <c r="T22" s="312">
        <v>0</v>
      </c>
      <c r="U22" s="312">
        <v>0</v>
      </c>
      <c r="V22" s="312">
        <v>0</v>
      </c>
      <c r="W22" s="312">
        <v>0</v>
      </c>
      <c r="X22" s="312">
        <v>147</v>
      </c>
      <c r="Y22" s="312">
        <v>0</v>
      </c>
      <c r="Z22" s="312">
        <f t="shared" si="7"/>
        <v>504</v>
      </c>
      <c r="AA22" s="312">
        <v>0</v>
      </c>
      <c r="AB22" s="312">
        <v>449</v>
      </c>
      <c r="AC22" s="312">
        <f t="shared" si="8"/>
        <v>55</v>
      </c>
      <c r="AD22" s="312">
        <v>55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595</v>
      </c>
      <c r="C23" s="277" t="s">
        <v>573</v>
      </c>
      <c r="D23" s="312">
        <f t="shared" si="1"/>
        <v>3758</v>
      </c>
      <c r="E23" s="312">
        <f t="shared" si="2"/>
        <v>2890</v>
      </c>
      <c r="F23" s="312">
        <f t="shared" si="3"/>
        <v>444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444</v>
      </c>
      <c r="M23" s="312">
        <v>0</v>
      </c>
      <c r="N23" s="312">
        <f t="shared" si="4"/>
        <v>424</v>
      </c>
      <c r="O23" s="312">
        <f>+'資源化量内訳'!Y23</f>
        <v>0</v>
      </c>
      <c r="P23" s="312">
        <f t="shared" si="5"/>
        <v>2896</v>
      </c>
      <c r="Q23" s="312">
        <v>2890</v>
      </c>
      <c r="R23" s="312">
        <f t="shared" si="6"/>
        <v>6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6</v>
      </c>
      <c r="Y23" s="312">
        <v>0</v>
      </c>
      <c r="Z23" s="312">
        <f t="shared" si="7"/>
        <v>721</v>
      </c>
      <c r="AA23" s="312">
        <v>424</v>
      </c>
      <c r="AB23" s="312">
        <v>292</v>
      </c>
      <c r="AC23" s="312">
        <f t="shared" si="8"/>
        <v>5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5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596</v>
      </c>
      <c r="C24" s="277" t="s">
        <v>574</v>
      </c>
      <c r="D24" s="312">
        <f t="shared" si="1"/>
        <v>5147</v>
      </c>
      <c r="E24" s="312">
        <f t="shared" si="2"/>
        <v>3304</v>
      </c>
      <c r="F24" s="312">
        <f t="shared" si="3"/>
        <v>989</v>
      </c>
      <c r="G24" s="312">
        <v>0</v>
      </c>
      <c r="H24" s="312">
        <v>103</v>
      </c>
      <c r="I24" s="312">
        <v>0</v>
      </c>
      <c r="J24" s="312">
        <v>0</v>
      </c>
      <c r="K24" s="312">
        <v>0</v>
      </c>
      <c r="L24" s="312">
        <v>886</v>
      </c>
      <c r="M24" s="312">
        <v>0</v>
      </c>
      <c r="N24" s="312">
        <f t="shared" si="4"/>
        <v>182</v>
      </c>
      <c r="O24" s="312">
        <f>+'資源化量内訳'!Y24</f>
        <v>672</v>
      </c>
      <c r="P24" s="312">
        <f t="shared" si="5"/>
        <v>3424</v>
      </c>
      <c r="Q24" s="312">
        <v>3304</v>
      </c>
      <c r="R24" s="312">
        <f t="shared" si="6"/>
        <v>120</v>
      </c>
      <c r="S24" s="312">
        <v>0</v>
      </c>
      <c r="T24" s="312"/>
      <c r="U24" s="312">
        <v>0</v>
      </c>
      <c r="V24" s="312">
        <v>0</v>
      </c>
      <c r="W24" s="312">
        <v>0</v>
      </c>
      <c r="X24" s="312">
        <v>120</v>
      </c>
      <c r="Y24" s="312">
        <v>0</v>
      </c>
      <c r="Z24" s="312">
        <f t="shared" si="7"/>
        <v>711</v>
      </c>
      <c r="AA24" s="312">
        <v>182</v>
      </c>
      <c r="AB24" s="312">
        <v>228</v>
      </c>
      <c r="AC24" s="312">
        <f t="shared" si="8"/>
        <v>301</v>
      </c>
      <c r="AD24" s="312">
        <v>0</v>
      </c>
      <c r="AE24" s="312"/>
      <c r="AF24" s="312">
        <v>0</v>
      </c>
      <c r="AG24" s="312">
        <v>0</v>
      </c>
      <c r="AH24" s="312">
        <v>0</v>
      </c>
      <c r="AI24" s="312">
        <v>301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3" customWidth="1"/>
    <col min="89" max="16384" width="9" style="308" customWidth="1"/>
  </cols>
  <sheetData>
    <row r="1" spans="1:88" s="175" customFormat="1" ht="17.25">
      <c r="A1" s="249" t="s">
        <v>564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8" t="s">
        <v>367</v>
      </c>
      <c r="B2" s="318" t="s">
        <v>368</v>
      </c>
      <c r="C2" s="318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19"/>
      <c r="B3" s="319"/>
      <c r="C3" s="321"/>
      <c r="D3" s="325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5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5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5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19"/>
      <c r="B4" s="319"/>
      <c r="C4" s="321"/>
      <c r="D4" s="325"/>
      <c r="E4" s="326"/>
      <c r="F4" s="326"/>
      <c r="G4" s="326"/>
      <c r="H4" s="326"/>
      <c r="I4" s="326"/>
      <c r="J4" s="326"/>
      <c r="K4" s="326"/>
      <c r="L4" s="326"/>
      <c r="M4" s="317"/>
      <c r="N4" s="326"/>
      <c r="O4" s="326"/>
      <c r="P4" s="326"/>
      <c r="Q4" s="326"/>
      <c r="R4" s="326"/>
      <c r="S4" s="326"/>
      <c r="T4" s="326"/>
      <c r="U4" s="326"/>
      <c r="V4" s="317"/>
      <c r="W4" s="317"/>
      <c r="X4" s="317"/>
      <c r="Y4" s="325"/>
      <c r="Z4" s="326"/>
      <c r="AA4" s="326"/>
      <c r="AB4" s="326"/>
      <c r="AC4" s="326"/>
      <c r="AD4" s="326"/>
      <c r="AE4" s="326"/>
      <c r="AF4" s="326"/>
      <c r="AG4" s="326"/>
      <c r="AH4" s="317"/>
      <c r="AI4" s="326"/>
      <c r="AJ4" s="326"/>
      <c r="AK4" s="326"/>
      <c r="AL4" s="326"/>
      <c r="AM4" s="326"/>
      <c r="AN4" s="326"/>
      <c r="AO4" s="326"/>
      <c r="AP4" s="326"/>
      <c r="AQ4" s="317"/>
      <c r="AR4" s="317"/>
      <c r="AS4" s="317"/>
      <c r="AT4" s="325"/>
      <c r="AU4" s="326"/>
      <c r="AV4" s="326"/>
      <c r="AW4" s="326"/>
      <c r="AX4" s="326"/>
      <c r="AY4" s="326"/>
      <c r="AZ4" s="326"/>
      <c r="BA4" s="326"/>
      <c r="BB4" s="326"/>
      <c r="BC4" s="317"/>
      <c r="BD4" s="326"/>
      <c r="BE4" s="326"/>
      <c r="BF4" s="326"/>
      <c r="BG4" s="326"/>
      <c r="BH4" s="326"/>
      <c r="BI4" s="326"/>
      <c r="BJ4" s="326"/>
      <c r="BK4" s="326"/>
      <c r="BL4" s="317"/>
      <c r="BM4" s="317"/>
      <c r="BN4" s="317"/>
      <c r="BO4" s="325"/>
      <c r="BP4" s="326"/>
      <c r="BQ4" s="326"/>
      <c r="BR4" s="326"/>
      <c r="BS4" s="326"/>
      <c r="BT4" s="326"/>
      <c r="BU4" s="326"/>
      <c r="BV4" s="326"/>
      <c r="BW4" s="326"/>
      <c r="BX4" s="317"/>
      <c r="BY4" s="326"/>
      <c r="BZ4" s="326"/>
      <c r="CA4" s="326"/>
      <c r="CB4" s="326"/>
      <c r="CC4" s="326"/>
      <c r="CD4" s="326"/>
      <c r="CE4" s="326"/>
      <c r="CF4" s="326"/>
      <c r="CG4" s="317"/>
      <c r="CH4" s="317"/>
      <c r="CI4" s="317"/>
      <c r="CJ4" s="317"/>
    </row>
    <row r="5" spans="1:88" s="176" customFormat="1" ht="25.5" customHeight="1">
      <c r="A5" s="319"/>
      <c r="B5" s="319"/>
      <c r="C5" s="321"/>
      <c r="D5" s="325"/>
      <c r="E5" s="326"/>
      <c r="F5" s="326"/>
      <c r="G5" s="326"/>
      <c r="H5" s="326"/>
      <c r="I5" s="326"/>
      <c r="J5" s="326"/>
      <c r="K5" s="326"/>
      <c r="L5" s="326"/>
      <c r="M5" s="317"/>
      <c r="N5" s="326"/>
      <c r="O5" s="326"/>
      <c r="P5" s="326"/>
      <c r="Q5" s="326"/>
      <c r="R5" s="326"/>
      <c r="S5" s="326"/>
      <c r="T5" s="326"/>
      <c r="U5" s="326"/>
      <c r="V5" s="317"/>
      <c r="W5" s="317"/>
      <c r="X5" s="317"/>
      <c r="Y5" s="325"/>
      <c r="Z5" s="326"/>
      <c r="AA5" s="326"/>
      <c r="AB5" s="326"/>
      <c r="AC5" s="326"/>
      <c r="AD5" s="326"/>
      <c r="AE5" s="326"/>
      <c r="AF5" s="326"/>
      <c r="AG5" s="326"/>
      <c r="AH5" s="317"/>
      <c r="AI5" s="326"/>
      <c r="AJ5" s="326"/>
      <c r="AK5" s="326"/>
      <c r="AL5" s="326"/>
      <c r="AM5" s="326"/>
      <c r="AN5" s="326"/>
      <c r="AO5" s="326"/>
      <c r="AP5" s="326"/>
      <c r="AQ5" s="317"/>
      <c r="AR5" s="317"/>
      <c r="AS5" s="317"/>
      <c r="AT5" s="325"/>
      <c r="AU5" s="326"/>
      <c r="AV5" s="326"/>
      <c r="AW5" s="326"/>
      <c r="AX5" s="326"/>
      <c r="AY5" s="326"/>
      <c r="AZ5" s="326"/>
      <c r="BA5" s="326"/>
      <c r="BB5" s="326"/>
      <c r="BC5" s="317"/>
      <c r="BD5" s="326"/>
      <c r="BE5" s="326"/>
      <c r="BF5" s="326"/>
      <c r="BG5" s="326"/>
      <c r="BH5" s="326"/>
      <c r="BI5" s="326"/>
      <c r="BJ5" s="326"/>
      <c r="BK5" s="326"/>
      <c r="BL5" s="317"/>
      <c r="BM5" s="317"/>
      <c r="BN5" s="317"/>
      <c r="BO5" s="325"/>
      <c r="BP5" s="326"/>
      <c r="BQ5" s="326"/>
      <c r="BR5" s="326"/>
      <c r="BS5" s="326"/>
      <c r="BT5" s="326"/>
      <c r="BU5" s="326"/>
      <c r="BV5" s="326"/>
      <c r="BW5" s="326"/>
      <c r="BX5" s="317"/>
      <c r="BY5" s="326"/>
      <c r="BZ5" s="326"/>
      <c r="CA5" s="326"/>
      <c r="CB5" s="326"/>
      <c r="CC5" s="326"/>
      <c r="CD5" s="326"/>
      <c r="CE5" s="326"/>
      <c r="CF5" s="326"/>
      <c r="CG5" s="317"/>
      <c r="CH5" s="317"/>
      <c r="CI5" s="317"/>
      <c r="CJ5" s="317"/>
    </row>
    <row r="6" spans="1:88" s="178" customFormat="1" ht="13.5">
      <c r="A6" s="320"/>
      <c r="B6" s="320"/>
      <c r="C6" s="346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AI7">SUM(D8:D24)</f>
        <v>51693</v>
      </c>
      <c r="E7" s="274">
        <f t="shared" si="0"/>
        <v>28032</v>
      </c>
      <c r="F7" s="274">
        <f t="shared" si="0"/>
        <v>31</v>
      </c>
      <c r="G7" s="274">
        <f t="shared" si="0"/>
        <v>1121</v>
      </c>
      <c r="H7" s="274">
        <f t="shared" si="0"/>
        <v>8206</v>
      </c>
      <c r="I7" s="274">
        <f t="shared" si="0"/>
        <v>4865</v>
      </c>
      <c r="J7" s="274">
        <f t="shared" si="0"/>
        <v>1256</v>
      </c>
      <c r="K7" s="274">
        <f t="shared" si="0"/>
        <v>1097</v>
      </c>
      <c r="L7" s="274">
        <f t="shared" si="0"/>
        <v>3386</v>
      </c>
      <c r="M7" s="274">
        <f t="shared" si="0"/>
        <v>1194</v>
      </c>
      <c r="N7" s="274">
        <f t="shared" si="0"/>
        <v>274</v>
      </c>
      <c r="O7" s="274">
        <f t="shared" si="0"/>
        <v>295</v>
      </c>
      <c r="P7" s="274">
        <f t="shared" si="0"/>
        <v>27</v>
      </c>
      <c r="Q7" s="274">
        <f t="shared" si="0"/>
        <v>1217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20</v>
      </c>
      <c r="X7" s="274">
        <f t="shared" si="0"/>
        <v>672</v>
      </c>
      <c r="Y7" s="274">
        <f t="shared" si="0"/>
        <v>7496</v>
      </c>
      <c r="Z7" s="274">
        <f t="shared" si="0"/>
        <v>4270</v>
      </c>
      <c r="AA7" s="274">
        <f t="shared" si="0"/>
        <v>18</v>
      </c>
      <c r="AB7" s="274">
        <f t="shared" si="0"/>
        <v>402</v>
      </c>
      <c r="AC7" s="274">
        <f t="shared" si="0"/>
        <v>747</v>
      </c>
      <c r="AD7" s="274">
        <f t="shared" si="0"/>
        <v>585</v>
      </c>
      <c r="AE7" s="274">
        <f t="shared" si="0"/>
        <v>246</v>
      </c>
      <c r="AF7" s="274">
        <f t="shared" si="0"/>
        <v>0</v>
      </c>
      <c r="AG7" s="274">
        <f t="shared" si="0"/>
        <v>795</v>
      </c>
      <c r="AH7" s="274">
        <f t="shared" si="0"/>
        <v>0</v>
      </c>
      <c r="AI7" s="274">
        <f t="shared" si="0"/>
        <v>90</v>
      </c>
      <c r="AJ7" s="274">
        <f aca="true" t="shared" si="1" ref="AJ7:BO7">SUM(AJ8:AJ24)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7</v>
      </c>
      <c r="AS7" s="274">
        <f t="shared" si="1"/>
        <v>336</v>
      </c>
      <c r="AT7" s="274">
        <f t="shared" si="1"/>
        <v>23966</v>
      </c>
      <c r="AU7" s="274">
        <f t="shared" si="1"/>
        <v>4361</v>
      </c>
      <c r="AV7" s="274">
        <f t="shared" si="1"/>
        <v>12</v>
      </c>
      <c r="AW7" s="274">
        <f t="shared" si="1"/>
        <v>306</v>
      </c>
      <c r="AX7" s="274">
        <f t="shared" si="1"/>
        <v>7163</v>
      </c>
      <c r="AY7" s="274">
        <f t="shared" si="1"/>
        <v>4280</v>
      </c>
      <c r="AZ7" s="274">
        <f t="shared" si="1"/>
        <v>1010</v>
      </c>
      <c r="BA7" s="274">
        <f t="shared" si="1"/>
        <v>1097</v>
      </c>
      <c r="BB7" s="274">
        <f t="shared" si="1"/>
        <v>2591</v>
      </c>
      <c r="BC7" s="274">
        <f t="shared" si="1"/>
        <v>1194</v>
      </c>
      <c r="BD7" s="274">
        <f t="shared" si="1"/>
        <v>108</v>
      </c>
      <c r="BE7" s="274">
        <f t="shared" si="1"/>
        <v>295</v>
      </c>
      <c r="BF7" s="274">
        <f t="shared" si="1"/>
        <v>27</v>
      </c>
      <c r="BG7" s="274">
        <f t="shared" si="1"/>
        <v>1217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13</v>
      </c>
      <c r="BN7" s="274">
        <f t="shared" si="1"/>
        <v>292</v>
      </c>
      <c r="BO7" s="274">
        <f t="shared" si="1"/>
        <v>20231</v>
      </c>
      <c r="BP7" s="274">
        <f aca="true" t="shared" si="2" ref="BP7:CI7">SUM(BP8:BP24)</f>
        <v>19401</v>
      </c>
      <c r="BQ7" s="274">
        <f t="shared" si="2"/>
        <v>1</v>
      </c>
      <c r="BR7" s="274">
        <f t="shared" si="2"/>
        <v>413</v>
      </c>
      <c r="BS7" s="274">
        <f t="shared" si="2"/>
        <v>296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76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44</v>
      </c>
      <c r="CJ7" s="287">
        <f>+COUNTIF(CJ8:CJ24,"有る")</f>
        <v>17</v>
      </c>
    </row>
    <row r="8" spans="1:88" s="282" customFormat="1" ht="12" customHeight="1">
      <c r="A8" s="277" t="s">
        <v>555</v>
      </c>
      <c r="B8" s="278" t="s">
        <v>575</v>
      </c>
      <c r="C8" s="277" t="s">
        <v>576</v>
      </c>
      <c r="D8" s="279">
        <f aca="true" t="shared" si="3" ref="D8:S23">SUM(Y8,AT8,BO8)</f>
        <v>14606</v>
      </c>
      <c r="E8" s="279">
        <f t="shared" si="3"/>
        <v>8519</v>
      </c>
      <c r="F8" s="279">
        <f t="shared" si="3"/>
        <v>15</v>
      </c>
      <c r="G8" s="279">
        <f t="shared" si="3"/>
        <v>231</v>
      </c>
      <c r="H8" s="279">
        <f t="shared" si="3"/>
        <v>2400</v>
      </c>
      <c r="I8" s="279">
        <f t="shared" si="3"/>
        <v>1303</v>
      </c>
      <c r="J8" s="279">
        <f t="shared" si="3"/>
        <v>266</v>
      </c>
      <c r="K8" s="279">
        <f t="shared" si="3"/>
        <v>0</v>
      </c>
      <c r="L8" s="279">
        <f t="shared" si="3"/>
        <v>1797</v>
      </c>
      <c r="M8" s="279">
        <f t="shared" si="3"/>
        <v>0</v>
      </c>
      <c r="N8" s="279">
        <f t="shared" si="3"/>
        <v>0</v>
      </c>
      <c r="O8" s="279">
        <f t="shared" si="3"/>
        <v>0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24">SUM(AO8,BJ8,CE8)</f>
        <v>0</v>
      </c>
      <c r="U8" s="279">
        <f aca="true" t="shared" si="5" ref="U8:U24">SUM(AP8,BK8,CF8)</f>
        <v>0</v>
      </c>
      <c r="V8" s="279">
        <f aca="true" t="shared" si="6" ref="V8:V24">SUM(AQ8,BL8,CG8)</f>
        <v>0</v>
      </c>
      <c r="W8" s="279">
        <f aca="true" t="shared" si="7" ref="W8:W24">SUM(AR8,BM8,CH8)</f>
        <v>0</v>
      </c>
      <c r="X8" s="279">
        <f aca="true" t="shared" si="8" ref="X8:X24">SUM(AS8,BN8,CI8)</f>
        <v>75</v>
      </c>
      <c r="Y8" s="279">
        <f aca="true" t="shared" si="9" ref="Y8:Y24">SUM(Z8:AS8)</f>
        <v>1215</v>
      </c>
      <c r="Z8" s="279">
        <v>957</v>
      </c>
      <c r="AA8" s="279">
        <v>15</v>
      </c>
      <c r="AB8" s="279">
        <v>231</v>
      </c>
      <c r="AC8" s="279">
        <v>12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553</v>
      </c>
      <c r="AK8" s="280" t="s">
        <v>553</v>
      </c>
      <c r="AL8" s="280" t="s">
        <v>553</v>
      </c>
      <c r="AM8" s="280" t="s">
        <v>553</v>
      </c>
      <c r="AN8" s="280" t="s">
        <v>553</v>
      </c>
      <c r="AO8" s="280" t="s">
        <v>553</v>
      </c>
      <c r="AP8" s="280" t="s">
        <v>553</v>
      </c>
      <c r="AQ8" s="280" t="s">
        <v>553</v>
      </c>
      <c r="AR8" s="279">
        <v>0</v>
      </c>
      <c r="AS8" s="279">
        <v>0</v>
      </c>
      <c r="AT8" s="279">
        <f>'施設資源化量内訳'!D8</f>
        <v>5829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2388</v>
      </c>
      <c r="AY8" s="279">
        <f>'施設資源化量内訳'!I8</f>
        <v>1303</v>
      </c>
      <c r="AZ8" s="279">
        <f>'施設資源化量内訳'!J8</f>
        <v>266</v>
      </c>
      <c r="BA8" s="279">
        <f>'施設資源化量内訳'!K8</f>
        <v>0</v>
      </c>
      <c r="BB8" s="279">
        <f>'施設資源化量内訳'!L8</f>
        <v>1797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75</v>
      </c>
      <c r="BO8" s="279">
        <f aca="true" t="shared" si="10" ref="BO8:BO24">SUM(BP8:CI8)</f>
        <v>7562</v>
      </c>
      <c r="BP8" s="279">
        <v>7562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553</v>
      </c>
      <c r="CA8" s="280" t="s">
        <v>553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>
        <v>0</v>
      </c>
      <c r="CI8" s="279">
        <v>0</v>
      </c>
      <c r="CJ8" s="288" t="s">
        <v>554</v>
      </c>
    </row>
    <row r="9" spans="1:88" s="282" customFormat="1" ht="12" customHeight="1">
      <c r="A9" s="277" t="s">
        <v>555</v>
      </c>
      <c r="B9" s="278" t="s">
        <v>568</v>
      </c>
      <c r="C9" s="309" t="s">
        <v>577</v>
      </c>
      <c r="D9" s="279">
        <f t="shared" si="3"/>
        <v>4555</v>
      </c>
      <c r="E9" s="279">
        <f t="shared" si="3"/>
        <v>1887</v>
      </c>
      <c r="F9" s="279">
        <f t="shared" si="3"/>
        <v>0</v>
      </c>
      <c r="G9" s="279">
        <f t="shared" si="3"/>
        <v>475</v>
      </c>
      <c r="H9" s="279">
        <f t="shared" si="3"/>
        <v>986</v>
      </c>
      <c r="I9" s="279">
        <f t="shared" si="3"/>
        <v>561</v>
      </c>
      <c r="J9" s="279">
        <f t="shared" si="3"/>
        <v>191</v>
      </c>
      <c r="K9" s="279">
        <f t="shared" si="3"/>
        <v>0</v>
      </c>
      <c r="L9" s="279">
        <f t="shared" si="3"/>
        <v>171</v>
      </c>
      <c r="M9" s="279">
        <f t="shared" si="3"/>
        <v>0</v>
      </c>
      <c r="N9" s="279">
        <f t="shared" si="3"/>
        <v>0</v>
      </c>
      <c r="O9" s="279">
        <f t="shared" si="3"/>
        <v>0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284</v>
      </c>
      <c r="Y9" s="279">
        <f t="shared" si="9"/>
        <v>1058</v>
      </c>
      <c r="Z9" s="279">
        <v>672</v>
      </c>
      <c r="AA9" s="279">
        <v>0</v>
      </c>
      <c r="AB9" s="279">
        <v>102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553</v>
      </c>
      <c r="AK9" s="280" t="s">
        <v>553</v>
      </c>
      <c r="AL9" s="280" t="s">
        <v>553</v>
      </c>
      <c r="AM9" s="280" t="s">
        <v>553</v>
      </c>
      <c r="AN9" s="280" t="s">
        <v>553</v>
      </c>
      <c r="AO9" s="280" t="s">
        <v>553</v>
      </c>
      <c r="AP9" s="280" t="s">
        <v>553</v>
      </c>
      <c r="AQ9" s="280" t="s">
        <v>553</v>
      </c>
      <c r="AR9" s="279">
        <v>0</v>
      </c>
      <c r="AS9" s="279">
        <v>284</v>
      </c>
      <c r="AT9" s="279">
        <f>'施設資源化量内訳'!D9</f>
        <v>2296</v>
      </c>
      <c r="AU9" s="279">
        <f>'施設資源化量内訳'!E9</f>
        <v>270</v>
      </c>
      <c r="AV9" s="279">
        <f>'施設資源化量内訳'!F9</f>
        <v>0</v>
      </c>
      <c r="AW9" s="279">
        <f>'施設資源化量内訳'!G9</f>
        <v>117</v>
      </c>
      <c r="AX9" s="279">
        <f>'施設資源化量内訳'!H9</f>
        <v>986</v>
      </c>
      <c r="AY9" s="279">
        <f>'施設資源化量内訳'!I9</f>
        <v>561</v>
      </c>
      <c r="AZ9" s="279">
        <f>'施設資源化量内訳'!J9</f>
        <v>191</v>
      </c>
      <c r="BA9" s="279">
        <f>'施設資源化量内訳'!K9</f>
        <v>0</v>
      </c>
      <c r="BB9" s="279">
        <f>'施設資源化量内訳'!L9</f>
        <v>171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1201</v>
      </c>
      <c r="BP9" s="279">
        <v>945</v>
      </c>
      <c r="BQ9" s="279">
        <v>0</v>
      </c>
      <c r="BR9" s="279">
        <v>256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553</v>
      </c>
      <c r="CA9" s="280" t="s">
        <v>553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>
        <v>0</v>
      </c>
      <c r="CI9" s="279">
        <v>0</v>
      </c>
      <c r="CJ9" s="288" t="s">
        <v>554</v>
      </c>
    </row>
    <row r="10" spans="1:88" s="282" customFormat="1" ht="12" customHeight="1">
      <c r="A10" s="277" t="s">
        <v>555</v>
      </c>
      <c r="B10" s="278" t="s">
        <v>556</v>
      </c>
      <c r="C10" s="277" t="s">
        <v>578</v>
      </c>
      <c r="D10" s="279">
        <f t="shared" si="3"/>
        <v>2651</v>
      </c>
      <c r="E10" s="279">
        <f t="shared" si="3"/>
        <v>1598</v>
      </c>
      <c r="F10" s="279">
        <f t="shared" si="3"/>
        <v>0</v>
      </c>
      <c r="G10" s="279">
        <f t="shared" si="3"/>
        <v>0</v>
      </c>
      <c r="H10" s="279">
        <f t="shared" si="3"/>
        <v>291</v>
      </c>
      <c r="I10" s="279">
        <f t="shared" si="3"/>
        <v>263</v>
      </c>
      <c r="J10" s="279">
        <f t="shared" si="3"/>
        <v>81</v>
      </c>
      <c r="K10" s="279">
        <f t="shared" si="3"/>
        <v>0</v>
      </c>
      <c r="L10" s="279">
        <f t="shared" si="3"/>
        <v>361</v>
      </c>
      <c r="M10" s="279">
        <f t="shared" si="3"/>
        <v>25</v>
      </c>
      <c r="N10" s="279">
        <f t="shared" si="3"/>
        <v>32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0</v>
      </c>
      <c r="Y10" s="279">
        <f t="shared" si="9"/>
        <v>1273</v>
      </c>
      <c r="Z10" s="279">
        <v>781</v>
      </c>
      <c r="AA10" s="279">
        <v>0</v>
      </c>
      <c r="AB10" s="279">
        <v>0</v>
      </c>
      <c r="AC10" s="279">
        <v>136</v>
      </c>
      <c r="AD10" s="279">
        <v>0</v>
      </c>
      <c r="AE10" s="279">
        <v>0</v>
      </c>
      <c r="AF10" s="279">
        <v>0</v>
      </c>
      <c r="AG10" s="279">
        <v>356</v>
      </c>
      <c r="AH10" s="279">
        <v>0</v>
      </c>
      <c r="AI10" s="279">
        <v>0</v>
      </c>
      <c r="AJ10" s="280" t="s">
        <v>553</v>
      </c>
      <c r="AK10" s="280" t="s">
        <v>553</v>
      </c>
      <c r="AL10" s="280" t="s">
        <v>553</v>
      </c>
      <c r="AM10" s="280" t="s">
        <v>553</v>
      </c>
      <c r="AN10" s="280" t="s">
        <v>553</v>
      </c>
      <c r="AO10" s="280" t="s">
        <v>553</v>
      </c>
      <c r="AP10" s="280" t="s">
        <v>553</v>
      </c>
      <c r="AQ10" s="280" t="s">
        <v>553</v>
      </c>
      <c r="AR10" s="279">
        <v>0</v>
      </c>
      <c r="AS10" s="279">
        <v>0</v>
      </c>
      <c r="AT10" s="279">
        <f>'施設資源化量内訳'!D10</f>
        <v>569</v>
      </c>
      <c r="AU10" s="279">
        <f>'施設資源化量内訳'!E10</f>
        <v>40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155</v>
      </c>
      <c r="AY10" s="279">
        <f>'施設資源化量内訳'!I10</f>
        <v>263</v>
      </c>
      <c r="AZ10" s="279">
        <f>'施設資源化量内訳'!J10</f>
        <v>81</v>
      </c>
      <c r="BA10" s="279">
        <f>'施設資源化量内訳'!K10</f>
        <v>0</v>
      </c>
      <c r="BB10" s="279">
        <f>'施設資源化量内訳'!L10</f>
        <v>5</v>
      </c>
      <c r="BC10" s="279">
        <f>'施設資源化量内訳'!M10</f>
        <v>25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10"/>
        <v>809</v>
      </c>
      <c r="BP10" s="279">
        <v>777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32</v>
      </c>
      <c r="BZ10" s="280" t="s">
        <v>553</v>
      </c>
      <c r="CA10" s="280" t="s">
        <v>553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555</v>
      </c>
      <c r="B11" s="278" t="s">
        <v>557</v>
      </c>
      <c r="C11" s="277" t="s">
        <v>558</v>
      </c>
      <c r="D11" s="279">
        <f t="shared" si="3"/>
        <v>2890</v>
      </c>
      <c r="E11" s="279">
        <f t="shared" si="3"/>
        <v>1587</v>
      </c>
      <c r="F11" s="279">
        <f t="shared" si="3"/>
        <v>3</v>
      </c>
      <c r="G11" s="279">
        <f t="shared" si="3"/>
        <v>0</v>
      </c>
      <c r="H11" s="279">
        <f t="shared" si="3"/>
        <v>459</v>
      </c>
      <c r="I11" s="279">
        <f t="shared" si="3"/>
        <v>185</v>
      </c>
      <c r="J11" s="279">
        <f t="shared" si="3"/>
        <v>52</v>
      </c>
      <c r="K11" s="279">
        <f t="shared" si="3"/>
        <v>0</v>
      </c>
      <c r="L11" s="279">
        <f t="shared" si="3"/>
        <v>0</v>
      </c>
      <c r="M11" s="279">
        <f t="shared" si="3"/>
        <v>0</v>
      </c>
      <c r="N11" s="279">
        <f t="shared" si="3"/>
        <v>0</v>
      </c>
      <c r="O11" s="279">
        <f t="shared" si="3"/>
        <v>0</v>
      </c>
      <c r="P11" s="279">
        <f t="shared" si="3"/>
        <v>0</v>
      </c>
      <c r="Q11" s="279">
        <f t="shared" si="3"/>
        <v>521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83</v>
      </c>
      <c r="Y11" s="279">
        <f t="shared" si="9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553</v>
      </c>
      <c r="AK11" s="280" t="s">
        <v>553</v>
      </c>
      <c r="AL11" s="280" t="s">
        <v>553</v>
      </c>
      <c r="AM11" s="280" t="s">
        <v>553</v>
      </c>
      <c r="AN11" s="280" t="s">
        <v>553</v>
      </c>
      <c r="AO11" s="280" t="s">
        <v>553</v>
      </c>
      <c r="AP11" s="280" t="s">
        <v>553</v>
      </c>
      <c r="AQ11" s="280" t="s">
        <v>553</v>
      </c>
      <c r="AR11" s="279">
        <v>0</v>
      </c>
      <c r="AS11" s="279">
        <v>0</v>
      </c>
      <c r="AT11" s="279">
        <f>'施設資源化量内訳'!D11</f>
        <v>2315</v>
      </c>
      <c r="AU11" s="279">
        <f>'施設資源化量内訳'!E11</f>
        <v>1058</v>
      </c>
      <c r="AV11" s="279">
        <f>'施設資源化量内訳'!F11</f>
        <v>3</v>
      </c>
      <c r="AW11" s="279">
        <f>'施設資源化量内訳'!G11</f>
        <v>0</v>
      </c>
      <c r="AX11" s="279">
        <f>'施設資源化量内訳'!H11</f>
        <v>457</v>
      </c>
      <c r="AY11" s="279">
        <f>'施設資源化量内訳'!I11</f>
        <v>185</v>
      </c>
      <c r="AZ11" s="279">
        <f>'施設資源化量内訳'!J11</f>
        <v>52</v>
      </c>
      <c r="BA11" s="279">
        <f>'施設資源化量内訳'!K11</f>
        <v>0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521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39</v>
      </c>
      <c r="BO11" s="279">
        <f t="shared" si="10"/>
        <v>575</v>
      </c>
      <c r="BP11" s="279">
        <v>529</v>
      </c>
      <c r="BQ11" s="279">
        <v>0</v>
      </c>
      <c r="BR11" s="279">
        <v>0</v>
      </c>
      <c r="BS11" s="279">
        <v>2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553</v>
      </c>
      <c r="CA11" s="280" t="s">
        <v>553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>
        <v>0</v>
      </c>
      <c r="CI11" s="279">
        <v>44</v>
      </c>
      <c r="CJ11" s="288" t="s">
        <v>554</v>
      </c>
    </row>
    <row r="12" spans="1:88" s="282" customFormat="1" ht="12" customHeight="1">
      <c r="A12" s="277" t="s">
        <v>555</v>
      </c>
      <c r="B12" s="278" t="s">
        <v>579</v>
      </c>
      <c r="C12" s="277" t="s">
        <v>580</v>
      </c>
      <c r="D12" s="310">
        <f t="shared" si="3"/>
        <v>2382</v>
      </c>
      <c r="E12" s="310">
        <f t="shared" si="3"/>
        <v>1490</v>
      </c>
      <c r="F12" s="310">
        <f t="shared" si="3"/>
        <v>1</v>
      </c>
      <c r="G12" s="310">
        <f t="shared" si="3"/>
        <v>0</v>
      </c>
      <c r="H12" s="310">
        <f t="shared" si="3"/>
        <v>309</v>
      </c>
      <c r="I12" s="310">
        <f t="shared" si="3"/>
        <v>128</v>
      </c>
      <c r="J12" s="310">
        <f t="shared" si="3"/>
        <v>40</v>
      </c>
      <c r="K12" s="310">
        <f t="shared" si="3"/>
        <v>0</v>
      </c>
      <c r="L12" s="310">
        <f t="shared" si="3"/>
        <v>0</v>
      </c>
      <c r="M12" s="310">
        <f t="shared" si="3"/>
        <v>0</v>
      </c>
      <c r="N12" s="310">
        <f t="shared" si="3"/>
        <v>38</v>
      </c>
      <c r="O12" s="310">
        <f t="shared" si="3"/>
        <v>0</v>
      </c>
      <c r="P12" s="310">
        <f t="shared" si="3"/>
        <v>0</v>
      </c>
      <c r="Q12" s="310">
        <f t="shared" si="3"/>
        <v>352</v>
      </c>
      <c r="R12" s="310">
        <f t="shared" si="3"/>
        <v>0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0</v>
      </c>
      <c r="X12" s="310">
        <f t="shared" si="8"/>
        <v>24</v>
      </c>
      <c r="Y12" s="310">
        <f t="shared" si="9"/>
        <v>5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5</v>
      </c>
      <c r="AJ12" s="310" t="s">
        <v>553</v>
      </c>
      <c r="AK12" s="310" t="s">
        <v>553</v>
      </c>
      <c r="AL12" s="310" t="s">
        <v>553</v>
      </c>
      <c r="AM12" s="310" t="s">
        <v>553</v>
      </c>
      <c r="AN12" s="310" t="s">
        <v>553</v>
      </c>
      <c r="AO12" s="310" t="s">
        <v>553</v>
      </c>
      <c r="AP12" s="310" t="s">
        <v>553</v>
      </c>
      <c r="AQ12" s="310" t="s">
        <v>553</v>
      </c>
      <c r="AR12" s="310">
        <v>0</v>
      </c>
      <c r="AS12" s="310">
        <v>0</v>
      </c>
      <c r="AT12" s="310">
        <f>'施設資源化量内訳'!D12</f>
        <v>1098</v>
      </c>
      <c r="AU12" s="310">
        <f>'施設資源化量内訳'!E12</f>
        <v>244</v>
      </c>
      <c r="AV12" s="310">
        <f>'施設資源化量内訳'!F12</f>
        <v>1</v>
      </c>
      <c r="AW12" s="310">
        <f>'施設資源化量内訳'!G12</f>
        <v>0</v>
      </c>
      <c r="AX12" s="310">
        <f>'施設資源化量内訳'!H12</f>
        <v>309</v>
      </c>
      <c r="AY12" s="310">
        <f>'施設資源化量内訳'!I12</f>
        <v>128</v>
      </c>
      <c r="AZ12" s="310">
        <f>'施設資源化量内訳'!J12</f>
        <v>40</v>
      </c>
      <c r="BA12" s="310">
        <f>'施設資源化量内訳'!K12</f>
        <v>0</v>
      </c>
      <c r="BB12" s="310">
        <f>'施設資源化量内訳'!L12</f>
        <v>0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352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24</v>
      </c>
      <c r="BO12" s="310">
        <f t="shared" si="10"/>
        <v>1279</v>
      </c>
      <c r="BP12" s="310">
        <v>1246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33</v>
      </c>
      <c r="BZ12" s="310" t="s">
        <v>553</v>
      </c>
      <c r="CA12" s="310" t="s">
        <v>553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>
        <v>0</v>
      </c>
      <c r="CI12" s="310">
        <v>0</v>
      </c>
      <c r="CJ12" s="314" t="s">
        <v>554</v>
      </c>
    </row>
    <row r="13" spans="1:88" s="282" customFormat="1" ht="12" customHeight="1">
      <c r="A13" s="277" t="s">
        <v>555</v>
      </c>
      <c r="B13" s="278" t="s">
        <v>581</v>
      </c>
      <c r="C13" s="277" t="s">
        <v>582</v>
      </c>
      <c r="D13" s="310">
        <f t="shared" si="3"/>
        <v>4161</v>
      </c>
      <c r="E13" s="310">
        <f t="shared" si="3"/>
        <v>2322</v>
      </c>
      <c r="F13" s="310">
        <f t="shared" si="3"/>
        <v>0</v>
      </c>
      <c r="G13" s="310">
        <f t="shared" si="3"/>
        <v>0</v>
      </c>
      <c r="H13" s="310">
        <f t="shared" si="3"/>
        <v>824</v>
      </c>
      <c r="I13" s="310">
        <f t="shared" si="3"/>
        <v>420</v>
      </c>
      <c r="J13" s="310">
        <f t="shared" si="3"/>
        <v>124</v>
      </c>
      <c r="K13" s="310">
        <f t="shared" si="3"/>
        <v>13</v>
      </c>
      <c r="L13" s="310">
        <f t="shared" si="3"/>
        <v>307</v>
      </c>
      <c r="M13" s="310">
        <f t="shared" si="3"/>
        <v>0</v>
      </c>
      <c r="N13" s="310">
        <f t="shared" si="3"/>
        <v>108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0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11</v>
      </c>
      <c r="X13" s="310">
        <f t="shared" si="8"/>
        <v>32</v>
      </c>
      <c r="Y13" s="310">
        <f t="shared" si="9"/>
        <v>647</v>
      </c>
      <c r="Z13" s="310">
        <v>112</v>
      </c>
      <c r="AA13" s="310">
        <v>0</v>
      </c>
      <c r="AB13" s="310">
        <v>0</v>
      </c>
      <c r="AC13" s="310">
        <v>83</v>
      </c>
      <c r="AD13" s="310">
        <v>420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 t="s">
        <v>553</v>
      </c>
      <c r="AM13" s="310" t="s">
        <v>553</v>
      </c>
      <c r="AN13" s="310" t="s">
        <v>553</v>
      </c>
      <c r="AO13" s="310" t="s">
        <v>553</v>
      </c>
      <c r="AP13" s="310" t="s">
        <v>553</v>
      </c>
      <c r="AQ13" s="310" t="s">
        <v>553</v>
      </c>
      <c r="AR13" s="310">
        <v>0</v>
      </c>
      <c r="AS13" s="310">
        <v>32</v>
      </c>
      <c r="AT13" s="310">
        <f>'施設資源化量内訳'!D13</f>
        <v>3427</v>
      </c>
      <c r="AU13" s="310">
        <f>'施設資源化量内訳'!E13</f>
        <v>2125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739</v>
      </c>
      <c r="AY13" s="310">
        <f>'施設資源化量内訳'!I13</f>
        <v>0</v>
      </c>
      <c r="AZ13" s="310">
        <f>'施設資源化量内訳'!J13</f>
        <v>124</v>
      </c>
      <c r="BA13" s="310">
        <f>'施設資源化量内訳'!K13</f>
        <v>13</v>
      </c>
      <c r="BB13" s="310">
        <f>'施設資源化量内訳'!L13</f>
        <v>307</v>
      </c>
      <c r="BC13" s="310">
        <f>'施設資源化量内訳'!M13</f>
        <v>0</v>
      </c>
      <c r="BD13" s="310">
        <f>'施設資源化量内訳'!N13</f>
        <v>108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11</v>
      </c>
      <c r="BN13" s="310">
        <f>'施設資源化量内訳'!X13</f>
        <v>0</v>
      </c>
      <c r="BO13" s="310">
        <f t="shared" si="10"/>
        <v>87</v>
      </c>
      <c r="BP13" s="310">
        <v>85</v>
      </c>
      <c r="BQ13" s="310">
        <v>0</v>
      </c>
      <c r="BR13" s="310">
        <v>0</v>
      </c>
      <c r="BS13" s="310">
        <v>2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553</v>
      </c>
      <c r="CA13" s="310" t="s">
        <v>553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>
        <v>0</v>
      </c>
      <c r="CI13" s="310">
        <v>0</v>
      </c>
      <c r="CJ13" s="314" t="s">
        <v>554</v>
      </c>
    </row>
    <row r="14" spans="1:88" s="282" customFormat="1" ht="12" customHeight="1">
      <c r="A14" s="277" t="s">
        <v>555</v>
      </c>
      <c r="B14" s="278" t="s">
        <v>583</v>
      </c>
      <c r="C14" s="277" t="s">
        <v>569</v>
      </c>
      <c r="D14" s="310">
        <f t="shared" si="3"/>
        <v>1981</v>
      </c>
      <c r="E14" s="310">
        <f t="shared" si="3"/>
        <v>997</v>
      </c>
      <c r="F14" s="310">
        <f t="shared" si="3"/>
        <v>0</v>
      </c>
      <c r="G14" s="310">
        <f t="shared" si="3"/>
        <v>157</v>
      </c>
      <c r="H14" s="310">
        <f t="shared" si="3"/>
        <v>474</v>
      </c>
      <c r="I14" s="310">
        <f t="shared" si="3"/>
        <v>247</v>
      </c>
      <c r="J14" s="310">
        <f t="shared" si="3"/>
        <v>32</v>
      </c>
      <c r="K14" s="310">
        <f t="shared" si="3"/>
        <v>0</v>
      </c>
      <c r="L14" s="310">
        <f t="shared" si="3"/>
        <v>58</v>
      </c>
      <c r="M14" s="310">
        <f t="shared" si="3"/>
        <v>0</v>
      </c>
      <c r="N14" s="310">
        <f t="shared" si="3"/>
        <v>0</v>
      </c>
      <c r="O14" s="310">
        <f t="shared" si="3"/>
        <v>0</v>
      </c>
      <c r="P14" s="310">
        <f t="shared" si="3"/>
        <v>0</v>
      </c>
      <c r="Q14" s="310">
        <f t="shared" si="3"/>
        <v>0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0</v>
      </c>
      <c r="X14" s="310">
        <f t="shared" si="8"/>
        <v>16</v>
      </c>
      <c r="Y14" s="310">
        <f t="shared" si="9"/>
        <v>133</v>
      </c>
      <c r="Z14" s="310">
        <v>0</v>
      </c>
      <c r="AA14" s="310">
        <v>0</v>
      </c>
      <c r="AB14" s="310">
        <v>0</v>
      </c>
      <c r="AC14" s="310">
        <v>75</v>
      </c>
      <c r="AD14" s="310">
        <v>0</v>
      </c>
      <c r="AE14" s="310">
        <v>0</v>
      </c>
      <c r="AF14" s="310">
        <v>0</v>
      </c>
      <c r="AG14" s="310">
        <v>58</v>
      </c>
      <c r="AH14" s="310">
        <v>0</v>
      </c>
      <c r="AI14" s="310">
        <v>0</v>
      </c>
      <c r="AJ14" s="310" t="s">
        <v>553</v>
      </c>
      <c r="AK14" s="310" t="s">
        <v>553</v>
      </c>
      <c r="AL14" s="310" t="s">
        <v>553</v>
      </c>
      <c r="AM14" s="310" t="s">
        <v>553</v>
      </c>
      <c r="AN14" s="310" t="s">
        <v>553</v>
      </c>
      <c r="AO14" s="310" t="s">
        <v>553</v>
      </c>
      <c r="AP14" s="310" t="s">
        <v>553</v>
      </c>
      <c r="AQ14" s="310" t="s">
        <v>553</v>
      </c>
      <c r="AR14" s="310">
        <v>0</v>
      </c>
      <c r="AS14" s="310">
        <v>0</v>
      </c>
      <c r="AT14" s="310">
        <f>'施設資源化量内訳'!D14</f>
        <v>443</v>
      </c>
      <c r="AU14" s="310">
        <f>'施設資源化量内訳'!E14</f>
        <v>41</v>
      </c>
      <c r="AV14" s="310">
        <f>'施設資源化量内訳'!F14</f>
        <v>0</v>
      </c>
      <c r="AW14" s="310">
        <f>'施設資源化量内訳'!G14</f>
        <v>0</v>
      </c>
      <c r="AX14" s="310">
        <f>'施設資源化量内訳'!H14</f>
        <v>107</v>
      </c>
      <c r="AY14" s="310">
        <f>'施設資源化量内訳'!I14</f>
        <v>247</v>
      </c>
      <c r="AZ14" s="310">
        <f>'施設資源化量内訳'!J14</f>
        <v>32</v>
      </c>
      <c r="BA14" s="310">
        <f>'施設資源化量内訳'!K14</f>
        <v>0</v>
      </c>
      <c r="BB14" s="310">
        <f>'施設資源化量内訳'!L14</f>
        <v>0</v>
      </c>
      <c r="BC14" s="310">
        <f>'施設資源化量内訳'!M14</f>
        <v>0</v>
      </c>
      <c r="BD14" s="310">
        <f>'施設資源化量内訳'!N14</f>
        <v>0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16</v>
      </c>
      <c r="BO14" s="310">
        <f t="shared" si="10"/>
        <v>1405</v>
      </c>
      <c r="BP14" s="310">
        <v>956</v>
      </c>
      <c r="BQ14" s="310">
        <v>0</v>
      </c>
      <c r="BR14" s="310">
        <v>157</v>
      </c>
      <c r="BS14" s="310">
        <v>292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553</v>
      </c>
      <c r="CA14" s="310" t="s">
        <v>553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>
        <v>0</v>
      </c>
      <c r="CI14" s="310">
        <v>0</v>
      </c>
      <c r="CJ14" s="314" t="s">
        <v>554</v>
      </c>
    </row>
    <row r="15" spans="1:88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3"/>
        <v>7001</v>
      </c>
      <c r="E15" s="310">
        <f t="shared" si="3"/>
        <v>3348</v>
      </c>
      <c r="F15" s="310">
        <f t="shared" si="3"/>
        <v>0</v>
      </c>
      <c r="G15" s="310">
        <f t="shared" si="3"/>
        <v>0</v>
      </c>
      <c r="H15" s="310">
        <f t="shared" si="3"/>
        <v>658</v>
      </c>
      <c r="I15" s="310">
        <f t="shared" si="3"/>
        <v>672</v>
      </c>
      <c r="J15" s="310">
        <f t="shared" si="3"/>
        <v>187</v>
      </c>
      <c r="K15" s="310">
        <f t="shared" si="3"/>
        <v>1071</v>
      </c>
      <c r="L15" s="310">
        <f t="shared" si="3"/>
        <v>0</v>
      </c>
      <c r="M15" s="310">
        <f t="shared" si="3"/>
        <v>1003</v>
      </c>
      <c r="N15" s="310">
        <f t="shared" si="3"/>
        <v>0</v>
      </c>
      <c r="O15" s="310">
        <f t="shared" si="3"/>
        <v>0</v>
      </c>
      <c r="P15" s="310">
        <f t="shared" si="3"/>
        <v>0</v>
      </c>
      <c r="Q15" s="310">
        <f t="shared" si="3"/>
        <v>0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62</v>
      </c>
      <c r="Y15" s="310">
        <f t="shared" si="9"/>
        <v>396</v>
      </c>
      <c r="Z15" s="310">
        <v>148</v>
      </c>
      <c r="AA15" s="310">
        <v>0</v>
      </c>
      <c r="AB15" s="310">
        <v>0</v>
      </c>
      <c r="AC15" s="310">
        <v>53</v>
      </c>
      <c r="AD15" s="310">
        <v>0</v>
      </c>
      <c r="AE15" s="310">
        <v>187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 t="s">
        <v>553</v>
      </c>
      <c r="AM15" s="310" t="s">
        <v>553</v>
      </c>
      <c r="AN15" s="310" t="s">
        <v>553</v>
      </c>
      <c r="AO15" s="310" t="s">
        <v>553</v>
      </c>
      <c r="AP15" s="310" t="s">
        <v>553</v>
      </c>
      <c r="AQ15" s="310" t="s">
        <v>553</v>
      </c>
      <c r="AR15" s="310">
        <v>0</v>
      </c>
      <c r="AS15" s="310">
        <v>8</v>
      </c>
      <c r="AT15" s="310">
        <f>'施設資源化量内訳'!D15</f>
        <v>3405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605</v>
      </c>
      <c r="AY15" s="310">
        <f>'施設資源化量内訳'!I15</f>
        <v>672</v>
      </c>
      <c r="AZ15" s="310">
        <f>'施設資源化量内訳'!J15</f>
        <v>0</v>
      </c>
      <c r="BA15" s="310">
        <f>'施設資源化量内訳'!K15</f>
        <v>1071</v>
      </c>
      <c r="BB15" s="310">
        <f>'施設資源化量内訳'!L15</f>
        <v>0</v>
      </c>
      <c r="BC15" s="310">
        <f>'施設資源化量内訳'!M15</f>
        <v>1003</v>
      </c>
      <c r="BD15" s="310">
        <f>'施設資源化量内訳'!N15</f>
        <v>0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54</v>
      </c>
      <c r="BO15" s="310">
        <f t="shared" si="10"/>
        <v>3200</v>
      </c>
      <c r="BP15" s="310">
        <v>3200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553</v>
      </c>
      <c r="CA15" s="310" t="s">
        <v>553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>
        <v>0</v>
      </c>
      <c r="CI15" s="310">
        <v>0</v>
      </c>
      <c r="CJ15" s="314" t="s">
        <v>554</v>
      </c>
    </row>
    <row r="16" spans="1:88" s="282" customFormat="1" ht="12" customHeight="1">
      <c r="A16" s="277" t="s">
        <v>555</v>
      </c>
      <c r="B16" s="278" t="s">
        <v>572</v>
      </c>
      <c r="C16" s="277" t="s">
        <v>584</v>
      </c>
      <c r="D16" s="310">
        <f t="shared" si="3"/>
        <v>4663</v>
      </c>
      <c r="E16" s="310">
        <f t="shared" si="3"/>
        <v>2999</v>
      </c>
      <c r="F16" s="310">
        <f t="shared" si="3"/>
        <v>0</v>
      </c>
      <c r="G16" s="310">
        <f t="shared" si="3"/>
        <v>0</v>
      </c>
      <c r="H16" s="310">
        <f t="shared" si="3"/>
        <v>624</v>
      </c>
      <c r="I16" s="310">
        <f t="shared" si="3"/>
        <v>473</v>
      </c>
      <c r="J16" s="310">
        <f t="shared" si="3"/>
        <v>98</v>
      </c>
      <c r="K16" s="310">
        <f t="shared" si="3"/>
        <v>0</v>
      </c>
      <c r="L16" s="310">
        <f t="shared" si="3"/>
        <v>311</v>
      </c>
      <c r="M16" s="310">
        <f t="shared" si="3"/>
        <v>0</v>
      </c>
      <c r="N16" s="310">
        <f t="shared" si="3"/>
        <v>0</v>
      </c>
      <c r="O16" s="310">
        <f t="shared" si="3"/>
        <v>112</v>
      </c>
      <c r="P16" s="310">
        <f t="shared" si="3"/>
        <v>0</v>
      </c>
      <c r="Q16" s="310">
        <f t="shared" si="3"/>
        <v>0</v>
      </c>
      <c r="R16" s="310">
        <f t="shared" si="3"/>
        <v>0</v>
      </c>
      <c r="S16" s="310">
        <f t="shared" si="3"/>
        <v>0</v>
      </c>
      <c r="T16" s="310">
        <f t="shared" si="4"/>
        <v>0</v>
      </c>
      <c r="U16" s="310">
        <f t="shared" si="5"/>
        <v>0</v>
      </c>
      <c r="V16" s="310">
        <f t="shared" si="6"/>
        <v>0</v>
      </c>
      <c r="W16" s="310">
        <f t="shared" si="7"/>
        <v>3</v>
      </c>
      <c r="X16" s="310">
        <f t="shared" si="8"/>
        <v>43</v>
      </c>
      <c r="Y16" s="310">
        <f t="shared" si="9"/>
        <v>1115</v>
      </c>
      <c r="Z16" s="310">
        <v>517</v>
      </c>
      <c r="AA16" s="310">
        <v>0</v>
      </c>
      <c r="AB16" s="310">
        <v>0</v>
      </c>
      <c r="AC16" s="310">
        <v>275</v>
      </c>
      <c r="AD16" s="310">
        <v>9</v>
      </c>
      <c r="AE16" s="310">
        <v>0</v>
      </c>
      <c r="AF16" s="310">
        <v>0</v>
      </c>
      <c r="AG16" s="310">
        <v>311</v>
      </c>
      <c r="AH16" s="310">
        <v>0</v>
      </c>
      <c r="AI16" s="310">
        <v>0</v>
      </c>
      <c r="AJ16" s="310" t="s">
        <v>553</v>
      </c>
      <c r="AK16" s="310" t="s">
        <v>553</v>
      </c>
      <c r="AL16" s="310" t="s">
        <v>553</v>
      </c>
      <c r="AM16" s="310" t="s">
        <v>553</v>
      </c>
      <c r="AN16" s="310" t="s">
        <v>553</v>
      </c>
      <c r="AO16" s="310" t="s">
        <v>553</v>
      </c>
      <c r="AP16" s="310" t="s">
        <v>553</v>
      </c>
      <c r="AQ16" s="310" t="s">
        <v>553</v>
      </c>
      <c r="AR16" s="310">
        <v>3</v>
      </c>
      <c r="AS16" s="310">
        <v>0</v>
      </c>
      <c r="AT16" s="310">
        <f>'施設資源化量内訳'!D16</f>
        <v>1177</v>
      </c>
      <c r="AU16" s="310">
        <f>'施設資源化量内訳'!E16</f>
        <v>111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349</v>
      </c>
      <c r="AY16" s="310">
        <f>'施設資源化量内訳'!I16</f>
        <v>464</v>
      </c>
      <c r="AZ16" s="310">
        <f>'施設資源化量内訳'!J16</f>
        <v>98</v>
      </c>
      <c r="BA16" s="310">
        <f>'施設資源化量内訳'!K16</f>
        <v>0</v>
      </c>
      <c r="BB16" s="310">
        <f>'施設資源化量内訳'!L16</f>
        <v>0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112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43</v>
      </c>
      <c r="BO16" s="310">
        <f t="shared" si="10"/>
        <v>2371</v>
      </c>
      <c r="BP16" s="310">
        <v>2371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 t="s">
        <v>553</v>
      </c>
      <c r="CA16" s="310" t="s">
        <v>553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>
        <v>0</v>
      </c>
      <c r="CI16" s="310">
        <v>0</v>
      </c>
      <c r="CJ16" s="314" t="s">
        <v>554</v>
      </c>
    </row>
    <row r="17" spans="1:88" s="282" customFormat="1" ht="12" customHeight="1">
      <c r="A17" s="277" t="s">
        <v>555</v>
      </c>
      <c r="B17" s="278" t="s">
        <v>585</v>
      </c>
      <c r="C17" s="277" t="s">
        <v>586</v>
      </c>
      <c r="D17" s="310">
        <f t="shared" si="3"/>
        <v>1007</v>
      </c>
      <c r="E17" s="310">
        <f t="shared" si="3"/>
        <v>623</v>
      </c>
      <c r="F17" s="310">
        <f t="shared" si="3"/>
        <v>5</v>
      </c>
      <c r="G17" s="310">
        <f t="shared" si="3"/>
        <v>0</v>
      </c>
      <c r="H17" s="310">
        <f t="shared" si="3"/>
        <v>104</v>
      </c>
      <c r="I17" s="310">
        <f t="shared" si="3"/>
        <v>134</v>
      </c>
      <c r="J17" s="310">
        <f t="shared" si="3"/>
        <v>36</v>
      </c>
      <c r="K17" s="310">
        <f t="shared" si="3"/>
        <v>0</v>
      </c>
      <c r="L17" s="310">
        <f t="shared" si="3"/>
        <v>92</v>
      </c>
      <c r="M17" s="310">
        <f t="shared" si="3"/>
        <v>0</v>
      </c>
      <c r="N17" s="310">
        <f t="shared" si="3"/>
        <v>0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13</v>
      </c>
      <c r="Y17" s="310">
        <f t="shared" si="9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553</v>
      </c>
      <c r="AK17" s="310" t="s">
        <v>553</v>
      </c>
      <c r="AL17" s="310" t="s">
        <v>553</v>
      </c>
      <c r="AM17" s="310" t="s">
        <v>553</v>
      </c>
      <c r="AN17" s="310" t="s">
        <v>553</v>
      </c>
      <c r="AO17" s="310" t="s">
        <v>553</v>
      </c>
      <c r="AP17" s="310" t="s">
        <v>553</v>
      </c>
      <c r="AQ17" s="310" t="s">
        <v>553</v>
      </c>
      <c r="AR17" s="310">
        <v>0</v>
      </c>
      <c r="AS17" s="310">
        <v>0</v>
      </c>
      <c r="AT17" s="310">
        <f>'施設資源化量内訳'!D17</f>
        <v>405</v>
      </c>
      <c r="AU17" s="310">
        <f>'施設資源化量内訳'!E17</f>
        <v>21</v>
      </c>
      <c r="AV17" s="310">
        <f>'施設資源化量内訳'!F17</f>
        <v>5</v>
      </c>
      <c r="AW17" s="310">
        <f>'施設資源化量内訳'!G17</f>
        <v>0</v>
      </c>
      <c r="AX17" s="310">
        <f>'施設資源化量内訳'!H17</f>
        <v>104</v>
      </c>
      <c r="AY17" s="310">
        <f>'施設資源化量内訳'!I17</f>
        <v>134</v>
      </c>
      <c r="AZ17" s="310">
        <f>'施設資源化量内訳'!J17</f>
        <v>36</v>
      </c>
      <c r="BA17" s="310">
        <f>'施設資源化量内訳'!K17</f>
        <v>0</v>
      </c>
      <c r="BB17" s="310">
        <f>'施設資源化量内訳'!L17</f>
        <v>92</v>
      </c>
      <c r="BC17" s="310">
        <f>'施設資源化量内訳'!M17</f>
        <v>0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13</v>
      </c>
      <c r="BO17" s="310">
        <f t="shared" si="10"/>
        <v>602</v>
      </c>
      <c r="BP17" s="310">
        <v>602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553</v>
      </c>
      <c r="CA17" s="310" t="s">
        <v>553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>
        <v>0</v>
      </c>
      <c r="CI17" s="310">
        <v>0</v>
      </c>
      <c r="CJ17" s="314" t="s">
        <v>554</v>
      </c>
    </row>
    <row r="18" spans="1:88" s="282" customFormat="1" ht="12" customHeight="1">
      <c r="A18" s="277" t="s">
        <v>555</v>
      </c>
      <c r="B18" s="278" t="s">
        <v>587</v>
      </c>
      <c r="C18" s="277" t="s">
        <v>552</v>
      </c>
      <c r="D18" s="310">
        <f t="shared" si="3"/>
        <v>343</v>
      </c>
      <c r="E18" s="310">
        <f t="shared" si="3"/>
        <v>123</v>
      </c>
      <c r="F18" s="310">
        <f t="shared" si="3"/>
        <v>0</v>
      </c>
      <c r="G18" s="310">
        <f t="shared" si="3"/>
        <v>0</v>
      </c>
      <c r="H18" s="310">
        <f t="shared" si="3"/>
        <v>32</v>
      </c>
      <c r="I18" s="310">
        <f t="shared" si="3"/>
        <v>25</v>
      </c>
      <c r="J18" s="310">
        <f t="shared" si="3"/>
        <v>6</v>
      </c>
      <c r="K18" s="310">
        <f t="shared" si="3"/>
        <v>0</v>
      </c>
      <c r="L18" s="310">
        <f t="shared" si="3"/>
        <v>34</v>
      </c>
      <c r="M18" s="310">
        <f t="shared" si="3"/>
        <v>41</v>
      </c>
      <c r="N18" s="310">
        <f t="shared" si="3"/>
        <v>0</v>
      </c>
      <c r="O18" s="310">
        <f t="shared" si="3"/>
        <v>80</v>
      </c>
      <c r="P18" s="310">
        <f t="shared" si="3"/>
        <v>0</v>
      </c>
      <c r="Q18" s="310">
        <f t="shared" si="3"/>
        <v>0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0</v>
      </c>
      <c r="X18" s="310">
        <f t="shared" si="8"/>
        <v>2</v>
      </c>
      <c r="Y18" s="310">
        <f t="shared" si="9"/>
        <v>11</v>
      </c>
      <c r="Z18" s="310">
        <v>2</v>
      </c>
      <c r="AA18" s="310">
        <v>0</v>
      </c>
      <c r="AB18" s="310">
        <v>0</v>
      </c>
      <c r="AC18" s="310">
        <v>3</v>
      </c>
      <c r="AD18" s="310">
        <v>0</v>
      </c>
      <c r="AE18" s="310">
        <v>6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 t="s">
        <v>553</v>
      </c>
      <c r="AM18" s="310" t="s">
        <v>553</v>
      </c>
      <c r="AN18" s="310" t="s">
        <v>553</v>
      </c>
      <c r="AO18" s="310" t="s">
        <v>553</v>
      </c>
      <c r="AP18" s="310" t="s">
        <v>553</v>
      </c>
      <c r="AQ18" s="310" t="s">
        <v>553</v>
      </c>
      <c r="AR18" s="310">
        <v>0</v>
      </c>
      <c r="AS18" s="310">
        <v>0</v>
      </c>
      <c r="AT18" s="310">
        <f>'施設資源化量内訳'!D18</f>
        <v>211</v>
      </c>
      <c r="AU18" s="310">
        <f>'施設資源化量内訳'!E18</f>
        <v>0</v>
      </c>
      <c r="AV18" s="310">
        <f>'施設資源化量内訳'!F18</f>
        <v>0</v>
      </c>
      <c r="AW18" s="310">
        <f>'施設資源化量内訳'!G18</f>
        <v>0</v>
      </c>
      <c r="AX18" s="310">
        <f>'施設資源化量内訳'!H18</f>
        <v>29</v>
      </c>
      <c r="AY18" s="310">
        <f>'施設資源化量内訳'!I18</f>
        <v>25</v>
      </c>
      <c r="AZ18" s="310">
        <f>'施設資源化量内訳'!J18</f>
        <v>0</v>
      </c>
      <c r="BA18" s="310">
        <f>'施設資源化量内訳'!K18</f>
        <v>0</v>
      </c>
      <c r="BB18" s="310">
        <f>'施設資源化量内訳'!L18</f>
        <v>34</v>
      </c>
      <c r="BC18" s="310">
        <f>'施設資源化量内訳'!M18</f>
        <v>41</v>
      </c>
      <c r="BD18" s="310">
        <f>'施設資源化量内訳'!N18</f>
        <v>0</v>
      </c>
      <c r="BE18" s="310">
        <f>'施設資源化量内訳'!O18</f>
        <v>80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2</v>
      </c>
      <c r="BO18" s="310">
        <f t="shared" si="10"/>
        <v>121</v>
      </c>
      <c r="BP18" s="310">
        <v>121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553</v>
      </c>
      <c r="CA18" s="310" t="s">
        <v>553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>
        <v>0</v>
      </c>
      <c r="CI18" s="310">
        <v>0</v>
      </c>
      <c r="CJ18" s="314" t="s">
        <v>554</v>
      </c>
    </row>
    <row r="19" spans="1:88" s="282" customFormat="1" ht="12" customHeight="1">
      <c r="A19" s="277" t="s">
        <v>555</v>
      </c>
      <c r="B19" s="278" t="s">
        <v>588</v>
      </c>
      <c r="C19" s="277" t="s">
        <v>589</v>
      </c>
      <c r="D19" s="310">
        <f t="shared" si="3"/>
        <v>826</v>
      </c>
      <c r="E19" s="310">
        <f t="shared" si="3"/>
        <v>376</v>
      </c>
      <c r="F19" s="310">
        <f t="shared" si="3"/>
        <v>0</v>
      </c>
      <c r="G19" s="310">
        <f t="shared" si="3"/>
        <v>0</v>
      </c>
      <c r="H19" s="310">
        <f t="shared" si="3"/>
        <v>98</v>
      </c>
      <c r="I19" s="310">
        <f t="shared" si="3"/>
        <v>77</v>
      </c>
      <c r="J19" s="310">
        <f t="shared" si="3"/>
        <v>26</v>
      </c>
      <c r="K19" s="310">
        <f t="shared" si="3"/>
        <v>0</v>
      </c>
      <c r="L19" s="310">
        <f t="shared" si="3"/>
        <v>123</v>
      </c>
      <c r="M19" s="310">
        <f t="shared" si="3"/>
        <v>118</v>
      </c>
      <c r="N19" s="310">
        <f t="shared" si="3"/>
        <v>0</v>
      </c>
      <c r="O19" s="310">
        <f t="shared" si="3"/>
        <v>0</v>
      </c>
      <c r="P19" s="310">
        <f t="shared" si="3"/>
        <v>0</v>
      </c>
      <c r="Q19" s="310">
        <f t="shared" si="3"/>
        <v>0</v>
      </c>
      <c r="R19" s="310">
        <f t="shared" si="3"/>
        <v>0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0</v>
      </c>
      <c r="X19" s="310">
        <f t="shared" si="8"/>
        <v>8</v>
      </c>
      <c r="Y19" s="310">
        <f t="shared" si="9"/>
        <v>41</v>
      </c>
      <c r="Z19" s="310">
        <v>6</v>
      </c>
      <c r="AA19" s="310">
        <v>0</v>
      </c>
      <c r="AB19" s="310">
        <v>0</v>
      </c>
      <c r="AC19" s="310">
        <v>8</v>
      </c>
      <c r="AD19" s="310">
        <v>0</v>
      </c>
      <c r="AE19" s="310">
        <v>26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553</v>
      </c>
      <c r="AK19" s="310" t="s">
        <v>553</v>
      </c>
      <c r="AL19" s="310" t="s">
        <v>553</v>
      </c>
      <c r="AM19" s="310" t="s">
        <v>553</v>
      </c>
      <c r="AN19" s="310" t="s">
        <v>553</v>
      </c>
      <c r="AO19" s="310" t="s">
        <v>553</v>
      </c>
      <c r="AP19" s="310" t="s">
        <v>553</v>
      </c>
      <c r="AQ19" s="310" t="s">
        <v>553</v>
      </c>
      <c r="AR19" s="310">
        <v>0</v>
      </c>
      <c r="AS19" s="310">
        <v>1</v>
      </c>
      <c r="AT19" s="310">
        <f>'施設資源化量内訳'!D19</f>
        <v>415</v>
      </c>
      <c r="AU19" s="310">
        <f>'施設資源化量内訳'!E19</f>
        <v>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90</v>
      </c>
      <c r="AY19" s="310">
        <f>'施設資源化量内訳'!I19</f>
        <v>77</v>
      </c>
      <c r="AZ19" s="310">
        <f>'施設資源化量内訳'!J19</f>
        <v>0</v>
      </c>
      <c r="BA19" s="310">
        <f>'施設資源化量内訳'!K19</f>
        <v>0</v>
      </c>
      <c r="BB19" s="310">
        <f>'施設資源化量内訳'!L19</f>
        <v>123</v>
      </c>
      <c r="BC19" s="310">
        <f>'施設資源化量内訳'!M19</f>
        <v>118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0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7</v>
      </c>
      <c r="BO19" s="310">
        <f t="shared" si="10"/>
        <v>370</v>
      </c>
      <c r="BP19" s="310">
        <v>370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553</v>
      </c>
      <c r="CA19" s="310" t="s">
        <v>553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>
        <v>0</v>
      </c>
      <c r="CI19" s="310">
        <v>0</v>
      </c>
      <c r="CJ19" s="314" t="s">
        <v>554</v>
      </c>
    </row>
    <row r="20" spans="1:88" s="282" customFormat="1" ht="12" customHeight="1">
      <c r="A20" s="277" t="s">
        <v>555</v>
      </c>
      <c r="B20" s="278" t="s">
        <v>590</v>
      </c>
      <c r="C20" s="277" t="s">
        <v>591</v>
      </c>
      <c r="D20" s="310">
        <f t="shared" si="3"/>
        <v>1149</v>
      </c>
      <c r="E20" s="310">
        <f t="shared" si="3"/>
        <v>625</v>
      </c>
      <c r="F20" s="310">
        <f t="shared" si="3"/>
        <v>3</v>
      </c>
      <c r="G20" s="310">
        <f t="shared" si="3"/>
        <v>0</v>
      </c>
      <c r="H20" s="310">
        <f t="shared" si="3"/>
        <v>234</v>
      </c>
      <c r="I20" s="310">
        <f t="shared" si="3"/>
        <v>156</v>
      </c>
      <c r="J20" s="310">
        <f t="shared" si="3"/>
        <v>27</v>
      </c>
      <c r="K20" s="310">
        <f t="shared" si="3"/>
        <v>0</v>
      </c>
      <c r="L20" s="310">
        <f t="shared" si="3"/>
        <v>70</v>
      </c>
      <c r="M20" s="310">
        <f t="shared" si="3"/>
        <v>0</v>
      </c>
      <c r="N20" s="310">
        <f t="shared" si="3"/>
        <v>8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4</v>
      </c>
      <c r="X20" s="310">
        <f t="shared" si="8"/>
        <v>22</v>
      </c>
      <c r="Y20" s="310">
        <f t="shared" si="9"/>
        <v>544</v>
      </c>
      <c r="Z20" s="310">
        <v>163</v>
      </c>
      <c r="AA20" s="310">
        <v>3</v>
      </c>
      <c r="AB20" s="310">
        <v>0</v>
      </c>
      <c r="AC20" s="310">
        <v>102</v>
      </c>
      <c r="AD20" s="310">
        <v>156</v>
      </c>
      <c r="AE20" s="310">
        <v>27</v>
      </c>
      <c r="AF20" s="310">
        <v>0</v>
      </c>
      <c r="AG20" s="310">
        <v>70</v>
      </c>
      <c r="AH20" s="310">
        <v>0</v>
      </c>
      <c r="AI20" s="310">
        <v>8</v>
      </c>
      <c r="AJ20" s="310" t="s">
        <v>553</v>
      </c>
      <c r="AK20" s="310" t="s">
        <v>553</v>
      </c>
      <c r="AL20" s="310" t="s">
        <v>553</v>
      </c>
      <c r="AM20" s="310" t="s">
        <v>553</v>
      </c>
      <c r="AN20" s="310" t="s">
        <v>553</v>
      </c>
      <c r="AO20" s="310" t="s">
        <v>553</v>
      </c>
      <c r="AP20" s="310" t="s">
        <v>553</v>
      </c>
      <c r="AQ20" s="310" t="s">
        <v>553</v>
      </c>
      <c r="AR20" s="310">
        <v>4</v>
      </c>
      <c r="AS20" s="310">
        <v>11</v>
      </c>
      <c r="AT20" s="310">
        <f>'施設資源化量内訳'!D20</f>
        <v>143</v>
      </c>
      <c r="AU20" s="310">
        <f>'施設資源化量内訳'!E20</f>
        <v>0</v>
      </c>
      <c r="AV20" s="310">
        <f>'施設資源化量内訳'!F20</f>
        <v>0</v>
      </c>
      <c r="AW20" s="310">
        <f>'施設資源化量内訳'!G20</f>
        <v>0</v>
      </c>
      <c r="AX20" s="310">
        <f>'施設資源化量内訳'!H20</f>
        <v>132</v>
      </c>
      <c r="AY20" s="310">
        <f>'施設資源化量内訳'!I20</f>
        <v>0</v>
      </c>
      <c r="AZ20" s="310">
        <f>'施設資源化量内訳'!J20</f>
        <v>0</v>
      </c>
      <c r="BA20" s="310">
        <f>'施設資源化量内訳'!K20</f>
        <v>0</v>
      </c>
      <c r="BB20" s="310">
        <f>'施設資源化量内訳'!L20</f>
        <v>0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0</v>
      </c>
      <c r="BN20" s="310">
        <f>'施設資源化量内訳'!X20</f>
        <v>11</v>
      </c>
      <c r="BO20" s="310">
        <f t="shared" si="10"/>
        <v>462</v>
      </c>
      <c r="BP20" s="310">
        <v>462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553</v>
      </c>
      <c r="CA20" s="310" t="s">
        <v>553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>
        <v>0</v>
      </c>
      <c r="CI20" s="310">
        <v>0</v>
      </c>
      <c r="CJ20" s="314" t="s">
        <v>554</v>
      </c>
    </row>
    <row r="21" spans="1:88" s="282" customFormat="1" ht="12" customHeight="1">
      <c r="A21" s="277" t="s">
        <v>555</v>
      </c>
      <c r="B21" s="278" t="s">
        <v>592</v>
      </c>
      <c r="C21" s="277" t="s">
        <v>559</v>
      </c>
      <c r="D21" s="310">
        <f t="shared" si="3"/>
        <v>891</v>
      </c>
      <c r="E21" s="310">
        <f t="shared" si="3"/>
        <v>371</v>
      </c>
      <c r="F21" s="310">
        <f t="shared" si="3"/>
        <v>0</v>
      </c>
      <c r="G21" s="310">
        <f t="shared" si="3"/>
        <v>69</v>
      </c>
      <c r="H21" s="310">
        <f t="shared" si="3"/>
        <v>127</v>
      </c>
      <c r="I21" s="310">
        <f t="shared" si="3"/>
        <v>68</v>
      </c>
      <c r="J21" s="310">
        <f t="shared" si="3"/>
        <v>17</v>
      </c>
      <c r="K21" s="310">
        <f t="shared" si="3"/>
        <v>1</v>
      </c>
      <c r="L21" s="310">
        <f t="shared" si="3"/>
        <v>0</v>
      </c>
      <c r="M21" s="310">
        <f t="shared" si="3"/>
        <v>0</v>
      </c>
      <c r="N21" s="310">
        <f t="shared" si="3"/>
        <v>20</v>
      </c>
      <c r="O21" s="310">
        <f t="shared" si="3"/>
        <v>0</v>
      </c>
      <c r="P21" s="310">
        <f t="shared" si="3"/>
        <v>27</v>
      </c>
      <c r="Q21" s="310">
        <f t="shared" si="3"/>
        <v>191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0</v>
      </c>
      <c r="X21" s="310">
        <f t="shared" si="8"/>
        <v>0</v>
      </c>
      <c r="Y21" s="310">
        <f t="shared" si="9"/>
        <v>386</v>
      </c>
      <c r="Z21" s="310">
        <v>297</v>
      </c>
      <c r="AA21" s="310">
        <v>0</v>
      </c>
      <c r="AB21" s="310">
        <v>69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20</v>
      </c>
      <c r="AJ21" s="310" t="s">
        <v>553</v>
      </c>
      <c r="AK21" s="310" t="s">
        <v>553</v>
      </c>
      <c r="AL21" s="310" t="s">
        <v>553</v>
      </c>
      <c r="AM21" s="310" t="s">
        <v>553</v>
      </c>
      <c r="AN21" s="310" t="s">
        <v>553</v>
      </c>
      <c r="AO21" s="310" t="s">
        <v>553</v>
      </c>
      <c r="AP21" s="310" t="s">
        <v>553</v>
      </c>
      <c r="AQ21" s="310" t="s">
        <v>553</v>
      </c>
      <c r="AR21" s="310">
        <v>0</v>
      </c>
      <c r="AS21" s="310">
        <v>0</v>
      </c>
      <c r="AT21" s="310">
        <f>'施設資源化量内訳'!D21</f>
        <v>505</v>
      </c>
      <c r="AU21" s="310">
        <f>'施設資源化量内訳'!E21</f>
        <v>74</v>
      </c>
      <c r="AV21" s="310">
        <f>'施設資源化量内訳'!F21</f>
        <v>0</v>
      </c>
      <c r="AW21" s="310">
        <f>'施設資源化量内訳'!G21</f>
        <v>0</v>
      </c>
      <c r="AX21" s="310">
        <f>'施設資源化量内訳'!H21</f>
        <v>127</v>
      </c>
      <c r="AY21" s="310">
        <f>'施設資源化量内訳'!I21</f>
        <v>68</v>
      </c>
      <c r="AZ21" s="310">
        <f>'施設資源化量内訳'!J21</f>
        <v>17</v>
      </c>
      <c r="BA21" s="310">
        <f>'施設資源化量内訳'!K21</f>
        <v>1</v>
      </c>
      <c r="BB21" s="310">
        <f>'施設資源化量内訳'!L21</f>
        <v>0</v>
      </c>
      <c r="BC21" s="310">
        <f>'施設資源化量内訳'!M21</f>
        <v>0</v>
      </c>
      <c r="BD21" s="310">
        <f>'施設資源化量内訳'!N21</f>
        <v>0</v>
      </c>
      <c r="BE21" s="310">
        <f>'施設資源化量内訳'!O21</f>
        <v>0</v>
      </c>
      <c r="BF21" s="310">
        <f>'施設資源化量内訳'!P21</f>
        <v>27</v>
      </c>
      <c r="BG21" s="310">
        <f>'施設資源化量内訳'!Q21</f>
        <v>191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0</v>
      </c>
      <c r="BO21" s="310">
        <f t="shared" si="10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553</v>
      </c>
      <c r="CA21" s="310" t="s">
        <v>553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>
        <v>0</v>
      </c>
      <c r="CI21" s="310">
        <v>0</v>
      </c>
      <c r="CJ21" s="314" t="s">
        <v>554</v>
      </c>
    </row>
    <row r="22" spans="1:88" s="282" customFormat="1" ht="12" customHeight="1">
      <c r="A22" s="277" t="s">
        <v>555</v>
      </c>
      <c r="B22" s="278" t="s">
        <v>593</v>
      </c>
      <c r="C22" s="277" t="s">
        <v>594</v>
      </c>
      <c r="D22" s="310">
        <f t="shared" si="3"/>
        <v>591</v>
      </c>
      <c r="E22" s="310">
        <f t="shared" si="3"/>
        <v>343</v>
      </c>
      <c r="F22" s="310">
        <f t="shared" si="3"/>
        <v>3</v>
      </c>
      <c r="G22" s="310">
        <f t="shared" si="3"/>
        <v>19</v>
      </c>
      <c r="H22" s="310">
        <f t="shared" si="3"/>
        <v>89</v>
      </c>
      <c r="I22" s="310">
        <f t="shared" si="3"/>
        <v>61</v>
      </c>
      <c r="J22" s="310">
        <f t="shared" si="3"/>
        <v>29</v>
      </c>
      <c r="K22" s="310">
        <f t="shared" si="3"/>
        <v>12</v>
      </c>
      <c r="L22" s="310">
        <f t="shared" si="3"/>
        <v>23</v>
      </c>
      <c r="M22" s="310">
        <f t="shared" si="3"/>
        <v>5</v>
      </c>
      <c r="N22" s="310">
        <f t="shared" si="3"/>
        <v>0</v>
      </c>
      <c r="O22" s="310">
        <f t="shared" si="3"/>
        <v>0</v>
      </c>
      <c r="P22" s="310">
        <f t="shared" si="3"/>
        <v>0</v>
      </c>
      <c r="Q22" s="310">
        <f t="shared" si="3"/>
        <v>0</v>
      </c>
      <c r="R22" s="310">
        <f t="shared" si="3"/>
        <v>0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2</v>
      </c>
      <c r="X22" s="310">
        <f t="shared" si="8"/>
        <v>5</v>
      </c>
      <c r="Y22" s="310">
        <f t="shared" si="9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553</v>
      </c>
      <c r="AK22" s="310" t="s">
        <v>553</v>
      </c>
      <c r="AL22" s="310" t="s">
        <v>553</v>
      </c>
      <c r="AM22" s="310" t="s">
        <v>553</v>
      </c>
      <c r="AN22" s="310" t="s">
        <v>553</v>
      </c>
      <c r="AO22" s="310" t="s">
        <v>553</v>
      </c>
      <c r="AP22" s="310" t="s">
        <v>553</v>
      </c>
      <c r="AQ22" s="310" t="s">
        <v>553</v>
      </c>
      <c r="AR22" s="310">
        <v>0</v>
      </c>
      <c r="AS22" s="310">
        <v>0</v>
      </c>
      <c r="AT22" s="310">
        <f>'施設資源化量内訳'!D22</f>
        <v>562</v>
      </c>
      <c r="AU22" s="310">
        <f>'施設資源化量内訳'!E22</f>
        <v>315</v>
      </c>
      <c r="AV22" s="310">
        <f>'施設資源化量内訳'!F22</f>
        <v>2</v>
      </c>
      <c r="AW22" s="310">
        <f>'施設資源化量内訳'!G22</f>
        <v>19</v>
      </c>
      <c r="AX22" s="310">
        <f>'施設資源化量内訳'!H22</f>
        <v>89</v>
      </c>
      <c r="AY22" s="310">
        <f>'施設資源化量内訳'!I22</f>
        <v>61</v>
      </c>
      <c r="AZ22" s="310">
        <f>'施設資源化量内訳'!J22</f>
        <v>29</v>
      </c>
      <c r="BA22" s="310">
        <f>'施設資源化量内訳'!K22</f>
        <v>12</v>
      </c>
      <c r="BB22" s="310">
        <f>'施設資源化量内訳'!L22</f>
        <v>23</v>
      </c>
      <c r="BC22" s="310">
        <f>'施設資源化量内訳'!M22</f>
        <v>5</v>
      </c>
      <c r="BD22" s="310">
        <f>'施設資源化量内訳'!N22</f>
        <v>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2</v>
      </c>
      <c r="BN22" s="310">
        <f>'施設資源化量内訳'!X22</f>
        <v>5</v>
      </c>
      <c r="BO22" s="310">
        <f t="shared" si="10"/>
        <v>29</v>
      </c>
      <c r="BP22" s="310">
        <v>28</v>
      </c>
      <c r="BQ22" s="310">
        <v>1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553</v>
      </c>
      <c r="CA22" s="310" t="s">
        <v>553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>
        <v>0</v>
      </c>
      <c r="CI22" s="310">
        <v>0</v>
      </c>
      <c r="CJ22" s="314" t="s">
        <v>554</v>
      </c>
    </row>
    <row r="23" spans="1:88" s="282" customFormat="1" ht="12" customHeight="1">
      <c r="A23" s="277" t="s">
        <v>555</v>
      </c>
      <c r="B23" s="278" t="s">
        <v>595</v>
      </c>
      <c r="C23" s="277" t="s">
        <v>573</v>
      </c>
      <c r="D23" s="310">
        <f t="shared" si="3"/>
        <v>591</v>
      </c>
      <c r="E23" s="310">
        <f t="shared" si="3"/>
        <v>147</v>
      </c>
      <c r="F23" s="310">
        <f t="shared" si="3"/>
        <v>1</v>
      </c>
      <c r="G23" s="310">
        <f t="shared" si="3"/>
        <v>170</v>
      </c>
      <c r="H23" s="310">
        <f t="shared" si="3"/>
        <v>148</v>
      </c>
      <c r="I23" s="310">
        <f t="shared" si="3"/>
        <v>54</v>
      </c>
      <c r="J23" s="310">
        <f t="shared" si="3"/>
        <v>21</v>
      </c>
      <c r="K23" s="310">
        <f t="shared" si="3"/>
        <v>0</v>
      </c>
      <c r="L23" s="310">
        <f t="shared" si="3"/>
        <v>39</v>
      </c>
      <c r="M23" s="310">
        <f t="shared" si="3"/>
        <v>0</v>
      </c>
      <c r="N23" s="310">
        <f t="shared" si="3"/>
        <v>11</v>
      </c>
      <c r="O23" s="310">
        <f t="shared" si="3"/>
        <v>0</v>
      </c>
      <c r="P23" s="310">
        <f t="shared" si="3"/>
        <v>0</v>
      </c>
      <c r="Q23" s="310">
        <f t="shared" si="3"/>
        <v>0</v>
      </c>
      <c r="R23" s="310">
        <f t="shared" si="3"/>
        <v>0</v>
      </c>
      <c r="S23" s="310">
        <f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0</v>
      </c>
      <c r="X23" s="310">
        <f t="shared" si="8"/>
        <v>0</v>
      </c>
      <c r="Y23" s="310">
        <f t="shared" si="9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 t="s">
        <v>553</v>
      </c>
      <c r="AM23" s="310" t="s">
        <v>553</v>
      </c>
      <c r="AN23" s="310" t="s">
        <v>553</v>
      </c>
      <c r="AO23" s="310" t="s">
        <v>553</v>
      </c>
      <c r="AP23" s="310" t="s">
        <v>553</v>
      </c>
      <c r="AQ23" s="310" t="s">
        <v>553</v>
      </c>
      <c r="AR23" s="310">
        <v>0</v>
      </c>
      <c r="AS23" s="310">
        <v>0</v>
      </c>
      <c r="AT23" s="310">
        <f>'施設資源化量内訳'!D23</f>
        <v>433</v>
      </c>
      <c r="AU23" s="310">
        <f>'施設資源化量内訳'!E23</f>
        <v>0</v>
      </c>
      <c r="AV23" s="310">
        <f>'施設資源化量内訳'!F23</f>
        <v>1</v>
      </c>
      <c r="AW23" s="310">
        <f>'施設資源化量内訳'!G23</f>
        <v>170</v>
      </c>
      <c r="AX23" s="310">
        <f>'施設資源化量内訳'!H23</f>
        <v>148</v>
      </c>
      <c r="AY23" s="310">
        <f>'施設資源化量内訳'!I23</f>
        <v>54</v>
      </c>
      <c r="AZ23" s="310">
        <f>'施設資源化量内訳'!J23</f>
        <v>21</v>
      </c>
      <c r="BA23" s="310">
        <f>'施設資源化量内訳'!K23</f>
        <v>0</v>
      </c>
      <c r="BB23" s="310">
        <f>'施設資源化量内訳'!L23</f>
        <v>39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158</v>
      </c>
      <c r="BP23" s="310">
        <v>147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11</v>
      </c>
      <c r="BZ23" s="310" t="s">
        <v>553</v>
      </c>
      <c r="CA23" s="310" t="s">
        <v>553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>
        <v>0</v>
      </c>
      <c r="CI23" s="310">
        <v>0</v>
      </c>
      <c r="CJ23" s="314" t="s">
        <v>554</v>
      </c>
    </row>
    <row r="24" spans="1:88" s="282" customFormat="1" ht="12" customHeight="1">
      <c r="A24" s="277" t="s">
        <v>555</v>
      </c>
      <c r="B24" s="278" t="s">
        <v>596</v>
      </c>
      <c r="C24" s="277" t="s">
        <v>574</v>
      </c>
      <c r="D24" s="310">
        <f aca="true" t="shared" si="11" ref="D24:R24">SUM(Y24,AT24,BO24)</f>
        <v>1405</v>
      </c>
      <c r="E24" s="310">
        <f t="shared" si="11"/>
        <v>677</v>
      </c>
      <c r="F24" s="310">
        <f t="shared" si="11"/>
        <v>0</v>
      </c>
      <c r="G24" s="310">
        <f t="shared" si="11"/>
        <v>0</v>
      </c>
      <c r="H24" s="310">
        <f t="shared" si="11"/>
        <v>349</v>
      </c>
      <c r="I24" s="310">
        <f t="shared" si="11"/>
        <v>38</v>
      </c>
      <c r="J24" s="310">
        <f t="shared" si="11"/>
        <v>23</v>
      </c>
      <c r="K24" s="310">
        <f t="shared" si="11"/>
        <v>0</v>
      </c>
      <c r="L24" s="310">
        <f t="shared" si="11"/>
        <v>0</v>
      </c>
      <c r="M24" s="310">
        <f t="shared" si="11"/>
        <v>2</v>
      </c>
      <c r="N24" s="310">
        <f t="shared" si="11"/>
        <v>57</v>
      </c>
      <c r="O24" s="310">
        <f t="shared" si="11"/>
        <v>103</v>
      </c>
      <c r="P24" s="310">
        <f t="shared" si="11"/>
        <v>0</v>
      </c>
      <c r="Q24" s="310">
        <f t="shared" si="11"/>
        <v>153</v>
      </c>
      <c r="R24" s="310">
        <f t="shared" si="11"/>
        <v>0</v>
      </c>
      <c r="S24" s="310">
        <f>SUM(AN24,BI24,CD24)</f>
        <v>0</v>
      </c>
      <c r="T24" s="310">
        <f t="shared" si="4"/>
        <v>0</v>
      </c>
      <c r="U24" s="310">
        <f t="shared" si="5"/>
        <v>0</v>
      </c>
      <c r="V24" s="310">
        <f t="shared" si="6"/>
        <v>0</v>
      </c>
      <c r="W24" s="310">
        <f t="shared" si="7"/>
        <v>0</v>
      </c>
      <c r="X24" s="310">
        <f t="shared" si="8"/>
        <v>3</v>
      </c>
      <c r="Y24" s="310">
        <f t="shared" si="9"/>
        <v>672</v>
      </c>
      <c r="Z24" s="310">
        <v>615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57</v>
      </c>
      <c r="AJ24" s="310" t="s">
        <v>553</v>
      </c>
      <c r="AK24" s="310" t="s">
        <v>553</v>
      </c>
      <c r="AL24" s="310" t="s">
        <v>553</v>
      </c>
      <c r="AM24" s="310" t="s">
        <v>553</v>
      </c>
      <c r="AN24" s="310" t="s">
        <v>553</v>
      </c>
      <c r="AO24" s="310" t="s">
        <v>553</v>
      </c>
      <c r="AP24" s="310" t="s">
        <v>553</v>
      </c>
      <c r="AQ24" s="310" t="s">
        <v>553</v>
      </c>
      <c r="AR24" s="310">
        <v>0</v>
      </c>
      <c r="AS24" s="310">
        <v>0</v>
      </c>
      <c r="AT24" s="310">
        <f>'施設資源化量内訳'!D24</f>
        <v>733</v>
      </c>
      <c r="AU24" s="310">
        <f>'施設資源化量内訳'!E24</f>
        <v>62</v>
      </c>
      <c r="AV24" s="310">
        <f>'施設資源化量内訳'!F24</f>
        <v>0</v>
      </c>
      <c r="AW24" s="310">
        <f>'施設資源化量内訳'!G24</f>
        <v>0</v>
      </c>
      <c r="AX24" s="310">
        <f>'施設資源化量内訳'!H24</f>
        <v>349</v>
      </c>
      <c r="AY24" s="310">
        <f>'施設資源化量内訳'!I24</f>
        <v>38</v>
      </c>
      <c r="AZ24" s="310">
        <f>'施設資源化量内訳'!J24</f>
        <v>23</v>
      </c>
      <c r="BA24" s="310">
        <f>'施設資源化量内訳'!K24</f>
        <v>0</v>
      </c>
      <c r="BB24" s="310">
        <f>'施設資源化量内訳'!L24</f>
        <v>0</v>
      </c>
      <c r="BC24" s="310">
        <f>'施設資源化量内訳'!M24</f>
        <v>2</v>
      </c>
      <c r="BD24" s="310">
        <f>'施設資源化量内訳'!N24</f>
        <v>0</v>
      </c>
      <c r="BE24" s="310">
        <f>'施設資源化量内訳'!O24</f>
        <v>103</v>
      </c>
      <c r="BF24" s="310">
        <f>'施設資源化量内訳'!P24</f>
        <v>0</v>
      </c>
      <c r="BG24" s="310">
        <f>'施設資源化量内訳'!Q24</f>
        <v>153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3</v>
      </c>
      <c r="BO24" s="310">
        <f t="shared" si="10"/>
        <v>0</v>
      </c>
      <c r="BP24" s="310"/>
      <c r="BQ24" s="310">
        <v>0</v>
      </c>
      <c r="BR24" s="310">
        <v>0</v>
      </c>
      <c r="BS24" s="310"/>
      <c r="BT24" s="310"/>
      <c r="BU24" s="310"/>
      <c r="BV24" s="310"/>
      <c r="BW24" s="310">
        <v>0</v>
      </c>
      <c r="BX24" s="310"/>
      <c r="BY24" s="310">
        <v>0</v>
      </c>
      <c r="BZ24" s="310" t="s">
        <v>553</v>
      </c>
      <c r="CA24" s="310" t="s">
        <v>553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>
        <v>0</v>
      </c>
      <c r="CI24" s="310"/>
      <c r="CJ24" s="314" t="s">
        <v>554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565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8" t="s">
        <v>278</v>
      </c>
      <c r="B2" s="318" t="s">
        <v>279</v>
      </c>
      <c r="C2" s="318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9"/>
      <c r="B3" s="319"/>
      <c r="C3" s="321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9"/>
      <c r="B4" s="319"/>
      <c r="C4" s="321"/>
      <c r="D4" s="358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26"/>
      <c r="S4" s="326"/>
      <c r="T4" s="357"/>
      <c r="U4" s="359"/>
      <c r="V4" s="359"/>
      <c r="W4" s="359"/>
      <c r="X4" s="359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19"/>
      <c r="B5" s="319"/>
      <c r="C5" s="321"/>
      <c r="D5" s="358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26"/>
      <c r="S5" s="326"/>
      <c r="T5" s="357"/>
      <c r="U5" s="359"/>
      <c r="V5" s="359"/>
      <c r="W5" s="359"/>
      <c r="X5" s="359"/>
      <c r="Y5" s="358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9"/>
      <c r="AR5" s="359"/>
      <c r="AS5" s="359"/>
      <c r="AT5" s="358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9"/>
      <c r="BM5" s="359"/>
      <c r="BN5" s="359"/>
      <c r="BO5" s="358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9"/>
      <c r="CH5" s="359"/>
      <c r="CI5" s="359"/>
      <c r="CJ5" s="358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9"/>
      <c r="DC5" s="359"/>
      <c r="DD5" s="359"/>
      <c r="DE5" s="358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9"/>
      <c r="DX5" s="359"/>
      <c r="DY5" s="359"/>
      <c r="DZ5" s="358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9"/>
      <c r="ES5" s="359"/>
      <c r="ET5" s="359"/>
      <c r="EU5" s="358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9"/>
      <c r="FN5" s="359"/>
      <c r="FO5" s="359"/>
    </row>
    <row r="6" spans="1:171" s="183" customFormat="1" ht="13.5">
      <c r="A6" s="320"/>
      <c r="B6" s="320"/>
      <c r="C6" s="321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AI7">SUM(D8:D24)</f>
        <v>23966</v>
      </c>
      <c r="E7" s="274">
        <f t="shared" si="0"/>
        <v>4361</v>
      </c>
      <c r="F7" s="274">
        <f t="shared" si="0"/>
        <v>12</v>
      </c>
      <c r="G7" s="274">
        <f t="shared" si="0"/>
        <v>306</v>
      </c>
      <c r="H7" s="274">
        <f t="shared" si="0"/>
        <v>7163</v>
      </c>
      <c r="I7" s="274">
        <f t="shared" si="0"/>
        <v>4280</v>
      </c>
      <c r="J7" s="274">
        <f t="shared" si="0"/>
        <v>1010</v>
      </c>
      <c r="K7" s="274">
        <f t="shared" si="0"/>
        <v>1097</v>
      </c>
      <c r="L7" s="274">
        <f t="shared" si="0"/>
        <v>2591</v>
      </c>
      <c r="M7" s="274">
        <f t="shared" si="0"/>
        <v>1194</v>
      </c>
      <c r="N7" s="274">
        <f t="shared" si="0"/>
        <v>108</v>
      </c>
      <c r="O7" s="274">
        <f t="shared" si="0"/>
        <v>295</v>
      </c>
      <c r="P7" s="274">
        <f t="shared" si="0"/>
        <v>27</v>
      </c>
      <c r="Q7" s="274">
        <f t="shared" si="0"/>
        <v>1217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13</v>
      </c>
      <c r="X7" s="274">
        <f t="shared" si="0"/>
        <v>292</v>
      </c>
      <c r="Y7" s="274">
        <f t="shared" si="0"/>
        <v>2206</v>
      </c>
      <c r="Z7" s="274">
        <f t="shared" si="0"/>
        <v>443</v>
      </c>
      <c r="AA7" s="274">
        <f t="shared" si="0"/>
        <v>0</v>
      </c>
      <c r="AB7" s="274">
        <f t="shared" si="0"/>
        <v>117</v>
      </c>
      <c r="AC7" s="274">
        <f t="shared" si="0"/>
        <v>429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SUM(AJ8:AJ24)</f>
        <v>0</v>
      </c>
      <c r="AK7" s="274">
        <f t="shared" si="1"/>
        <v>0</v>
      </c>
      <c r="AL7" s="274">
        <f t="shared" si="1"/>
        <v>1217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6447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4364</v>
      </c>
      <c r="AY7" s="274">
        <f t="shared" si="1"/>
        <v>774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1167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142</v>
      </c>
      <c r="BO7" s="274">
        <f t="shared" si="1"/>
        <v>322</v>
      </c>
      <c r="BP7" s="274">
        <f aca="true" t="shared" si="2" ref="BP7:CU7">SUM(BP8:BP24)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295</v>
      </c>
      <c r="CA7" s="274">
        <f t="shared" si="2"/>
        <v>27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SUM(CV8:CV24)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0</v>
      </c>
      <c r="EA7" s="274">
        <f t="shared" si="3"/>
        <v>0</v>
      </c>
      <c r="EB7" s="274">
        <f aca="true" t="shared" si="4" ref="EB7:FG7">SUM(EB8:EB24)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14991</v>
      </c>
      <c r="EV7" s="274">
        <f t="shared" si="4"/>
        <v>3918</v>
      </c>
      <c r="EW7" s="274">
        <f t="shared" si="4"/>
        <v>12</v>
      </c>
      <c r="EX7" s="274">
        <f t="shared" si="4"/>
        <v>189</v>
      </c>
      <c r="EY7" s="274">
        <f t="shared" si="4"/>
        <v>2370</v>
      </c>
      <c r="EZ7" s="274">
        <f t="shared" si="4"/>
        <v>3506</v>
      </c>
      <c r="FA7" s="274">
        <f t="shared" si="4"/>
        <v>1010</v>
      </c>
      <c r="FB7" s="274">
        <f t="shared" si="4"/>
        <v>1097</v>
      </c>
      <c r="FC7" s="274">
        <f t="shared" si="4"/>
        <v>2591</v>
      </c>
      <c r="FD7" s="274">
        <f t="shared" si="4"/>
        <v>27</v>
      </c>
      <c r="FE7" s="274">
        <f t="shared" si="4"/>
        <v>108</v>
      </c>
      <c r="FF7" s="274">
        <f t="shared" si="4"/>
        <v>0</v>
      </c>
      <c r="FG7" s="274">
        <f t="shared" si="4"/>
        <v>0</v>
      </c>
      <c r="FH7" s="274">
        <f aca="true" t="shared" si="5" ref="FH7:FO7">SUM(FH8:FH24)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13</v>
      </c>
      <c r="FO7" s="274">
        <f t="shared" si="5"/>
        <v>150</v>
      </c>
    </row>
    <row r="8" spans="1:171" s="282" customFormat="1" ht="12" customHeight="1">
      <c r="A8" s="277" t="s">
        <v>555</v>
      </c>
      <c r="B8" s="278" t="s">
        <v>575</v>
      </c>
      <c r="C8" s="277" t="s">
        <v>576</v>
      </c>
      <c r="D8" s="279">
        <f aca="true" t="shared" si="6" ref="D8:S23">SUM(Y8,AT8,BO8,CJ8,DE8,DZ8,EU8)</f>
        <v>5829</v>
      </c>
      <c r="E8" s="279">
        <f t="shared" si="6"/>
        <v>0</v>
      </c>
      <c r="F8" s="279">
        <f t="shared" si="6"/>
        <v>0</v>
      </c>
      <c r="G8" s="279">
        <f t="shared" si="6"/>
        <v>0</v>
      </c>
      <c r="H8" s="279">
        <f t="shared" si="6"/>
        <v>2388</v>
      </c>
      <c r="I8" s="279">
        <f t="shared" si="6"/>
        <v>1303</v>
      </c>
      <c r="J8" s="279">
        <f t="shared" si="6"/>
        <v>266</v>
      </c>
      <c r="K8" s="279">
        <f t="shared" si="6"/>
        <v>0</v>
      </c>
      <c r="L8" s="279">
        <f t="shared" si="6"/>
        <v>1797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24">SUM(AO8,BJ8,CE8,CZ8,DU8,EP8,FK8)</f>
        <v>0</v>
      </c>
      <c r="U8" s="279">
        <f aca="true" t="shared" si="8" ref="U8:U24">SUM(AP8,BK8,CF8,DA8,DV8,EQ8,FL8)</f>
        <v>0</v>
      </c>
      <c r="V8" s="279">
        <f aca="true" t="shared" si="9" ref="V8:V24">SUM(AQ8,BL8,CG8,DB8,DW8,ER8,FM8)</f>
        <v>0</v>
      </c>
      <c r="W8" s="279">
        <f aca="true" t="shared" si="10" ref="W8:W24">SUM(AR8,BM8,CH8,DC8,DX8,ES8,FN8)</f>
        <v>0</v>
      </c>
      <c r="X8" s="279">
        <f aca="true" t="shared" si="11" ref="X8:X24">SUM(AS8,BN8,CI8,DD8,DY8,ET8,FO8)</f>
        <v>75</v>
      </c>
      <c r="Y8" s="279">
        <f aca="true" t="shared" si="12" ref="Y8:Y24">SUM(Z8:AS8)</f>
        <v>129</v>
      </c>
      <c r="Z8" s="279">
        <v>0</v>
      </c>
      <c r="AA8" s="279">
        <v>0</v>
      </c>
      <c r="AB8" s="279">
        <v>0</v>
      </c>
      <c r="AC8" s="279">
        <v>129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553</v>
      </c>
      <c r="AK8" s="279" t="s">
        <v>553</v>
      </c>
      <c r="AL8" s="279">
        <v>0</v>
      </c>
      <c r="AM8" s="280" t="s">
        <v>553</v>
      </c>
      <c r="AN8" s="280" t="s">
        <v>553</v>
      </c>
      <c r="AO8" s="279">
        <v>0</v>
      </c>
      <c r="AP8" s="279" t="s">
        <v>553</v>
      </c>
      <c r="AQ8" s="279">
        <v>0</v>
      </c>
      <c r="AR8" s="280" t="s">
        <v>553</v>
      </c>
      <c r="AS8" s="279">
        <v>0</v>
      </c>
      <c r="AT8" s="279">
        <f aca="true" t="shared" si="13" ref="AT8:AT24">SUM(AU8:BN8)</f>
        <v>1470</v>
      </c>
      <c r="AU8" s="279">
        <v>0</v>
      </c>
      <c r="AV8" s="279">
        <v>0</v>
      </c>
      <c r="AW8" s="279">
        <v>0</v>
      </c>
      <c r="AX8" s="279">
        <v>1470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553</v>
      </c>
      <c r="BF8" s="279" t="s">
        <v>553</v>
      </c>
      <c r="BG8" s="280" t="s">
        <v>553</v>
      </c>
      <c r="BH8" s="280" t="s">
        <v>553</v>
      </c>
      <c r="BI8" s="280" t="s">
        <v>553</v>
      </c>
      <c r="BJ8" s="280" t="s">
        <v>553</v>
      </c>
      <c r="BK8" s="280" t="s">
        <v>553</v>
      </c>
      <c r="BL8" s="280" t="s">
        <v>553</v>
      </c>
      <c r="BM8" s="280" t="s">
        <v>553</v>
      </c>
      <c r="BN8" s="279">
        <v>0</v>
      </c>
      <c r="BO8" s="279">
        <f aca="true" t="shared" si="14" ref="BO8:BO24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/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 t="s">
        <v>553</v>
      </c>
      <c r="CI8" s="279">
        <v>0</v>
      </c>
      <c r="CJ8" s="279">
        <f aca="true" t="shared" si="15" ref="CJ8:CJ24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553</v>
      </c>
      <c r="CX8" s="280" t="s">
        <v>553</v>
      </c>
      <c r="CY8" s="280" t="s">
        <v>553</v>
      </c>
      <c r="CZ8" s="280" t="s">
        <v>553</v>
      </c>
      <c r="DA8" s="280" t="s">
        <v>553</v>
      </c>
      <c r="DB8" s="280" t="s">
        <v>553</v>
      </c>
      <c r="DC8" s="280" t="s">
        <v>553</v>
      </c>
      <c r="DD8" s="279">
        <v>0</v>
      </c>
      <c r="DE8" s="279">
        <f aca="true" t="shared" si="16" ref="DE8:DE24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553</v>
      </c>
      <c r="DS8" s="280" t="s">
        <v>553</v>
      </c>
      <c r="DT8" s="279">
        <v>0</v>
      </c>
      <c r="DU8" s="280" t="s">
        <v>553</v>
      </c>
      <c r="DV8" s="280" t="s">
        <v>553</v>
      </c>
      <c r="DW8" s="280" t="s">
        <v>553</v>
      </c>
      <c r="DX8" s="280" t="s">
        <v>553</v>
      </c>
      <c r="DY8" s="279">
        <v>0</v>
      </c>
      <c r="DZ8" s="279">
        <f aca="true" t="shared" si="17" ref="DZ8:DZ24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553</v>
      </c>
      <c r="EL8" s="279" t="s">
        <v>553</v>
      </c>
      <c r="EM8" s="280" t="s">
        <v>553</v>
      </c>
      <c r="EN8" s="279">
        <v>0</v>
      </c>
      <c r="EO8" s="279">
        <v>0</v>
      </c>
      <c r="EP8" s="280" t="s">
        <v>553</v>
      </c>
      <c r="EQ8" s="280" t="s">
        <v>553</v>
      </c>
      <c r="ER8" s="280" t="s">
        <v>553</v>
      </c>
      <c r="ES8" s="279">
        <v>0</v>
      </c>
      <c r="ET8" s="279">
        <v>0</v>
      </c>
      <c r="EU8" s="279">
        <f aca="true" t="shared" si="18" ref="EU8:EU24">SUM(EV8:FO8)</f>
        <v>4230</v>
      </c>
      <c r="EV8" s="279">
        <v>0</v>
      </c>
      <c r="EW8" s="279">
        <v>0</v>
      </c>
      <c r="EX8" s="279">
        <v>0</v>
      </c>
      <c r="EY8" s="279">
        <v>789</v>
      </c>
      <c r="EZ8" s="279">
        <v>1303</v>
      </c>
      <c r="FA8" s="279">
        <v>266</v>
      </c>
      <c r="FB8" s="279">
        <v>0</v>
      </c>
      <c r="FC8" s="279">
        <v>1797</v>
      </c>
      <c r="FD8" s="279">
        <v>0</v>
      </c>
      <c r="FE8" s="279">
        <v>0</v>
      </c>
      <c r="FF8" s="279">
        <v>0</v>
      </c>
      <c r="FG8" s="280">
        <v>0</v>
      </c>
      <c r="FH8" s="280" t="s">
        <v>553</v>
      </c>
      <c r="FI8" s="280" t="s">
        <v>553</v>
      </c>
      <c r="FJ8" s="279" t="s">
        <v>553</v>
      </c>
      <c r="FK8" s="279">
        <v>0</v>
      </c>
      <c r="FL8" s="279">
        <v>0</v>
      </c>
      <c r="FM8" s="279">
        <v>0</v>
      </c>
      <c r="FN8" s="279">
        <v>0</v>
      </c>
      <c r="FO8" s="279">
        <v>75</v>
      </c>
    </row>
    <row r="9" spans="1:171" s="282" customFormat="1" ht="12" customHeight="1">
      <c r="A9" s="277" t="s">
        <v>555</v>
      </c>
      <c r="B9" s="278" t="s">
        <v>568</v>
      </c>
      <c r="C9" s="309" t="s">
        <v>577</v>
      </c>
      <c r="D9" s="279">
        <f t="shared" si="6"/>
        <v>2296</v>
      </c>
      <c r="E9" s="279">
        <f t="shared" si="6"/>
        <v>270</v>
      </c>
      <c r="F9" s="279">
        <f t="shared" si="6"/>
        <v>0</v>
      </c>
      <c r="G9" s="279">
        <f t="shared" si="6"/>
        <v>117</v>
      </c>
      <c r="H9" s="279">
        <f t="shared" si="6"/>
        <v>986</v>
      </c>
      <c r="I9" s="279">
        <f t="shared" si="6"/>
        <v>561</v>
      </c>
      <c r="J9" s="279">
        <f t="shared" si="6"/>
        <v>191</v>
      </c>
      <c r="K9" s="279">
        <f t="shared" si="6"/>
        <v>0</v>
      </c>
      <c r="L9" s="279">
        <f t="shared" si="6"/>
        <v>171</v>
      </c>
      <c r="M9" s="279">
        <f t="shared" si="6"/>
        <v>0</v>
      </c>
      <c r="N9" s="279">
        <f t="shared" si="6"/>
        <v>0</v>
      </c>
      <c r="O9" s="279">
        <f t="shared" si="6"/>
        <v>0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387</v>
      </c>
      <c r="Z9" s="279">
        <v>270</v>
      </c>
      <c r="AA9" s="279">
        <v>0</v>
      </c>
      <c r="AB9" s="279">
        <v>117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553</v>
      </c>
      <c r="AK9" s="279" t="s">
        <v>553</v>
      </c>
      <c r="AL9" s="279">
        <v>0</v>
      </c>
      <c r="AM9" s="280" t="s">
        <v>553</v>
      </c>
      <c r="AN9" s="280" t="s">
        <v>553</v>
      </c>
      <c r="AO9" s="279">
        <v>0</v>
      </c>
      <c r="AP9" s="279" t="s">
        <v>553</v>
      </c>
      <c r="AQ9" s="279">
        <v>0</v>
      </c>
      <c r="AR9" s="280" t="s">
        <v>553</v>
      </c>
      <c r="AS9" s="279">
        <v>0</v>
      </c>
      <c r="AT9" s="279">
        <f t="shared" si="13"/>
        <v>658</v>
      </c>
      <c r="AU9" s="279">
        <v>0</v>
      </c>
      <c r="AV9" s="279">
        <v>0</v>
      </c>
      <c r="AW9" s="279">
        <v>0</v>
      </c>
      <c r="AX9" s="279">
        <v>658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553</v>
      </c>
      <c r="BF9" s="279" t="s">
        <v>553</v>
      </c>
      <c r="BG9" s="280" t="s">
        <v>553</v>
      </c>
      <c r="BH9" s="280" t="s">
        <v>553</v>
      </c>
      <c r="BI9" s="280" t="s">
        <v>553</v>
      </c>
      <c r="BJ9" s="280" t="s">
        <v>553</v>
      </c>
      <c r="BK9" s="280" t="s">
        <v>553</v>
      </c>
      <c r="BL9" s="280" t="s">
        <v>553</v>
      </c>
      <c r="BM9" s="280" t="s">
        <v>553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 t="s">
        <v>553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553</v>
      </c>
      <c r="CX9" s="280" t="s">
        <v>553</v>
      </c>
      <c r="CY9" s="280" t="s">
        <v>553</v>
      </c>
      <c r="CZ9" s="280" t="s">
        <v>553</v>
      </c>
      <c r="DA9" s="280" t="s">
        <v>553</v>
      </c>
      <c r="DB9" s="280" t="s">
        <v>553</v>
      </c>
      <c r="DC9" s="280" t="s">
        <v>553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553</v>
      </c>
      <c r="DS9" s="280" t="s">
        <v>553</v>
      </c>
      <c r="DT9" s="279">
        <v>0</v>
      </c>
      <c r="DU9" s="280" t="s">
        <v>553</v>
      </c>
      <c r="DV9" s="280" t="s">
        <v>553</v>
      </c>
      <c r="DW9" s="280" t="s">
        <v>553</v>
      </c>
      <c r="DX9" s="280" t="s">
        <v>553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553</v>
      </c>
      <c r="EL9" s="279" t="s">
        <v>553</v>
      </c>
      <c r="EM9" s="280" t="s">
        <v>553</v>
      </c>
      <c r="EN9" s="279">
        <v>0</v>
      </c>
      <c r="EO9" s="279">
        <v>0</v>
      </c>
      <c r="EP9" s="280" t="s">
        <v>553</v>
      </c>
      <c r="EQ9" s="280" t="s">
        <v>553</v>
      </c>
      <c r="ER9" s="280" t="s">
        <v>553</v>
      </c>
      <c r="ES9" s="279">
        <v>0</v>
      </c>
      <c r="ET9" s="279">
        <v>0</v>
      </c>
      <c r="EU9" s="279">
        <f t="shared" si="18"/>
        <v>1251</v>
      </c>
      <c r="EV9" s="279">
        <v>0</v>
      </c>
      <c r="EW9" s="279">
        <v>0</v>
      </c>
      <c r="EX9" s="279">
        <v>0</v>
      </c>
      <c r="EY9" s="279">
        <v>328</v>
      </c>
      <c r="EZ9" s="279">
        <v>561</v>
      </c>
      <c r="FA9" s="279">
        <v>191</v>
      </c>
      <c r="FB9" s="279">
        <v>0</v>
      </c>
      <c r="FC9" s="279">
        <v>171</v>
      </c>
      <c r="FD9" s="279">
        <v>0</v>
      </c>
      <c r="FE9" s="279">
        <v>0</v>
      </c>
      <c r="FF9" s="279">
        <v>0</v>
      </c>
      <c r="FG9" s="280">
        <v>0</v>
      </c>
      <c r="FH9" s="280" t="s">
        <v>553</v>
      </c>
      <c r="FI9" s="280" t="s">
        <v>553</v>
      </c>
      <c r="FJ9" s="279" t="s">
        <v>553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555</v>
      </c>
      <c r="B10" s="278" t="s">
        <v>556</v>
      </c>
      <c r="C10" s="277" t="s">
        <v>578</v>
      </c>
      <c r="D10" s="279">
        <f t="shared" si="6"/>
        <v>569</v>
      </c>
      <c r="E10" s="279">
        <f t="shared" si="6"/>
        <v>40</v>
      </c>
      <c r="F10" s="279">
        <f t="shared" si="6"/>
        <v>0</v>
      </c>
      <c r="G10" s="279">
        <f t="shared" si="6"/>
        <v>0</v>
      </c>
      <c r="H10" s="279">
        <f t="shared" si="6"/>
        <v>155</v>
      </c>
      <c r="I10" s="279">
        <f t="shared" si="6"/>
        <v>263</v>
      </c>
      <c r="J10" s="279">
        <f t="shared" si="6"/>
        <v>81</v>
      </c>
      <c r="K10" s="279">
        <f t="shared" si="6"/>
        <v>0</v>
      </c>
      <c r="L10" s="279">
        <f t="shared" si="6"/>
        <v>5</v>
      </c>
      <c r="M10" s="279">
        <f t="shared" si="6"/>
        <v>25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0</v>
      </c>
      <c r="Y10" s="279">
        <f t="shared" si="12"/>
        <v>18</v>
      </c>
      <c r="Z10" s="279">
        <v>0</v>
      </c>
      <c r="AA10" s="279">
        <v>0</v>
      </c>
      <c r="AB10" s="279">
        <v>0</v>
      </c>
      <c r="AC10" s="279">
        <v>18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553</v>
      </c>
      <c r="AK10" s="279" t="s">
        <v>553</v>
      </c>
      <c r="AL10" s="279">
        <v>0</v>
      </c>
      <c r="AM10" s="280" t="s">
        <v>553</v>
      </c>
      <c r="AN10" s="280" t="s">
        <v>553</v>
      </c>
      <c r="AO10" s="279">
        <v>0</v>
      </c>
      <c r="AP10" s="279" t="s">
        <v>553</v>
      </c>
      <c r="AQ10" s="279">
        <v>0</v>
      </c>
      <c r="AR10" s="280" t="s">
        <v>553</v>
      </c>
      <c r="AS10" s="279">
        <v>0</v>
      </c>
      <c r="AT10" s="279">
        <f t="shared" si="13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553</v>
      </c>
      <c r="BF10" s="279" t="s">
        <v>553</v>
      </c>
      <c r="BG10" s="280" t="s">
        <v>553</v>
      </c>
      <c r="BH10" s="280" t="s">
        <v>553</v>
      </c>
      <c r="BI10" s="280" t="s">
        <v>553</v>
      </c>
      <c r="BJ10" s="280" t="s">
        <v>553</v>
      </c>
      <c r="BK10" s="280" t="s">
        <v>553</v>
      </c>
      <c r="BL10" s="280" t="s">
        <v>553</v>
      </c>
      <c r="BM10" s="280" t="s">
        <v>553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 t="s">
        <v>553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553</v>
      </c>
      <c r="CX10" s="280" t="s">
        <v>553</v>
      </c>
      <c r="CY10" s="280" t="s">
        <v>553</v>
      </c>
      <c r="CZ10" s="280" t="s">
        <v>553</v>
      </c>
      <c r="DA10" s="280" t="s">
        <v>553</v>
      </c>
      <c r="DB10" s="280" t="s">
        <v>553</v>
      </c>
      <c r="DC10" s="280" t="s">
        <v>553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553</v>
      </c>
      <c r="DS10" s="280" t="s">
        <v>553</v>
      </c>
      <c r="DT10" s="279">
        <v>0</v>
      </c>
      <c r="DU10" s="280" t="s">
        <v>553</v>
      </c>
      <c r="DV10" s="280" t="s">
        <v>553</v>
      </c>
      <c r="DW10" s="280" t="s">
        <v>553</v>
      </c>
      <c r="DX10" s="280" t="s">
        <v>553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553</v>
      </c>
      <c r="EL10" s="279" t="s">
        <v>553</v>
      </c>
      <c r="EM10" s="280" t="s">
        <v>553</v>
      </c>
      <c r="EN10" s="279">
        <v>0</v>
      </c>
      <c r="EO10" s="279">
        <v>0</v>
      </c>
      <c r="EP10" s="280" t="s">
        <v>553</v>
      </c>
      <c r="EQ10" s="280" t="s">
        <v>553</v>
      </c>
      <c r="ER10" s="280" t="s">
        <v>553</v>
      </c>
      <c r="ES10" s="279">
        <v>0</v>
      </c>
      <c r="ET10" s="279">
        <v>0</v>
      </c>
      <c r="EU10" s="279">
        <f t="shared" si="18"/>
        <v>551</v>
      </c>
      <c r="EV10" s="279">
        <v>40</v>
      </c>
      <c r="EW10" s="279">
        <v>0</v>
      </c>
      <c r="EX10" s="279">
        <v>0</v>
      </c>
      <c r="EY10" s="279">
        <v>137</v>
      </c>
      <c r="EZ10" s="279">
        <v>263</v>
      </c>
      <c r="FA10" s="279">
        <v>81</v>
      </c>
      <c r="FB10" s="279">
        <v>0</v>
      </c>
      <c r="FC10" s="279">
        <v>5</v>
      </c>
      <c r="FD10" s="279">
        <v>25</v>
      </c>
      <c r="FE10" s="279">
        <v>0</v>
      </c>
      <c r="FF10" s="279">
        <v>0</v>
      </c>
      <c r="FG10" s="280">
        <v>0</v>
      </c>
      <c r="FH10" s="280" t="s">
        <v>553</v>
      </c>
      <c r="FI10" s="280" t="s">
        <v>553</v>
      </c>
      <c r="FJ10" s="279" t="s">
        <v>553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78" t="s">
        <v>557</v>
      </c>
      <c r="C11" s="277" t="s">
        <v>558</v>
      </c>
      <c r="D11" s="279">
        <f t="shared" si="6"/>
        <v>2315</v>
      </c>
      <c r="E11" s="279">
        <f t="shared" si="6"/>
        <v>1058</v>
      </c>
      <c r="F11" s="279">
        <f t="shared" si="6"/>
        <v>3</v>
      </c>
      <c r="G11" s="279">
        <f t="shared" si="6"/>
        <v>0</v>
      </c>
      <c r="H11" s="279">
        <f t="shared" si="6"/>
        <v>457</v>
      </c>
      <c r="I11" s="279">
        <f t="shared" si="6"/>
        <v>185</v>
      </c>
      <c r="J11" s="279">
        <f t="shared" si="6"/>
        <v>52</v>
      </c>
      <c r="K11" s="279">
        <f t="shared" si="6"/>
        <v>0</v>
      </c>
      <c r="L11" s="279">
        <f t="shared" si="6"/>
        <v>0</v>
      </c>
      <c r="M11" s="279">
        <f t="shared" si="6"/>
        <v>0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521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39</v>
      </c>
      <c r="Y11" s="279">
        <f t="shared" si="12"/>
        <v>567</v>
      </c>
      <c r="Z11" s="279">
        <v>0</v>
      </c>
      <c r="AA11" s="279">
        <v>0</v>
      </c>
      <c r="AB11" s="279">
        <v>0</v>
      </c>
      <c r="AC11" s="279">
        <v>46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553</v>
      </c>
      <c r="AK11" s="279" t="s">
        <v>553</v>
      </c>
      <c r="AL11" s="279">
        <v>521</v>
      </c>
      <c r="AM11" s="280" t="s">
        <v>553</v>
      </c>
      <c r="AN11" s="280" t="s">
        <v>553</v>
      </c>
      <c r="AO11" s="279">
        <v>0</v>
      </c>
      <c r="AP11" s="279" t="s">
        <v>553</v>
      </c>
      <c r="AQ11" s="279">
        <v>0</v>
      </c>
      <c r="AR11" s="280" t="s">
        <v>553</v>
      </c>
      <c r="AS11" s="279">
        <v>0</v>
      </c>
      <c r="AT11" s="279">
        <f t="shared" si="13"/>
        <v>340</v>
      </c>
      <c r="AU11" s="279">
        <v>0</v>
      </c>
      <c r="AV11" s="279">
        <v>0</v>
      </c>
      <c r="AW11" s="279">
        <v>0</v>
      </c>
      <c r="AX11" s="279">
        <v>301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553</v>
      </c>
      <c r="BF11" s="279" t="s">
        <v>553</v>
      </c>
      <c r="BG11" s="280" t="s">
        <v>553</v>
      </c>
      <c r="BH11" s="280" t="s">
        <v>553</v>
      </c>
      <c r="BI11" s="280" t="s">
        <v>553</v>
      </c>
      <c r="BJ11" s="280" t="s">
        <v>553</v>
      </c>
      <c r="BK11" s="280" t="s">
        <v>553</v>
      </c>
      <c r="BL11" s="280" t="s">
        <v>553</v>
      </c>
      <c r="BM11" s="280" t="s">
        <v>553</v>
      </c>
      <c r="BN11" s="279">
        <v>39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 t="s">
        <v>553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553</v>
      </c>
      <c r="CX11" s="280" t="s">
        <v>553</v>
      </c>
      <c r="CY11" s="280" t="s">
        <v>553</v>
      </c>
      <c r="CZ11" s="280" t="s">
        <v>553</v>
      </c>
      <c r="DA11" s="280" t="s">
        <v>553</v>
      </c>
      <c r="DB11" s="280" t="s">
        <v>553</v>
      </c>
      <c r="DC11" s="280" t="s">
        <v>553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553</v>
      </c>
      <c r="DS11" s="280" t="s">
        <v>553</v>
      </c>
      <c r="DT11" s="279">
        <v>0</v>
      </c>
      <c r="DU11" s="280" t="s">
        <v>553</v>
      </c>
      <c r="DV11" s="280" t="s">
        <v>553</v>
      </c>
      <c r="DW11" s="280" t="s">
        <v>553</v>
      </c>
      <c r="DX11" s="280" t="s">
        <v>553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553</v>
      </c>
      <c r="EL11" s="279" t="s">
        <v>553</v>
      </c>
      <c r="EM11" s="280" t="s">
        <v>553</v>
      </c>
      <c r="EN11" s="279">
        <v>0</v>
      </c>
      <c r="EO11" s="279">
        <v>0</v>
      </c>
      <c r="EP11" s="280" t="s">
        <v>553</v>
      </c>
      <c r="EQ11" s="280" t="s">
        <v>553</v>
      </c>
      <c r="ER11" s="280" t="s">
        <v>553</v>
      </c>
      <c r="ES11" s="279">
        <v>0</v>
      </c>
      <c r="ET11" s="279">
        <v>0</v>
      </c>
      <c r="EU11" s="279">
        <f t="shared" si="18"/>
        <v>1408</v>
      </c>
      <c r="EV11" s="279">
        <v>1058</v>
      </c>
      <c r="EW11" s="279">
        <v>3</v>
      </c>
      <c r="EX11" s="279">
        <v>0</v>
      </c>
      <c r="EY11" s="279">
        <v>110</v>
      </c>
      <c r="EZ11" s="279">
        <v>185</v>
      </c>
      <c r="FA11" s="279">
        <v>52</v>
      </c>
      <c r="FB11" s="279">
        <v>0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553</v>
      </c>
      <c r="FI11" s="280" t="s">
        <v>553</v>
      </c>
      <c r="FJ11" s="279" t="s">
        <v>553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555</v>
      </c>
      <c r="B12" s="278" t="s">
        <v>579</v>
      </c>
      <c r="C12" s="277" t="s">
        <v>580</v>
      </c>
      <c r="D12" s="310">
        <f t="shared" si="6"/>
        <v>1098</v>
      </c>
      <c r="E12" s="310">
        <f t="shared" si="6"/>
        <v>244</v>
      </c>
      <c r="F12" s="310">
        <f t="shared" si="6"/>
        <v>1</v>
      </c>
      <c r="G12" s="310">
        <f t="shared" si="6"/>
        <v>0</v>
      </c>
      <c r="H12" s="310">
        <f t="shared" si="6"/>
        <v>309</v>
      </c>
      <c r="I12" s="310">
        <f t="shared" si="6"/>
        <v>128</v>
      </c>
      <c r="J12" s="310">
        <f t="shared" si="6"/>
        <v>40</v>
      </c>
      <c r="K12" s="310">
        <f t="shared" si="6"/>
        <v>0</v>
      </c>
      <c r="L12" s="310">
        <f t="shared" si="6"/>
        <v>0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352</v>
      </c>
      <c r="R12" s="310">
        <f t="shared" si="6"/>
        <v>0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24</v>
      </c>
      <c r="Y12" s="310">
        <f t="shared" si="12"/>
        <v>388</v>
      </c>
      <c r="Z12" s="310">
        <v>0</v>
      </c>
      <c r="AA12" s="310">
        <v>0</v>
      </c>
      <c r="AB12" s="310">
        <v>0</v>
      </c>
      <c r="AC12" s="310">
        <v>36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553</v>
      </c>
      <c r="AK12" s="310" t="s">
        <v>553</v>
      </c>
      <c r="AL12" s="310">
        <v>352</v>
      </c>
      <c r="AM12" s="310" t="s">
        <v>553</v>
      </c>
      <c r="AN12" s="310" t="s">
        <v>553</v>
      </c>
      <c r="AO12" s="310">
        <v>0</v>
      </c>
      <c r="AP12" s="310" t="s">
        <v>553</v>
      </c>
      <c r="AQ12" s="310">
        <v>0</v>
      </c>
      <c r="AR12" s="310" t="s">
        <v>553</v>
      </c>
      <c r="AS12" s="310">
        <v>0</v>
      </c>
      <c r="AT12" s="310">
        <f t="shared" si="13"/>
        <v>210</v>
      </c>
      <c r="AU12" s="310">
        <v>0</v>
      </c>
      <c r="AV12" s="310">
        <v>0</v>
      </c>
      <c r="AW12" s="310">
        <v>0</v>
      </c>
      <c r="AX12" s="310">
        <v>186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553</v>
      </c>
      <c r="BF12" s="310" t="s">
        <v>553</v>
      </c>
      <c r="BG12" s="310" t="s">
        <v>553</v>
      </c>
      <c r="BH12" s="310" t="s">
        <v>553</v>
      </c>
      <c r="BI12" s="310" t="s">
        <v>553</v>
      </c>
      <c r="BJ12" s="310" t="s">
        <v>553</v>
      </c>
      <c r="BK12" s="310" t="s">
        <v>553</v>
      </c>
      <c r="BL12" s="310" t="s">
        <v>553</v>
      </c>
      <c r="BM12" s="310" t="s">
        <v>553</v>
      </c>
      <c r="BN12" s="310">
        <v>24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/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 t="s">
        <v>553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553</v>
      </c>
      <c r="CX12" s="310" t="s">
        <v>553</v>
      </c>
      <c r="CY12" s="310" t="s">
        <v>553</v>
      </c>
      <c r="CZ12" s="310" t="s">
        <v>553</v>
      </c>
      <c r="DA12" s="310" t="s">
        <v>553</v>
      </c>
      <c r="DB12" s="310" t="s">
        <v>553</v>
      </c>
      <c r="DC12" s="310" t="s">
        <v>553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553</v>
      </c>
      <c r="DS12" s="310" t="s">
        <v>553</v>
      </c>
      <c r="DT12" s="310">
        <v>0</v>
      </c>
      <c r="DU12" s="310" t="s">
        <v>553</v>
      </c>
      <c r="DV12" s="310" t="s">
        <v>553</v>
      </c>
      <c r="DW12" s="310" t="s">
        <v>553</v>
      </c>
      <c r="DX12" s="310" t="s">
        <v>553</v>
      </c>
      <c r="DY12" s="310">
        <v>0</v>
      </c>
      <c r="DZ12" s="310">
        <f t="shared" si="17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553</v>
      </c>
      <c r="EL12" s="310" t="s">
        <v>553</v>
      </c>
      <c r="EM12" s="310" t="s">
        <v>553</v>
      </c>
      <c r="EN12" s="310">
        <v>0</v>
      </c>
      <c r="EO12" s="310">
        <v>0</v>
      </c>
      <c r="EP12" s="310" t="s">
        <v>553</v>
      </c>
      <c r="EQ12" s="310" t="s">
        <v>553</v>
      </c>
      <c r="ER12" s="310" t="s">
        <v>553</v>
      </c>
      <c r="ES12" s="310">
        <v>0</v>
      </c>
      <c r="ET12" s="310">
        <v>0</v>
      </c>
      <c r="EU12" s="310">
        <f t="shared" si="18"/>
        <v>500</v>
      </c>
      <c r="EV12" s="310">
        <v>244</v>
      </c>
      <c r="EW12" s="310">
        <v>1</v>
      </c>
      <c r="EX12" s="310">
        <v>0</v>
      </c>
      <c r="EY12" s="310">
        <v>87</v>
      </c>
      <c r="EZ12" s="310">
        <v>128</v>
      </c>
      <c r="FA12" s="310">
        <v>40</v>
      </c>
      <c r="FB12" s="310">
        <v>0</v>
      </c>
      <c r="FC12" s="310">
        <v>0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553</v>
      </c>
      <c r="FI12" s="310" t="s">
        <v>553</v>
      </c>
      <c r="FJ12" s="310" t="s">
        <v>553</v>
      </c>
      <c r="FK12" s="310">
        <v>0</v>
      </c>
      <c r="FL12" s="310">
        <v>0</v>
      </c>
      <c r="FM12" s="310">
        <v>0</v>
      </c>
      <c r="FN12" s="310">
        <v>0</v>
      </c>
      <c r="FO12" s="310">
        <v>0</v>
      </c>
    </row>
    <row r="13" spans="1:171" s="282" customFormat="1" ht="12" customHeight="1">
      <c r="A13" s="277" t="s">
        <v>555</v>
      </c>
      <c r="B13" s="278" t="s">
        <v>581</v>
      </c>
      <c r="C13" s="277" t="s">
        <v>582</v>
      </c>
      <c r="D13" s="310">
        <f t="shared" si="6"/>
        <v>3427</v>
      </c>
      <c r="E13" s="310">
        <f t="shared" si="6"/>
        <v>2125</v>
      </c>
      <c r="F13" s="310">
        <f t="shared" si="6"/>
        <v>0</v>
      </c>
      <c r="G13" s="310">
        <f t="shared" si="6"/>
        <v>0</v>
      </c>
      <c r="H13" s="310">
        <f t="shared" si="6"/>
        <v>739</v>
      </c>
      <c r="I13" s="310">
        <f t="shared" si="6"/>
        <v>0</v>
      </c>
      <c r="J13" s="310">
        <f t="shared" si="6"/>
        <v>124</v>
      </c>
      <c r="K13" s="310">
        <f t="shared" si="6"/>
        <v>13</v>
      </c>
      <c r="L13" s="310">
        <f t="shared" si="6"/>
        <v>307</v>
      </c>
      <c r="M13" s="310">
        <f t="shared" si="6"/>
        <v>0</v>
      </c>
      <c r="N13" s="310">
        <f t="shared" si="6"/>
        <v>108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0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11</v>
      </c>
      <c r="X13" s="310">
        <f t="shared" si="11"/>
        <v>0</v>
      </c>
      <c r="Y13" s="310">
        <f t="shared" si="12"/>
        <v>147</v>
      </c>
      <c r="Z13" s="310">
        <v>0</v>
      </c>
      <c r="AA13" s="310">
        <v>0</v>
      </c>
      <c r="AB13" s="310">
        <v>0</v>
      </c>
      <c r="AC13" s="310">
        <v>147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>
        <v>0</v>
      </c>
      <c r="AM13" s="310" t="s">
        <v>553</v>
      </c>
      <c r="AN13" s="310" t="s">
        <v>553</v>
      </c>
      <c r="AO13" s="310">
        <v>0</v>
      </c>
      <c r="AP13" s="310" t="s">
        <v>553</v>
      </c>
      <c r="AQ13" s="310">
        <v>0</v>
      </c>
      <c r="AR13" s="310" t="s">
        <v>553</v>
      </c>
      <c r="AS13" s="310">
        <v>0</v>
      </c>
      <c r="AT13" s="310">
        <f t="shared" si="13"/>
        <v>404</v>
      </c>
      <c r="AU13" s="310">
        <v>0</v>
      </c>
      <c r="AV13" s="310">
        <v>0</v>
      </c>
      <c r="AW13" s="310">
        <v>0</v>
      </c>
      <c r="AX13" s="310">
        <v>404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553</v>
      </c>
      <c r="BF13" s="310" t="s">
        <v>553</v>
      </c>
      <c r="BG13" s="310" t="s">
        <v>553</v>
      </c>
      <c r="BH13" s="310" t="s">
        <v>553</v>
      </c>
      <c r="BI13" s="310" t="s">
        <v>553</v>
      </c>
      <c r="BJ13" s="310" t="s">
        <v>553</v>
      </c>
      <c r="BK13" s="310" t="s">
        <v>553</v>
      </c>
      <c r="BL13" s="310" t="s">
        <v>553</v>
      </c>
      <c r="BM13" s="310" t="s">
        <v>553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 t="s">
        <v>553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553</v>
      </c>
      <c r="CX13" s="310" t="s">
        <v>553</v>
      </c>
      <c r="CY13" s="310" t="s">
        <v>553</v>
      </c>
      <c r="CZ13" s="310" t="s">
        <v>553</v>
      </c>
      <c r="DA13" s="310" t="s">
        <v>553</v>
      </c>
      <c r="DB13" s="310" t="s">
        <v>553</v>
      </c>
      <c r="DC13" s="310" t="s">
        <v>553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553</v>
      </c>
      <c r="DS13" s="310" t="s">
        <v>553</v>
      </c>
      <c r="DT13" s="310">
        <v>0</v>
      </c>
      <c r="DU13" s="310" t="s">
        <v>553</v>
      </c>
      <c r="DV13" s="310" t="s">
        <v>553</v>
      </c>
      <c r="DW13" s="310" t="s">
        <v>553</v>
      </c>
      <c r="DX13" s="310" t="s">
        <v>553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553</v>
      </c>
      <c r="EL13" s="310" t="s">
        <v>553</v>
      </c>
      <c r="EM13" s="310" t="s">
        <v>553</v>
      </c>
      <c r="EN13" s="310">
        <v>0</v>
      </c>
      <c r="EO13" s="310">
        <v>0</v>
      </c>
      <c r="EP13" s="310" t="s">
        <v>553</v>
      </c>
      <c r="EQ13" s="310" t="s">
        <v>553</v>
      </c>
      <c r="ER13" s="310" t="s">
        <v>553</v>
      </c>
      <c r="ES13" s="310">
        <v>0</v>
      </c>
      <c r="ET13" s="310">
        <v>0</v>
      </c>
      <c r="EU13" s="310">
        <f t="shared" si="18"/>
        <v>2876</v>
      </c>
      <c r="EV13" s="310">
        <v>2125</v>
      </c>
      <c r="EW13" s="310">
        <v>0</v>
      </c>
      <c r="EX13" s="310">
        <v>0</v>
      </c>
      <c r="EY13" s="310">
        <v>188</v>
      </c>
      <c r="EZ13" s="310">
        <v>0</v>
      </c>
      <c r="FA13" s="310">
        <v>124</v>
      </c>
      <c r="FB13" s="310">
        <v>13</v>
      </c>
      <c r="FC13" s="310">
        <v>307</v>
      </c>
      <c r="FD13" s="310">
        <v>0</v>
      </c>
      <c r="FE13" s="310">
        <v>108</v>
      </c>
      <c r="FF13" s="310">
        <v>0</v>
      </c>
      <c r="FG13" s="310">
        <v>0</v>
      </c>
      <c r="FH13" s="310" t="s">
        <v>553</v>
      </c>
      <c r="FI13" s="310" t="s">
        <v>553</v>
      </c>
      <c r="FJ13" s="310" t="s">
        <v>553</v>
      </c>
      <c r="FK13" s="310">
        <v>0</v>
      </c>
      <c r="FL13" s="310">
        <v>0</v>
      </c>
      <c r="FM13" s="310">
        <v>0</v>
      </c>
      <c r="FN13" s="310">
        <v>11</v>
      </c>
      <c r="FO13" s="310">
        <v>0</v>
      </c>
    </row>
    <row r="14" spans="1:171" s="282" customFormat="1" ht="12" customHeight="1">
      <c r="A14" s="277" t="s">
        <v>555</v>
      </c>
      <c r="B14" s="278" t="s">
        <v>583</v>
      </c>
      <c r="C14" s="277" t="s">
        <v>569</v>
      </c>
      <c r="D14" s="310">
        <f t="shared" si="6"/>
        <v>443</v>
      </c>
      <c r="E14" s="310">
        <f t="shared" si="6"/>
        <v>41</v>
      </c>
      <c r="F14" s="310">
        <f t="shared" si="6"/>
        <v>0</v>
      </c>
      <c r="G14" s="310">
        <f t="shared" si="6"/>
        <v>0</v>
      </c>
      <c r="H14" s="310">
        <f t="shared" si="6"/>
        <v>107</v>
      </c>
      <c r="I14" s="310">
        <f t="shared" si="6"/>
        <v>247</v>
      </c>
      <c r="J14" s="310">
        <f t="shared" si="6"/>
        <v>32</v>
      </c>
      <c r="K14" s="310">
        <f t="shared" si="6"/>
        <v>0</v>
      </c>
      <c r="L14" s="310">
        <f t="shared" si="6"/>
        <v>0</v>
      </c>
      <c r="M14" s="310">
        <f t="shared" si="6"/>
        <v>0</v>
      </c>
      <c r="N14" s="310">
        <f t="shared" si="6"/>
        <v>0</v>
      </c>
      <c r="O14" s="310">
        <f t="shared" si="6"/>
        <v>0</v>
      </c>
      <c r="P14" s="310">
        <f t="shared" si="6"/>
        <v>0</v>
      </c>
      <c r="Q14" s="310">
        <f t="shared" si="6"/>
        <v>0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16</v>
      </c>
      <c r="Y14" s="310">
        <f t="shared" si="12"/>
        <v>41</v>
      </c>
      <c r="Z14" s="310">
        <v>41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553</v>
      </c>
      <c r="AK14" s="310" t="s">
        <v>553</v>
      </c>
      <c r="AL14" s="310">
        <v>0</v>
      </c>
      <c r="AM14" s="310" t="s">
        <v>553</v>
      </c>
      <c r="AN14" s="310" t="s">
        <v>553</v>
      </c>
      <c r="AO14" s="310">
        <v>0</v>
      </c>
      <c r="AP14" s="310" t="s">
        <v>553</v>
      </c>
      <c r="AQ14" s="310">
        <v>0</v>
      </c>
      <c r="AR14" s="310" t="s">
        <v>553</v>
      </c>
      <c r="AS14" s="310">
        <v>0</v>
      </c>
      <c r="AT14" s="310">
        <f t="shared" si="13"/>
        <v>107</v>
      </c>
      <c r="AU14" s="310">
        <v>0</v>
      </c>
      <c r="AV14" s="310">
        <v>0</v>
      </c>
      <c r="AW14" s="310">
        <v>0</v>
      </c>
      <c r="AX14" s="310">
        <v>107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553</v>
      </c>
      <c r="BF14" s="310" t="s">
        <v>553</v>
      </c>
      <c r="BG14" s="310" t="s">
        <v>553</v>
      </c>
      <c r="BH14" s="310" t="s">
        <v>553</v>
      </c>
      <c r="BI14" s="310" t="s">
        <v>553</v>
      </c>
      <c r="BJ14" s="310" t="s">
        <v>553</v>
      </c>
      <c r="BK14" s="310" t="s">
        <v>553</v>
      </c>
      <c r="BL14" s="310" t="s">
        <v>553</v>
      </c>
      <c r="BM14" s="310" t="s">
        <v>553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 t="s">
        <v>553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553</v>
      </c>
      <c r="CX14" s="310" t="s">
        <v>553</v>
      </c>
      <c r="CY14" s="310" t="s">
        <v>553</v>
      </c>
      <c r="CZ14" s="310" t="s">
        <v>553</v>
      </c>
      <c r="DA14" s="310" t="s">
        <v>553</v>
      </c>
      <c r="DB14" s="310" t="s">
        <v>553</v>
      </c>
      <c r="DC14" s="310" t="s">
        <v>553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553</v>
      </c>
      <c r="DS14" s="310" t="s">
        <v>553</v>
      </c>
      <c r="DT14" s="310">
        <v>0</v>
      </c>
      <c r="DU14" s="310" t="s">
        <v>553</v>
      </c>
      <c r="DV14" s="310" t="s">
        <v>553</v>
      </c>
      <c r="DW14" s="310" t="s">
        <v>553</v>
      </c>
      <c r="DX14" s="310" t="s">
        <v>553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553</v>
      </c>
      <c r="EL14" s="310" t="s">
        <v>553</v>
      </c>
      <c r="EM14" s="310" t="s">
        <v>553</v>
      </c>
      <c r="EN14" s="310">
        <v>0</v>
      </c>
      <c r="EO14" s="310">
        <v>0</v>
      </c>
      <c r="EP14" s="310" t="s">
        <v>553</v>
      </c>
      <c r="EQ14" s="310" t="s">
        <v>553</v>
      </c>
      <c r="ER14" s="310" t="s">
        <v>553</v>
      </c>
      <c r="ES14" s="310">
        <v>0</v>
      </c>
      <c r="ET14" s="310">
        <v>0</v>
      </c>
      <c r="EU14" s="310">
        <f t="shared" si="18"/>
        <v>295</v>
      </c>
      <c r="EV14" s="310">
        <v>0</v>
      </c>
      <c r="EW14" s="310">
        <v>0</v>
      </c>
      <c r="EX14" s="310">
        <v>0</v>
      </c>
      <c r="EY14" s="310"/>
      <c r="EZ14" s="310">
        <v>247</v>
      </c>
      <c r="FA14" s="310">
        <v>32</v>
      </c>
      <c r="FB14" s="310">
        <v>0</v>
      </c>
      <c r="FC14" s="310"/>
      <c r="FD14" s="310">
        <v>0</v>
      </c>
      <c r="FE14" s="310">
        <v>0</v>
      </c>
      <c r="FF14" s="310">
        <v>0</v>
      </c>
      <c r="FG14" s="310">
        <v>0</v>
      </c>
      <c r="FH14" s="310" t="s">
        <v>553</v>
      </c>
      <c r="FI14" s="310" t="s">
        <v>553</v>
      </c>
      <c r="FJ14" s="310" t="s">
        <v>553</v>
      </c>
      <c r="FK14" s="310">
        <v>0</v>
      </c>
      <c r="FL14" s="310">
        <v>0</v>
      </c>
      <c r="FM14" s="310">
        <v>0</v>
      </c>
      <c r="FN14" s="310">
        <v>0</v>
      </c>
      <c r="FO14" s="310">
        <v>16</v>
      </c>
    </row>
    <row r="15" spans="1:171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6"/>
        <v>3405</v>
      </c>
      <c r="E15" s="310">
        <f t="shared" si="6"/>
        <v>0</v>
      </c>
      <c r="F15" s="310">
        <f t="shared" si="6"/>
        <v>0</v>
      </c>
      <c r="G15" s="310">
        <f t="shared" si="6"/>
        <v>0</v>
      </c>
      <c r="H15" s="310">
        <f t="shared" si="6"/>
        <v>605</v>
      </c>
      <c r="I15" s="310">
        <f t="shared" si="6"/>
        <v>672</v>
      </c>
      <c r="J15" s="310">
        <f t="shared" si="6"/>
        <v>0</v>
      </c>
      <c r="K15" s="310">
        <f t="shared" si="6"/>
        <v>1071</v>
      </c>
      <c r="L15" s="310">
        <f t="shared" si="6"/>
        <v>0</v>
      </c>
      <c r="M15" s="310">
        <f t="shared" si="6"/>
        <v>1003</v>
      </c>
      <c r="N15" s="310">
        <f t="shared" si="6"/>
        <v>0</v>
      </c>
      <c r="O15" s="310">
        <f t="shared" si="6"/>
        <v>0</v>
      </c>
      <c r="P15" s="310">
        <f t="shared" si="6"/>
        <v>0</v>
      </c>
      <c r="Q15" s="310">
        <f t="shared" si="6"/>
        <v>0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54</v>
      </c>
      <c r="Y15" s="310">
        <f t="shared" si="12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>
        <v>0</v>
      </c>
      <c r="AM15" s="310" t="s">
        <v>553</v>
      </c>
      <c r="AN15" s="310" t="s">
        <v>553</v>
      </c>
      <c r="AO15" s="310">
        <v>0</v>
      </c>
      <c r="AP15" s="310" t="s">
        <v>553</v>
      </c>
      <c r="AQ15" s="310">
        <v>0</v>
      </c>
      <c r="AR15" s="310" t="s">
        <v>553</v>
      </c>
      <c r="AS15" s="310">
        <v>0</v>
      </c>
      <c r="AT15" s="310">
        <f t="shared" si="13"/>
        <v>2334</v>
      </c>
      <c r="AU15" s="310">
        <v>0</v>
      </c>
      <c r="AV15" s="310">
        <v>0</v>
      </c>
      <c r="AW15" s="310">
        <v>0</v>
      </c>
      <c r="AX15" s="310">
        <v>605</v>
      </c>
      <c r="AY15" s="310">
        <v>672</v>
      </c>
      <c r="AZ15" s="310">
        <v>0</v>
      </c>
      <c r="BA15" s="310">
        <v>0</v>
      </c>
      <c r="BB15" s="310">
        <v>0</v>
      </c>
      <c r="BC15" s="310">
        <v>1003</v>
      </c>
      <c r="BD15" s="310">
        <v>0</v>
      </c>
      <c r="BE15" s="310" t="s">
        <v>553</v>
      </c>
      <c r="BF15" s="310" t="s">
        <v>553</v>
      </c>
      <c r="BG15" s="310" t="s">
        <v>553</v>
      </c>
      <c r="BH15" s="310" t="s">
        <v>553</v>
      </c>
      <c r="BI15" s="310" t="s">
        <v>553</v>
      </c>
      <c r="BJ15" s="310" t="s">
        <v>553</v>
      </c>
      <c r="BK15" s="310" t="s">
        <v>553</v>
      </c>
      <c r="BL15" s="310" t="s">
        <v>553</v>
      </c>
      <c r="BM15" s="310" t="s">
        <v>553</v>
      </c>
      <c r="BN15" s="310">
        <v>54</v>
      </c>
      <c r="BO15" s="310">
        <f t="shared" si="14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 t="s">
        <v>553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553</v>
      </c>
      <c r="CX15" s="310" t="s">
        <v>553</v>
      </c>
      <c r="CY15" s="310" t="s">
        <v>553</v>
      </c>
      <c r="CZ15" s="310" t="s">
        <v>553</v>
      </c>
      <c r="DA15" s="310" t="s">
        <v>553</v>
      </c>
      <c r="DB15" s="310" t="s">
        <v>553</v>
      </c>
      <c r="DC15" s="310" t="s">
        <v>553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553</v>
      </c>
      <c r="DS15" s="310" t="s">
        <v>553</v>
      </c>
      <c r="DT15" s="310">
        <v>0</v>
      </c>
      <c r="DU15" s="310" t="s">
        <v>553</v>
      </c>
      <c r="DV15" s="310" t="s">
        <v>553</v>
      </c>
      <c r="DW15" s="310" t="s">
        <v>553</v>
      </c>
      <c r="DX15" s="310" t="s">
        <v>553</v>
      </c>
      <c r="DY15" s="310">
        <v>0</v>
      </c>
      <c r="DZ15" s="310">
        <f t="shared" si="17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553</v>
      </c>
      <c r="EL15" s="310" t="s">
        <v>553</v>
      </c>
      <c r="EM15" s="310" t="s">
        <v>553</v>
      </c>
      <c r="EN15" s="310">
        <v>0</v>
      </c>
      <c r="EO15" s="310">
        <v>0</v>
      </c>
      <c r="EP15" s="310" t="s">
        <v>553</v>
      </c>
      <c r="EQ15" s="310" t="s">
        <v>553</v>
      </c>
      <c r="ER15" s="310" t="s">
        <v>553</v>
      </c>
      <c r="ES15" s="310">
        <v>0</v>
      </c>
      <c r="ET15" s="310">
        <v>0</v>
      </c>
      <c r="EU15" s="310">
        <f t="shared" si="18"/>
        <v>1071</v>
      </c>
      <c r="EV15" s="310">
        <v>0</v>
      </c>
      <c r="EW15" s="310">
        <v>0</v>
      </c>
      <c r="EX15" s="310">
        <v>0</v>
      </c>
      <c r="EY15" s="310">
        <v>0</v>
      </c>
      <c r="EZ15" s="310">
        <v>0</v>
      </c>
      <c r="FA15" s="310">
        <v>0</v>
      </c>
      <c r="FB15" s="310">
        <v>1071</v>
      </c>
      <c r="FC15" s="310">
        <v>0</v>
      </c>
      <c r="FD15" s="310">
        <v>0</v>
      </c>
      <c r="FE15" s="310">
        <v>0</v>
      </c>
      <c r="FF15" s="310">
        <v>0</v>
      </c>
      <c r="FG15" s="310">
        <v>0</v>
      </c>
      <c r="FH15" s="310" t="s">
        <v>553</v>
      </c>
      <c r="FI15" s="310" t="s">
        <v>553</v>
      </c>
      <c r="FJ15" s="310" t="s">
        <v>553</v>
      </c>
      <c r="FK15" s="310">
        <v>0</v>
      </c>
      <c r="FL15" s="310">
        <v>0</v>
      </c>
      <c r="FM15" s="310">
        <v>0</v>
      </c>
      <c r="FN15" s="310">
        <v>0</v>
      </c>
      <c r="FO15" s="310">
        <v>0</v>
      </c>
    </row>
    <row r="16" spans="1:171" s="282" customFormat="1" ht="12" customHeight="1">
      <c r="A16" s="277" t="s">
        <v>555</v>
      </c>
      <c r="B16" s="278" t="s">
        <v>572</v>
      </c>
      <c r="C16" s="277" t="s">
        <v>584</v>
      </c>
      <c r="D16" s="310">
        <f t="shared" si="6"/>
        <v>1177</v>
      </c>
      <c r="E16" s="310">
        <f t="shared" si="6"/>
        <v>111</v>
      </c>
      <c r="F16" s="310">
        <f t="shared" si="6"/>
        <v>0</v>
      </c>
      <c r="G16" s="310">
        <f t="shared" si="6"/>
        <v>0</v>
      </c>
      <c r="H16" s="310">
        <f t="shared" si="6"/>
        <v>349</v>
      </c>
      <c r="I16" s="310">
        <f t="shared" si="6"/>
        <v>464</v>
      </c>
      <c r="J16" s="310">
        <f t="shared" si="6"/>
        <v>98</v>
      </c>
      <c r="K16" s="310">
        <f t="shared" si="6"/>
        <v>0</v>
      </c>
      <c r="L16" s="310">
        <f t="shared" si="6"/>
        <v>0</v>
      </c>
      <c r="M16" s="310">
        <f t="shared" si="6"/>
        <v>0</v>
      </c>
      <c r="N16" s="310">
        <f t="shared" si="6"/>
        <v>0</v>
      </c>
      <c r="O16" s="310">
        <f t="shared" si="6"/>
        <v>112</v>
      </c>
      <c r="P16" s="310">
        <f t="shared" si="6"/>
        <v>0</v>
      </c>
      <c r="Q16" s="310">
        <f t="shared" si="6"/>
        <v>0</v>
      </c>
      <c r="R16" s="310">
        <f t="shared" si="6"/>
        <v>0</v>
      </c>
      <c r="S16" s="310">
        <f t="shared" si="6"/>
        <v>0</v>
      </c>
      <c r="T16" s="310">
        <f t="shared" si="7"/>
        <v>0</v>
      </c>
      <c r="U16" s="310">
        <f t="shared" si="8"/>
        <v>0</v>
      </c>
      <c r="V16" s="310">
        <f t="shared" si="9"/>
        <v>0</v>
      </c>
      <c r="W16" s="310">
        <f t="shared" si="10"/>
        <v>0</v>
      </c>
      <c r="X16" s="310">
        <f t="shared" si="11"/>
        <v>43</v>
      </c>
      <c r="Y16" s="310">
        <f t="shared" si="12"/>
        <v>111</v>
      </c>
      <c r="Z16" s="310">
        <v>111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553</v>
      </c>
      <c r="AK16" s="310" t="s">
        <v>553</v>
      </c>
      <c r="AL16" s="310">
        <v>0</v>
      </c>
      <c r="AM16" s="310" t="s">
        <v>553</v>
      </c>
      <c r="AN16" s="310" t="s">
        <v>553</v>
      </c>
      <c r="AO16" s="310">
        <v>0</v>
      </c>
      <c r="AP16" s="310" t="s">
        <v>553</v>
      </c>
      <c r="AQ16" s="310">
        <v>0</v>
      </c>
      <c r="AR16" s="310" t="s">
        <v>553</v>
      </c>
      <c r="AS16" s="310">
        <v>0</v>
      </c>
      <c r="AT16" s="310">
        <f t="shared" si="13"/>
        <v>349</v>
      </c>
      <c r="AU16" s="310">
        <v>0</v>
      </c>
      <c r="AV16" s="310">
        <v>0</v>
      </c>
      <c r="AW16" s="310">
        <v>0</v>
      </c>
      <c r="AX16" s="310">
        <v>349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553</v>
      </c>
      <c r="BF16" s="310" t="s">
        <v>553</v>
      </c>
      <c r="BG16" s="310" t="s">
        <v>553</v>
      </c>
      <c r="BH16" s="310" t="s">
        <v>553</v>
      </c>
      <c r="BI16" s="310" t="s">
        <v>553</v>
      </c>
      <c r="BJ16" s="310" t="s">
        <v>553</v>
      </c>
      <c r="BK16" s="310" t="s">
        <v>553</v>
      </c>
      <c r="BL16" s="310" t="s">
        <v>553</v>
      </c>
      <c r="BM16" s="310" t="s">
        <v>553</v>
      </c>
      <c r="BN16" s="310">
        <v>0</v>
      </c>
      <c r="BO16" s="310">
        <f t="shared" si="14"/>
        <v>112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112</v>
      </c>
      <c r="CA16" s="310">
        <v>0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 t="s">
        <v>553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553</v>
      </c>
      <c r="CX16" s="310" t="s">
        <v>553</v>
      </c>
      <c r="CY16" s="310" t="s">
        <v>553</v>
      </c>
      <c r="CZ16" s="310" t="s">
        <v>553</v>
      </c>
      <c r="DA16" s="310" t="s">
        <v>553</v>
      </c>
      <c r="DB16" s="310" t="s">
        <v>553</v>
      </c>
      <c r="DC16" s="310" t="s">
        <v>553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553</v>
      </c>
      <c r="DS16" s="310" t="s">
        <v>553</v>
      </c>
      <c r="DT16" s="310">
        <v>0</v>
      </c>
      <c r="DU16" s="310" t="s">
        <v>553</v>
      </c>
      <c r="DV16" s="310" t="s">
        <v>553</v>
      </c>
      <c r="DW16" s="310" t="s">
        <v>553</v>
      </c>
      <c r="DX16" s="310" t="s">
        <v>553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553</v>
      </c>
      <c r="EL16" s="310" t="s">
        <v>553</v>
      </c>
      <c r="EM16" s="310" t="s">
        <v>553</v>
      </c>
      <c r="EN16" s="310">
        <v>0</v>
      </c>
      <c r="EO16" s="310">
        <v>0</v>
      </c>
      <c r="EP16" s="310" t="s">
        <v>553</v>
      </c>
      <c r="EQ16" s="310" t="s">
        <v>553</v>
      </c>
      <c r="ER16" s="310" t="s">
        <v>553</v>
      </c>
      <c r="ES16" s="310">
        <v>0</v>
      </c>
      <c r="ET16" s="310">
        <v>0</v>
      </c>
      <c r="EU16" s="310">
        <f t="shared" si="18"/>
        <v>605</v>
      </c>
      <c r="EV16" s="310">
        <v>0</v>
      </c>
      <c r="EW16" s="310">
        <v>0</v>
      </c>
      <c r="EX16" s="310">
        <v>0</v>
      </c>
      <c r="EY16" s="310">
        <v>0</v>
      </c>
      <c r="EZ16" s="310">
        <v>464</v>
      </c>
      <c r="FA16" s="310">
        <v>98</v>
      </c>
      <c r="FB16" s="310">
        <v>0</v>
      </c>
      <c r="FC16" s="310">
        <v>0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553</v>
      </c>
      <c r="FI16" s="310" t="s">
        <v>553</v>
      </c>
      <c r="FJ16" s="310" t="s">
        <v>553</v>
      </c>
      <c r="FK16" s="310">
        <v>0</v>
      </c>
      <c r="FL16" s="310">
        <v>0</v>
      </c>
      <c r="FM16" s="310">
        <v>0</v>
      </c>
      <c r="FN16" s="310">
        <v>0</v>
      </c>
      <c r="FO16" s="310">
        <v>43</v>
      </c>
    </row>
    <row r="17" spans="1:171" s="282" customFormat="1" ht="12" customHeight="1">
      <c r="A17" s="277" t="s">
        <v>555</v>
      </c>
      <c r="B17" s="278" t="s">
        <v>585</v>
      </c>
      <c r="C17" s="277" t="s">
        <v>586</v>
      </c>
      <c r="D17" s="310">
        <f t="shared" si="6"/>
        <v>405</v>
      </c>
      <c r="E17" s="310">
        <f t="shared" si="6"/>
        <v>21</v>
      </c>
      <c r="F17" s="310">
        <f t="shared" si="6"/>
        <v>5</v>
      </c>
      <c r="G17" s="310">
        <f t="shared" si="6"/>
        <v>0</v>
      </c>
      <c r="H17" s="310">
        <f t="shared" si="6"/>
        <v>104</v>
      </c>
      <c r="I17" s="310">
        <f t="shared" si="6"/>
        <v>134</v>
      </c>
      <c r="J17" s="310">
        <f t="shared" si="6"/>
        <v>36</v>
      </c>
      <c r="K17" s="310">
        <f t="shared" si="6"/>
        <v>0</v>
      </c>
      <c r="L17" s="310">
        <f t="shared" si="6"/>
        <v>92</v>
      </c>
      <c r="M17" s="310">
        <f t="shared" si="6"/>
        <v>0</v>
      </c>
      <c r="N17" s="310">
        <f t="shared" si="6"/>
        <v>0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13</v>
      </c>
      <c r="Y17" s="310">
        <f t="shared" si="12"/>
        <v>21</v>
      </c>
      <c r="Z17" s="310">
        <v>21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553</v>
      </c>
      <c r="AK17" s="310" t="s">
        <v>553</v>
      </c>
      <c r="AL17" s="310">
        <v>0</v>
      </c>
      <c r="AM17" s="310" t="s">
        <v>553</v>
      </c>
      <c r="AN17" s="310" t="s">
        <v>553</v>
      </c>
      <c r="AO17" s="310">
        <v>0</v>
      </c>
      <c r="AP17" s="310" t="s">
        <v>553</v>
      </c>
      <c r="AQ17" s="310">
        <v>0</v>
      </c>
      <c r="AR17" s="310" t="s">
        <v>553</v>
      </c>
      <c r="AS17" s="310">
        <v>0</v>
      </c>
      <c r="AT17" s="310">
        <f t="shared" si="13"/>
        <v>46</v>
      </c>
      <c r="AU17" s="310">
        <v>0</v>
      </c>
      <c r="AV17" s="310">
        <v>0</v>
      </c>
      <c r="AW17" s="310">
        <v>0</v>
      </c>
      <c r="AX17" s="310">
        <v>46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553</v>
      </c>
      <c r="BF17" s="310" t="s">
        <v>553</v>
      </c>
      <c r="BG17" s="310" t="s">
        <v>553</v>
      </c>
      <c r="BH17" s="310" t="s">
        <v>553</v>
      </c>
      <c r="BI17" s="310" t="s">
        <v>553</v>
      </c>
      <c r="BJ17" s="310" t="s">
        <v>553</v>
      </c>
      <c r="BK17" s="310" t="s">
        <v>553</v>
      </c>
      <c r="BL17" s="310" t="s">
        <v>553</v>
      </c>
      <c r="BM17" s="310" t="s">
        <v>553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 t="s">
        <v>553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553</v>
      </c>
      <c r="CX17" s="310" t="s">
        <v>553</v>
      </c>
      <c r="CY17" s="310" t="s">
        <v>553</v>
      </c>
      <c r="CZ17" s="310" t="s">
        <v>553</v>
      </c>
      <c r="DA17" s="310" t="s">
        <v>553</v>
      </c>
      <c r="DB17" s="310" t="s">
        <v>553</v>
      </c>
      <c r="DC17" s="310" t="s">
        <v>553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553</v>
      </c>
      <c r="DS17" s="310" t="s">
        <v>553</v>
      </c>
      <c r="DT17" s="310">
        <v>0</v>
      </c>
      <c r="DU17" s="310" t="s">
        <v>553</v>
      </c>
      <c r="DV17" s="310" t="s">
        <v>553</v>
      </c>
      <c r="DW17" s="310" t="s">
        <v>553</v>
      </c>
      <c r="DX17" s="310" t="s">
        <v>553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553</v>
      </c>
      <c r="EL17" s="310" t="s">
        <v>553</v>
      </c>
      <c r="EM17" s="310" t="s">
        <v>553</v>
      </c>
      <c r="EN17" s="310">
        <v>0</v>
      </c>
      <c r="EO17" s="310">
        <v>0</v>
      </c>
      <c r="EP17" s="310" t="s">
        <v>553</v>
      </c>
      <c r="EQ17" s="310" t="s">
        <v>553</v>
      </c>
      <c r="ER17" s="310" t="s">
        <v>553</v>
      </c>
      <c r="ES17" s="310">
        <v>0</v>
      </c>
      <c r="ET17" s="310">
        <v>0</v>
      </c>
      <c r="EU17" s="310">
        <f t="shared" si="18"/>
        <v>338</v>
      </c>
      <c r="EV17" s="310">
        <v>0</v>
      </c>
      <c r="EW17" s="310">
        <v>5</v>
      </c>
      <c r="EX17" s="310">
        <v>0</v>
      </c>
      <c r="EY17" s="310">
        <v>58</v>
      </c>
      <c r="EZ17" s="310">
        <v>134</v>
      </c>
      <c r="FA17" s="310">
        <v>36</v>
      </c>
      <c r="FB17" s="310">
        <v>0</v>
      </c>
      <c r="FC17" s="310">
        <v>92</v>
      </c>
      <c r="FD17" s="310">
        <v>0</v>
      </c>
      <c r="FE17" s="310">
        <v>0</v>
      </c>
      <c r="FF17" s="310">
        <v>0</v>
      </c>
      <c r="FG17" s="310">
        <v>0</v>
      </c>
      <c r="FH17" s="310" t="s">
        <v>553</v>
      </c>
      <c r="FI17" s="310" t="s">
        <v>553</v>
      </c>
      <c r="FJ17" s="310" t="s">
        <v>553</v>
      </c>
      <c r="FK17" s="310">
        <v>0</v>
      </c>
      <c r="FL17" s="310">
        <v>0</v>
      </c>
      <c r="FM17" s="310">
        <v>0</v>
      </c>
      <c r="FN17" s="310">
        <v>0</v>
      </c>
      <c r="FO17" s="310">
        <v>13</v>
      </c>
    </row>
    <row r="18" spans="1:171" s="282" customFormat="1" ht="12" customHeight="1">
      <c r="A18" s="277" t="s">
        <v>555</v>
      </c>
      <c r="B18" s="278" t="s">
        <v>587</v>
      </c>
      <c r="C18" s="277" t="s">
        <v>552</v>
      </c>
      <c r="D18" s="310">
        <f t="shared" si="6"/>
        <v>211</v>
      </c>
      <c r="E18" s="310">
        <f t="shared" si="6"/>
        <v>0</v>
      </c>
      <c r="F18" s="310">
        <f t="shared" si="6"/>
        <v>0</v>
      </c>
      <c r="G18" s="310">
        <f t="shared" si="6"/>
        <v>0</v>
      </c>
      <c r="H18" s="310">
        <f t="shared" si="6"/>
        <v>29</v>
      </c>
      <c r="I18" s="310">
        <f t="shared" si="6"/>
        <v>25</v>
      </c>
      <c r="J18" s="310">
        <f t="shared" si="6"/>
        <v>0</v>
      </c>
      <c r="K18" s="310">
        <f t="shared" si="6"/>
        <v>0</v>
      </c>
      <c r="L18" s="310">
        <f t="shared" si="6"/>
        <v>34</v>
      </c>
      <c r="M18" s="310">
        <f t="shared" si="6"/>
        <v>41</v>
      </c>
      <c r="N18" s="310">
        <f t="shared" si="6"/>
        <v>0</v>
      </c>
      <c r="O18" s="310">
        <f t="shared" si="6"/>
        <v>80</v>
      </c>
      <c r="P18" s="310">
        <f t="shared" si="6"/>
        <v>0</v>
      </c>
      <c r="Q18" s="310">
        <f t="shared" si="6"/>
        <v>0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2</v>
      </c>
      <c r="Y18" s="310">
        <f t="shared" si="12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>
        <v>0</v>
      </c>
      <c r="AM18" s="310" t="s">
        <v>553</v>
      </c>
      <c r="AN18" s="310" t="s">
        <v>553</v>
      </c>
      <c r="AO18" s="310">
        <v>0</v>
      </c>
      <c r="AP18" s="310" t="s">
        <v>553</v>
      </c>
      <c r="AQ18" s="310">
        <v>0</v>
      </c>
      <c r="AR18" s="310" t="s">
        <v>553</v>
      </c>
      <c r="AS18" s="310">
        <v>0</v>
      </c>
      <c r="AT18" s="310">
        <f t="shared" si="13"/>
        <v>97</v>
      </c>
      <c r="AU18" s="310">
        <v>0</v>
      </c>
      <c r="AV18" s="310">
        <v>0</v>
      </c>
      <c r="AW18" s="310">
        <v>0</v>
      </c>
      <c r="AX18" s="310">
        <v>29</v>
      </c>
      <c r="AY18" s="310">
        <v>25</v>
      </c>
      <c r="AZ18" s="310">
        <v>0</v>
      </c>
      <c r="BA18" s="310">
        <v>0</v>
      </c>
      <c r="BB18" s="310">
        <v>0</v>
      </c>
      <c r="BC18" s="310">
        <v>41</v>
      </c>
      <c r="BD18" s="310">
        <v>0</v>
      </c>
      <c r="BE18" s="310" t="s">
        <v>553</v>
      </c>
      <c r="BF18" s="310" t="s">
        <v>553</v>
      </c>
      <c r="BG18" s="310" t="s">
        <v>553</v>
      </c>
      <c r="BH18" s="310" t="s">
        <v>553</v>
      </c>
      <c r="BI18" s="310" t="s">
        <v>553</v>
      </c>
      <c r="BJ18" s="310" t="s">
        <v>553</v>
      </c>
      <c r="BK18" s="310" t="s">
        <v>553</v>
      </c>
      <c r="BL18" s="310" t="s">
        <v>553</v>
      </c>
      <c r="BM18" s="310" t="s">
        <v>553</v>
      </c>
      <c r="BN18" s="310">
        <v>2</v>
      </c>
      <c r="BO18" s="310">
        <f t="shared" si="14"/>
        <v>80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80</v>
      </c>
      <c r="CA18" s="310">
        <v>0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 t="s">
        <v>553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553</v>
      </c>
      <c r="CX18" s="310" t="s">
        <v>553</v>
      </c>
      <c r="CY18" s="310" t="s">
        <v>553</v>
      </c>
      <c r="CZ18" s="310" t="s">
        <v>553</v>
      </c>
      <c r="DA18" s="310" t="s">
        <v>553</v>
      </c>
      <c r="DB18" s="310" t="s">
        <v>553</v>
      </c>
      <c r="DC18" s="310" t="s">
        <v>553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553</v>
      </c>
      <c r="DS18" s="310" t="s">
        <v>553</v>
      </c>
      <c r="DT18" s="310">
        <v>0</v>
      </c>
      <c r="DU18" s="310" t="s">
        <v>553</v>
      </c>
      <c r="DV18" s="310" t="s">
        <v>553</v>
      </c>
      <c r="DW18" s="310" t="s">
        <v>553</v>
      </c>
      <c r="DX18" s="310" t="s">
        <v>553</v>
      </c>
      <c r="DY18" s="310">
        <v>0</v>
      </c>
      <c r="DZ18" s="310">
        <f t="shared" si="17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553</v>
      </c>
      <c r="EL18" s="310" t="s">
        <v>553</v>
      </c>
      <c r="EM18" s="310" t="s">
        <v>553</v>
      </c>
      <c r="EN18" s="310">
        <v>0</v>
      </c>
      <c r="EO18" s="310">
        <v>0</v>
      </c>
      <c r="EP18" s="310" t="s">
        <v>553</v>
      </c>
      <c r="EQ18" s="310" t="s">
        <v>553</v>
      </c>
      <c r="ER18" s="310" t="s">
        <v>553</v>
      </c>
      <c r="ES18" s="310">
        <v>0</v>
      </c>
      <c r="ET18" s="310">
        <v>0</v>
      </c>
      <c r="EU18" s="310">
        <f t="shared" si="18"/>
        <v>34</v>
      </c>
      <c r="EV18" s="310">
        <v>0</v>
      </c>
      <c r="EW18" s="310">
        <v>0</v>
      </c>
      <c r="EX18" s="310">
        <v>0</v>
      </c>
      <c r="EY18" s="310">
        <v>0</v>
      </c>
      <c r="EZ18" s="310">
        <v>0</v>
      </c>
      <c r="FA18" s="310">
        <v>0</v>
      </c>
      <c r="FB18" s="310">
        <v>0</v>
      </c>
      <c r="FC18" s="310">
        <v>34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553</v>
      </c>
      <c r="FI18" s="310" t="s">
        <v>553</v>
      </c>
      <c r="FJ18" s="310" t="s">
        <v>553</v>
      </c>
      <c r="FK18" s="310">
        <v>0</v>
      </c>
      <c r="FL18" s="310">
        <v>0</v>
      </c>
      <c r="FM18" s="310">
        <v>0</v>
      </c>
      <c r="FN18" s="310">
        <v>0</v>
      </c>
      <c r="FO18" s="310">
        <v>0</v>
      </c>
    </row>
    <row r="19" spans="1:171" s="282" customFormat="1" ht="12" customHeight="1">
      <c r="A19" s="277" t="s">
        <v>555</v>
      </c>
      <c r="B19" s="278" t="s">
        <v>588</v>
      </c>
      <c r="C19" s="277" t="s">
        <v>589</v>
      </c>
      <c r="D19" s="310">
        <f t="shared" si="6"/>
        <v>415</v>
      </c>
      <c r="E19" s="310">
        <f t="shared" si="6"/>
        <v>0</v>
      </c>
      <c r="F19" s="310">
        <f t="shared" si="6"/>
        <v>0</v>
      </c>
      <c r="G19" s="310">
        <f t="shared" si="6"/>
        <v>0</v>
      </c>
      <c r="H19" s="310">
        <f t="shared" si="6"/>
        <v>90</v>
      </c>
      <c r="I19" s="310">
        <f t="shared" si="6"/>
        <v>77</v>
      </c>
      <c r="J19" s="310">
        <f t="shared" si="6"/>
        <v>0</v>
      </c>
      <c r="K19" s="310">
        <f t="shared" si="6"/>
        <v>0</v>
      </c>
      <c r="L19" s="310">
        <f t="shared" si="6"/>
        <v>123</v>
      </c>
      <c r="M19" s="310">
        <f t="shared" si="6"/>
        <v>118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0</v>
      </c>
      <c r="R19" s="310">
        <f t="shared" si="6"/>
        <v>0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7</v>
      </c>
      <c r="Y19" s="310">
        <f t="shared" si="12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553</v>
      </c>
      <c r="AK19" s="310" t="s">
        <v>553</v>
      </c>
      <c r="AL19" s="310">
        <v>0</v>
      </c>
      <c r="AM19" s="310" t="s">
        <v>553</v>
      </c>
      <c r="AN19" s="310" t="s">
        <v>553</v>
      </c>
      <c r="AO19" s="310">
        <v>0</v>
      </c>
      <c r="AP19" s="310" t="s">
        <v>553</v>
      </c>
      <c r="AQ19" s="310">
        <v>0</v>
      </c>
      <c r="AR19" s="310" t="s">
        <v>553</v>
      </c>
      <c r="AS19" s="310">
        <v>0</v>
      </c>
      <c r="AT19" s="310">
        <f t="shared" si="13"/>
        <v>292</v>
      </c>
      <c r="AU19" s="310">
        <v>0</v>
      </c>
      <c r="AV19" s="310">
        <v>0</v>
      </c>
      <c r="AW19" s="310">
        <v>0</v>
      </c>
      <c r="AX19" s="310">
        <v>90</v>
      </c>
      <c r="AY19" s="310">
        <v>77</v>
      </c>
      <c r="AZ19" s="310">
        <v>0</v>
      </c>
      <c r="BA19" s="310">
        <v>0</v>
      </c>
      <c r="BB19" s="310">
        <v>0</v>
      </c>
      <c r="BC19" s="310">
        <v>118</v>
      </c>
      <c r="BD19" s="310">
        <v>0</v>
      </c>
      <c r="BE19" s="310" t="s">
        <v>553</v>
      </c>
      <c r="BF19" s="310" t="s">
        <v>553</v>
      </c>
      <c r="BG19" s="310" t="s">
        <v>553</v>
      </c>
      <c r="BH19" s="310" t="s">
        <v>553</v>
      </c>
      <c r="BI19" s="310" t="s">
        <v>553</v>
      </c>
      <c r="BJ19" s="310" t="s">
        <v>553</v>
      </c>
      <c r="BK19" s="310" t="s">
        <v>553</v>
      </c>
      <c r="BL19" s="310" t="s">
        <v>553</v>
      </c>
      <c r="BM19" s="310" t="s">
        <v>553</v>
      </c>
      <c r="BN19" s="310">
        <v>7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 t="s">
        <v>553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553</v>
      </c>
      <c r="CX19" s="310" t="s">
        <v>553</v>
      </c>
      <c r="CY19" s="310" t="s">
        <v>553</v>
      </c>
      <c r="CZ19" s="310" t="s">
        <v>553</v>
      </c>
      <c r="DA19" s="310" t="s">
        <v>553</v>
      </c>
      <c r="DB19" s="310" t="s">
        <v>553</v>
      </c>
      <c r="DC19" s="310" t="s">
        <v>553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553</v>
      </c>
      <c r="DS19" s="310" t="s">
        <v>553</v>
      </c>
      <c r="DT19" s="310">
        <v>0</v>
      </c>
      <c r="DU19" s="310" t="s">
        <v>553</v>
      </c>
      <c r="DV19" s="310" t="s">
        <v>553</v>
      </c>
      <c r="DW19" s="310" t="s">
        <v>553</v>
      </c>
      <c r="DX19" s="310" t="s">
        <v>553</v>
      </c>
      <c r="DY19" s="310">
        <v>0</v>
      </c>
      <c r="DZ19" s="310">
        <f t="shared" si="17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553</v>
      </c>
      <c r="EL19" s="310" t="s">
        <v>553</v>
      </c>
      <c r="EM19" s="310" t="s">
        <v>553</v>
      </c>
      <c r="EN19" s="310">
        <v>0</v>
      </c>
      <c r="EO19" s="310">
        <v>0</v>
      </c>
      <c r="EP19" s="310" t="s">
        <v>553</v>
      </c>
      <c r="EQ19" s="310" t="s">
        <v>553</v>
      </c>
      <c r="ER19" s="310" t="s">
        <v>553</v>
      </c>
      <c r="ES19" s="310">
        <v>0</v>
      </c>
      <c r="ET19" s="310">
        <v>0</v>
      </c>
      <c r="EU19" s="310">
        <f t="shared" si="18"/>
        <v>123</v>
      </c>
      <c r="EV19" s="310">
        <v>0</v>
      </c>
      <c r="EW19" s="310">
        <v>0</v>
      </c>
      <c r="EX19" s="310">
        <v>0</v>
      </c>
      <c r="EY19" s="310">
        <v>0</v>
      </c>
      <c r="EZ19" s="310">
        <v>0</v>
      </c>
      <c r="FA19" s="310">
        <v>0</v>
      </c>
      <c r="FB19" s="310">
        <v>0</v>
      </c>
      <c r="FC19" s="310">
        <v>123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553</v>
      </c>
      <c r="FI19" s="310" t="s">
        <v>553</v>
      </c>
      <c r="FJ19" s="310" t="s">
        <v>553</v>
      </c>
      <c r="FK19" s="310">
        <v>0</v>
      </c>
      <c r="FL19" s="310">
        <v>0</v>
      </c>
      <c r="FM19" s="310">
        <v>0</v>
      </c>
      <c r="FN19" s="310">
        <v>0</v>
      </c>
      <c r="FO19" s="310">
        <v>0</v>
      </c>
    </row>
    <row r="20" spans="1:171" s="282" customFormat="1" ht="12" customHeight="1">
      <c r="A20" s="277" t="s">
        <v>555</v>
      </c>
      <c r="B20" s="278" t="s">
        <v>590</v>
      </c>
      <c r="C20" s="277" t="s">
        <v>591</v>
      </c>
      <c r="D20" s="310">
        <f t="shared" si="6"/>
        <v>143</v>
      </c>
      <c r="E20" s="310">
        <f t="shared" si="6"/>
        <v>0</v>
      </c>
      <c r="F20" s="310">
        <f t="shared" si="6"/>
        <v>0</v>
      </c>
      <c r="G20" s="310">
        <f t="shared" si="6"/>
        <v>0</v>
      </c>
      <c r="H20" s="310">
        <f t="shared" si="6"/>
        <v>132</v>
      </c>
      <c r="I20" s="310">
        <f t="shared" si="6"/>
        <v>0</v>
      </c>
      <c r="J20" s="310">
        <f t="shared" si="6"/>
        <v>0</v>
      </c>
      <c r="K20" s="310">
        <f t="shared" si="6"/>
        <v>0</v>
      </c>
      <c r="L20" s="310">
        <f t="shared" si="6"/>
        <v>0</v>
      </c>
      <c r="M20" s="310">
        <f t="shared" si="6"/>
        <v>0</v>
      </c>
      <c r="N20" s="310">
        <f t="shared" si="6"/>
        <v>0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0</v>
      </c>
      <c r="X20" s="310">
        <f t="shared" si="11"/>
        <v>11</v>
      </c>
      <c r="Y20" s="310">
        <f t="shared" si="12"/>
        <v>41</v>
      </c>
      <c r="Z20" s="310">
        <v>0</v>
      </c>
      <c r="AA20" s="310">
        <v>0</v>
      </c>
      <c r="AB20" s="310">
        <v>0</v>
      </c>
      <c r="AC20" s="310">
        <v>41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553</v>
      </c>
      <c r="AK20" s="310" t="s">
        <v>553</v>
      </c>
      <c r="AL20" s="310">
        <v>0</v>
      </c>
      <c r="AM20" s="310" t="s">
        <v>553</v>
      </c>
      <c r="AN20" s="310" t="s">
        <v>553</v>
      </c>
      <c r="AO20" s="310">
        <v>0</v>
      </c>
      <c r="AP20" s="310" t="s">
        <v>553</v>
      </c>
      <c r="AQ20" s="310">
        <v>0</v>
      </c>
      <c r="AR20" s="310" t="s">
        <v>553</v>
      </c>
      <c r="AS20" s="310">
        <v>0</v>
      </c>
      <c r="AT20" s="310">
        <f t="shared" si="13"/>
        <v>102</v>
      </c>
      <c r="AU20" s="310">
        <v>0</v>
      </c>
      <c r="AV20" s="310">
        <v>0</v>
      </c>
      <c r="AW20" s="310">
        <v>0</v>
      </c>
      <c r="AX20" s="310">
        <v>91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553</v>
      </c>
      <c r="BF20" s="310" t="s">
        <v>553</v>
      </c>
      <c r="BG20" s="310" t="s">
        <v>553</v>
      </c>
      <c r="BH20" s="310" t="s">
        <v>553</v>
      </c>
      <c r="BI20" s="310" t="s">
        <v>553</v>
      </c>
      <c r="BJ20" s="310" t="s">
        <v>553</v>
      </c>
      <c r="BK20" s="310" t="s">
        <v>553</v>
      </c>
      <c r="BL20" s="310" t="s">
        <v>553</v>
      </c>
      <c r="BM20" s="310" t="s">
        <v>553</v>
      </c>
      <c r="BN20" s="310">
        <v>11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 t="s">
        <v>553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553</v>
      </c>
      <c r="CX20" s="310" t="s">
        <v>553</v>
      </c>
      <c r="CY20" s="310" t="s">
        <v>553</v>
      </c>
      <c r="CZ20" s="310" t="s">
        <v>553</v>
      </c>
      <c r="DA20" s="310" t="s">
        <v>553</v>
      </c>
      <c r="DB20" s="310" t="s">
        <v>553</v>
      </c>
      <c r="DC20" s="310" t="s">
        <v>553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553</v>
      </c>
      <c r="DS20" s="310" t="s">
        <v>553</v>
      </c>
      <c r="DT20" s="310">
        <v>0</v>
      </c>
      <c r="DU20" s="310" t="s">
        <v>553</v>
      </c>
      <c r="DV20" s="310" t="s">
        <v>553</v>
      </c>
      <c r="DW20" s="310" t="s">
        <v>553</v>
      </c>
      <c r="DX20" s="310" t="s">
        <v>553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553</v>
      </c>
      <c r="EL20" s="310" t="s">
        <v>553</v>
      </c>
      <c r="EM20" s="310" t="s">
        <v>553</v>
      </c>
      <c r="EN20" s="310">
        <v>0</v>
      </c>
      <c r="EO20" s="310">
        <v>0</v>
      </c>
      <c r="EP20" s="310" t="s">
        <v>553</v>
      </c>
      <c r="EQ20" s="310" t="s">
        <v>553</v>
      </c>
      <c r="ER20" s="310" t="s">
        <v>553</v>
      </c>
      <c r="ES20" s="310">
        <v>0</v>
      </c>
      <c r="ET20" s="310">
        <v>0</v>
      </c>
      <c r="EU20" s="310">
        <f t="shared" si="18"/>
        <v>0</v>
      </c>
      <c r="EV20" s="310">
        <v>0</v>
      </c>
      <c r="EW20" s="310">
        <v>0</v>
      </c>
      <c r="EX20" s="310">
        <v>0</v>
      </c>
      <c r="EY20" s="310">
        <v>0</v>
      </c>
      <c r="EZ20" s="310">
        <v>0</v>
      </c>
      <c r="FA20" s="310">
        <v>0</v>
      </c>
      <c r="FB20" s="310">
        <v>0</v>
      </c>
      <c r="FC20" s="310">
        <v>0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553</v>
      </c>
      <c r="FI20" s="310" t="s">
        <v>553</v>
      </c>
      <c r="FJ20" s="310" t="s">
        <v>553</v>
      </c>
      <c r="FK20" s="310">
        <v>0</v>
      </c>
      <c r="FL20" s="310">
        <v>0</v>
      </c>
      <c r="FM20" s="310">
        <v>0</v>
      </c>
      <c r="FN20" s="310">
        <v>0</v>
      </c>
      <c r="FO20" s="310">
        <v>0</v>
      </c>
    </row>
    <row r="21" spans="1:171" s="282" customFormat="1" ht="12" customHeight="1">
      <c r="A21" s="277" t="s">
        <v>555</v>
      </c>
      <c r="B21" s="278" t="s">
        <v>592</v>
      </c>
      <c r="C21" s="277" t="s">
        <v>559</v>
      </c>
      <c r="D21" s="310">
        <f t="shared" si="6"/>
        <v>505</v>
      </c>
      <c r="E21" s="310">
        <f t="shared" si="6"/>
        <v>74</v>
      </c>
      <c r="F21" s="310">
        <f t="shared" si="6"/>
        <v>0</v>
      </c>
      <c r="G21" s="310">
        <f t="shared" si="6"/>
        <v>0</v>
      </c>
      <c r="H21" s="310">
        <f t="shared" si="6"/>
        <v>127</v>
      </c>
      <c r="I21" s="310">
        <f t="shared" si="6"/>
        <v>68</v>
      </c>
      <c r="J21" s="310">
        <f t="shared" si="6"/>
        <v>17</v>
      </c>
      <c r="K21" s="310">
        <f t="shared" si="6"/>
        <v>1</v>
      </c>
      <c r="L21" s="310">
        <f t="shared" si="6"/>
        <v>0</v>
      </c>
      <c r="M21" s="310">
        <f t="shared" si="6"/>
        <v>0</v>
      </c>
      <c r="N21" s="310">
        <f t="shared" si="6"/>
        <v>0</v>
      </c>
      <c r="O21" s="310">
        <f t="shared" si="6"/>
        <v>0</v>
      </c>
      <c r="P21" s="310">
        <f t="shared" si="6"/>
        <v>27</v>
      </c>
      <c r="Q21" s="310">
        <f t="shared" si="6"/>
        <v>191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0</v>
      </c>
      <c r="X21" s="310">
        <f t="shared" si="11"/>
        <v>0</v>
      </c>
      <c r="Y21" s="310">
        <f t="shared" si="12"/>
        <v>191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553</v>
      </c>
      <c r="AK21" s="310" t="s">
        <v>553</v>
      </c>
      <c r="AL21" s="310">
        <v>191</v>
      </c>
      <c r="AM21" s="310" t="s">
        <v>553</v>
      </c>
      <c r="AN21" s="310" t="s">
        <v>553</v>
      </c>
      <c r="AO21" s="310">
        <v>0</v>
      </c>
      <c r="AP21" s="310" t="s">
        <v>553</v>
      </c>
      <c r="AQ21" s="310">
        <v>0</v>
      </c>
      <c r="AR21" s="310" t="s">
        <v>553</v>
      </c>
      <c r="AS21" s="310">
        <v>0</v>
      </c>
      <c r="AT21" s="310">
        <f t="shared" si="13"/>
        <v>0</v>
      </c>
      <c r="AU21" s="310">
        <v>0</v>
      </c>
      <c r="AV21" s="310">
        <v>0</v>
      </c>
      <c r="AW21" s="310">
        <v>0</v>
      </c>
      <c r="AX21" s="310">
        <v>0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553</v>
      </c>
      <c r="BF21" s="310" t="s">
        <v>553</v>
      </c>
      <c r="BG21" s="310" t="s">
        <v>553</v>
      </c>
      <c r="BH21" s="310" t="s">
        <v>553</v>
      </c>
      <c r="BI21" s="310" t="s">
        <v>553</v>
      </c>
      <c r="BJ21" s="310" t="s">
        <v>553</v>
      </c>
      <c r="BK21" s="310" t="s">
        <v>553</v>
      </c>
      <c r="BL21" s="310" t="s">
        <v>553</v>
      </c>
      <c r="BM21" s="310" t="s">
        <v>553</v>
      </c>
      <c r="BN21" s="310">
        <v>0</v>
      </c>
      <c r="BO21" s="310">
        <f t="shared" si="14"/>
        <v>27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27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 t="s">
        <v>553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553</v>
      </c>
      <c r="CX21" s="310" t="s">
        <v>553</v>
      </c>
      <c r="CY21" s="310" t="s">
        <v>553</v>
      </c>
      <c r="CZ21" s="310" t="s">
        <v>553</v>
      </c>
      <c r="DA21" s="310" t="s">
        <v>553</v>
      </c>
      <c r="DB21" s="310" t="s">
        <v>553</v>
      </c>
      <c r="DC21" s="310" t="s">
        <v>553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553</v>
      </c>
      <c r="DS21" s="310" t="s">
        <v>553</v>
      </c>
      <c r="DT21" s="310">
        <v>0</v>
      </c>
      <c r="DU21" s="310" t="s">
        <v>553</v>
      </c>
      <c r="DV21" s="310" t="s">
        <v>553</v>
      </c>
      <c r="DW21" s="310" t="s">
        <v>553</v>
      </c>
      <c r="DX21" s="310" t="s">
        <v>553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553</v>
      </c>
      <c r="EL21" s="310" t="s">
        <v>553</v>
      </c>
      <c r="EM21" s="310" t="s">
        <v>553</v>
      </c>
      <c r="EN21" s="310">
        <v>0</v>
      </c>
      <c r="EO21" s="310">
        <v>0</v>
      </c>
      <c r="EP21" s="310" t="s">
        <v>553</v>
      </c>
      <c r="EQ21" s="310" t="s">
        <v>553</v>
      </c>
      <c r="ER21" s="310" t="s">
        <v>553</v>
      </c>
      <c r="ES21" s="310">
        <v>0</v>
      </c>
      <c r="ET21" s="310">
        <v>0</v>
      </c>
      <c r="EU21" s="310">
        <f t="shared" si="18"/>
        <v>287</v>
      </c>
      <c r="EV21" s="310">
        <v>74</v>
      </c>
      <c r="EW21" s="310">
        <v>0</v>
      </c>
      <c r="EX21" s="310">
        <v>0</v>
      </c>
      <c r="EY21" s="310">
        <v>127</v>
      </c>
      <c r="EZ21" s="310">
        <v>68</v>
      </c>
      <c r="FA21" s="310">
        <v>17</v>
      </c>
      <c r="FB21" s="310">
        <v>1</v>
      </c>
      <c r="FC21" s="310">
        <v>0</v>
      </c>
      <c r="FD21" s="310">
        <v>0</v>
      </c>
      <c r="FE21" s="310">
        <v>0</v>
      </c>
      <c r="FF21" s="310">
        <v>0</v>
      </c>
      <c r="FG21" s="310">
        <v>0</v>
      </c>
      <c r="FH21" s="310" t="s">
        <v>553</v>
      </c>
      <c r="FI21" s="310" t="s">
        <v>553</v>
      </c>
      <c r="FJ21" s="310" t="s">
        <v>553</v>
      </c>
      <c r="FK21" s="310">
        <v>0</v>
      </c>
      <c r="FL21" s="310">
        <v>0</v>
      </c>
      <c r="FM21" s="310">
        <v>0</v>
      </c>
      <c r="FN21" s="310">
        <v>0</v>
      </c>
      <c r="FO21" s="310">
        <v>0</v>
      </c>
    </row>
    <row r="22" spans="1:171" s="282" customFormat="1" ht="12" customHeight="1">
      <c r="A22" s="277" t="s">
        <v>555</v>
      </c>
      <c r="B22" s="278" t="s">
        <v>593</v>
      </c>
      <c r="C22" s="277" t="s">
        <v>594</v>
      </c>
      <c r="D22" s="310">
        <f t="shared" si="6"/>
        <v>562</v>
      </c>
      <c r="E22" s="310">
        <f t="shared" si="6"/>
        <v>315</v>
      </c>
      <c r="F22" s="310">
        <f t="shared" si="6"/>
        <v>2</v>
      </c>
      <c r="G22" s="310">
        <f t="shared" si="6"/>
        <v>19</v>
      </c>
      <c r="H22" s="310">
        <f t="shared" si="6"/>
        <v>89</v>
      </c>
      <c r="I22" s="310">
        <f t="shared" si="6"/>
        <v>61</v>
      </c>
      <c r="J22" s="310">
        <f t="shared" si="6"/>
        <v>29</v>
      </c>
      <c r="K22" s="310">
        <f t="shared" si="6"/>
        <v>12</v>
      </c>
      <c r="L22" s="310">
        <f t="shared" si="6"/>
        <v>23</v>
      </c>
      <c r="M22" s="310">
        <f t="shared" si="6"/>
        <v>5</v>
      </c>
      <c r="N22" s="310">
        <f t="shared" si="6"/>
        <v>0</v>
      </c>
      <c r="O22" s="310">
        <f t="shared" si="6"/>
        <v>0</v>
      </c>
      <c r="P22" s="310">
        <f t="shared" si="6"/>
        <v>0</v>
      </c>
      <c r="Q22" s="310">
        <f t="shared" si="6"/>
        <v>0</v>
      </c>
      <c r="R22" s="310">
        <f t="shared" si="6"/>
        <v>0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2</v>
      </c>
      <c r="X22" s="310">
        <f t="shared" si="11"/>
        <v>5</v>
      </c>
      <c r="Y22" s="310">
        <f t="shared" si="12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553</v>
      </c>
      <c r="AK22" s="310" t="s">
        <v>553</v>
      </c>
      <c r="AL22" s="310">
        <v>0</v>
      </c>
      <c r="AM22" s="310" t="s">
        <v>553</v>
      </c>
      <c r="AN22" s="310" t="s">
        <v>553</v>
      </c>
      <c r="AO22" s="310">
        <v>0</v>
      </c>
      <c r="AP22" s="310" t="s">
        <v>553</v>
      </c>
      <c r="AQ22" s="310">
        <v>0</v>
      </c>
      <c r="AR22" s="310" t="s">
        <v>553</v>
      </c>
      <c r="AS22" s="310">
        <v>0</v>
      </c>
      <c r="AT22" s="310">
        <f t="shared" si="13"/>
        <v>38</v>
      </c>
      <c r="AU22" s="310">
        <v>0</v>
      </c>
      <c r="AV22" s="310">
        <v>0</v>
      </c>
      <c r="AW22" s="310">
        <v>0</v>
      </c>
      <c r="AX22" s="310">
        <v>28</v>
      </c>
      <c r="AY22" s="310">
        <v>0</v>
      </c>
      <c r="AZ22" s="310">
        <v>0</v>
      </c>
      <c r="BA22" s="310">
        <v>0</v>
      </c>
      <c r="BB22" s="310">
        <v>0</v>
      </c>
      <c r="BC22" s="310">
        <v>5</v>
      </c>
      <c r="BD22" s="310">
        <v>0</v>
      </c>
      <c r="BE22" s="310" t="s">
        <v>553</v>
      </c>
      <c r="BF22" s="310" t="s">
        <v>553</v>
      </c>
      <c r="BG22" s="310" t="s">
        <v>553</v>
      </c>
      <c r="BH22" s="310" t="s">
        <v>553</v>
      </c>
      <c r="BI22" s="310" t="s">
        <v>553</v>
      </c>
      <c r="BJ22" s="310" t="s">
        <v>553</v>
      </c>
      <c r="BK22" s="310" t="s">
        <v>553</v>
      </c>
      <c r="BL22" s="310" t="s">
        <v>553</v>
      </c>
      <c r="BM22" s="310" t="s">
        <v>553</v>
      </c>
      <c r="BN22" s="310">
        <v>5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 t="s">
        <v>553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553</v>
      </c>
      <c r="CX22" s="310" t="s">
        <v>553</v>
      </c>
      <c r="CY22" s="310" t="s">
        <v>553</v>
      </c>
      <c r="CZ22" s="310" t="s">
        <v>553</v>
      </c>
      <c r="DA22" s="310" t="s">
        <v>553</v>
      </c>
      <c r="DB22" s="310" t="s">
        <v>553</v>
      </c>
      <c r="DC22" s="310" t="s">
        <v>553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553</v>
      </c>
      <c r="DS22" s="310" t="s">
        <v>553</v>
      </c>
      <c r="DT22" s="310">
        <v>0</v>
      </c>
      <c r="DU22" s="310" t="s">
        <v>553</v>
      </c>
      <c r="DV22" s="310" t="s">
        <v>553</v>
      </c>
      <c r="DW22" s="310" t="s">
        <v>553</v>
      </c>
      <c r="DX22" s="310" t="s">
        <v>553</v>
      </c>
      <c r="DY22" s="310">
        <v>0</v>
      </c>
      <c r="DZ22" s="310">
        <f t="shared" si="17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553</v>
      </c>
      <c r="EL22" s="310" t="s">
        <v>553</v>
      </c>
      <c r="EM22" s="310" t="s">
        <v>553</v>
      </c>
      <c r="EN22" s="310">
        <v>0</v>
      </c>
      <c r="EO22" s="310">
        <v>0</v>
      </c>
      <c r="EP22" s="310" t="s">
        <v>553</v>
      </c>
      <c r="EQ22" s="310" t="s">
        <v>553</v>
      </c>
      <c r="ER22" s="310" t="s">
        <v>553</v>
      </c>
      <c r="ES22" s="310">
        <v>0</v>
      </c>
      <c r="ET22" s="310">
        <v>0</v>
      </c>
      <c r="EU22" s="310">
        <f t="shared" si="18"/>
        <v>524</v>
      </c>
      <c r="EV22" s="310">
        <v>315</v>
      </c>
      <c r="EW22" s="310">
        <v>2</v>
      </c>
      <c r="EX22" s="310">
        <v>19</v>
      </c>
      <c r="EY22" s="310">
        <v>61</v>
      </c>
      <c r="EZ22" s="310">
        <v>61</v>
      </c>
      <c r="FA22" s="310">
        <v>29</v>
      </c>
      <c r="FB22" s="310">
        <v>12</v>
      </c>
      <c r="FC22" s="310">
        <v>23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553</v>
      </c>
      <c r="FI22" s="310" t="s">
        <v>553</v>
      </c>
      <c r="FJ22" s="310" t="s">
        <v>553</v>
      </c>
      <c r="FK22" s="310">
        <v>0</v>
      </c>
      <c r="FL22" s="310">
        <v>0</v>
      </c>
      <c r="FM22" s="310">
        <v>0</v>
      </c>
      <c r="FN22" s="310">
        <v>2</v>
      </c>
      <c r="FO22" s="310">
        <v>0</v>
      </c>
    </row>
    <row r="23" spans="1:171" s="282" customFormat="1" ht="12" customHeight="1">
      <c r="A23" s="277" t="s">
        <v>555</v>
      </c>
      <c r="B23" s="278" t="s">
        <v>595</v>
      </c>
      <c r="C23" s="277" t="s">
        <v>573</v>
      </c>
      <c r="D23" s="310">
        <f t="shared" si="6"/>
        <v>433</v>
      </c>
      <c r="E23" s="310">
        <f t="shared" si="6"/>
        <v>0</v>
      </c>
      <c r="F23" s="310">
        <f t="shared" si="6"/>
        <v>1</v>
      </c>
      <c r="G23" s="310">
        <f t="shared" si="6"/>
        <v>170</v>
      </c>
      <c r="H23" s="310">
        <f t="shared" si="6"/>
        <v>148</v>
      </c>
      <c r="I23" s="310">
        <f t="shared" si="6"/>
        <v>54</v>
      </c>
      <c r="J23" s="310">
        <f t="shared" si="6"/>
        <v>21</v>
      </c>
      <c r="K23" s="310">
        <f t="shared" si="6"/>
        <v>0</v>
      </c>
      <c r="L23" s="310">
        <f t="shared" si="6"/>
        <v>39</v>
      </c>
      <c r="M23" s="310">
        <f t="shared" si="6"/>
        <v>0</v>
      </c>
      <c r="N23" s="310">
        <f t="shared" si="6"/>
        <v>0</v>
      </c>
      <c r="O23" s="310">
        <f t="shared" si="6"/>
        <v>0</v>
      </c>
      <c r="P23" s="310">
        <f t="shared" si="6"/>
        <v>0</v>
      </c>
      <c r="Q23" s="310">
        <f t="shared" si="6"/>
        <v>0</v>
      </c>
      <c r="R23" s="310">
        <f t="shared" si="6"/>
        <v>0</v>
      </c>
      <c r="S23" s="310">
        <f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0</v>
      </c>
      <c r="Y23" s="310">
        <f t="shared" si="12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>
        <v>0</v>
      </c>
      <c r="AM23" s="310" t="s">
        <v>553</v>
      </c>
      <c r="AN23" s="310" t="s">
        <v>553</v>
      </c>
      <c r="AO23" s="310">
        <v>0</v>
      </c>
      <c r="AP23" s="310" t="s">
        <v>553</v>
      </c>
      <c r="AQ23" s="310">
        <v>0</v>
      </c>
      <c r="AR23" s="310" t="s">
        <v>553</v>
      </c>
      <c r="AS23" s="310">
        <v>0</v>
      </c>
      <c r="AT23" s="310">
        <f t="shared" si="13"/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553</v>
      </c>
      <c r="BF23" s="310" t="s">
        <v>553</v>
      </c>
      <c r="BG23" s="310" t="s">
        <v>553</v>
      </c>
      <c r="BH23" s="310" t="s">
        <v>553</v>
      </c>
      <c r="BI23" s="310" t="s">
        <v>553</v>
      </c>
      <c r="BJ23" s="310" t="s">
        <v>553</v>
      </c>
      <c r="BK23" s="310" t="s">
        <v>553</v>
      </c>
      <c r="BL23" s="310" t="s">
        <v>553</v>
      </c>
      <c r="BM23" s="310" t="s">
        <v>553</v>
      </c>
      <c r="BN23" s="310">
        <v>0</v>
      </c>
      <c r="BO23" s="310">
        <f t="shared" si="14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 t="s">
        <v>553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553</v>
      </c>
      <c r="CX23" s="310" t="s">
        <v>553</v>
      </c>
      <c r="CY23" s="310" t="s">
        <v>553</v>
      </c>
      <c r="CZ23" s="310" t="s">
        <v>553</v>
      </c>
      <c r="DA23" s="310" t="s">
        <v>553</v>
      </c>
      <c r="DB23" s="310" t="s">
        <v>553</v>
      </c>
      <c r="DC23" s="310" t="s">
        <v>553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553</v>
      </c>
      <c r="DS23" s="310" t="s">
        <v>553</v>
      </c>
      <c r="DT23" s="310">
        <v>0</v>
      </c>
      <c r="DU23" s="310" t="s">
        <v>553</v>
      </c>
      <c r="DV23" s="310" t="s">
        <v>553</v>
      </c>
      <c r="DW23" s="310" t="s">
        <v>553</v>
      </c>
      <c r="DX23" s="310" t="s">
        <v>553</v>
      </c>
      <c r="DY23" s="310">
        <v>0</v>
      </c>
      <c r="DZ23" s="310">
        <f t="shared" si="17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553</v>
      </c>
      <c r="EL23" s="310" t="s">
        <v>553</v>
      </c>
      <c r="EM23" s="310" t="s">
        <v>553</v>
      </c>
      <c r="EN23" s="310">
        <v>0</v>
      </c>
      <c r="EO23" s="310">
        <v>0</v>
      </c>
      <c r="EP23" s="310" t="s">
        <v>553</v>
      </c>
      <c r="EQ23" s="310" t="s">
        <v>553</v>
      </c>
      <c r="ER23" s="310" t="s">
        <v>553</v>
      </c>
      <c r="ES23" s="310">
        <v>0</v>
      </c>
      <c r="ET23" s="310">
        <v>0</v>
      </c>
      <c r="EU23" s="310">
        <f t="shared" si="18"/>
        <v>433</v>
      </c>
      <c r="EV23" s="310">
        <v>0</v>
      </c>
      <c r="EW23" s="310">
        <v>1</v>
      </c>
      <c r="EX23" s="310">
        <v>170</v>
      </c>
      <c r="EY23" s="310">
        <v>148</v>
      </c>
      <c r="EZ23" s="310">
        <v>54</v>
      </c>
      <c r="FA23" s="310">
        <v>21</v>
      </c>
      <c r="FB23" s="310">
        <v>0</v>
      </c>
      <c r="FC23" s="310">
        <v>39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553</v>
      </c>
      <c r="FI23" s="310" t="s">
        <v>553</v>
      </c>
      <c r="FJ23" s="310" t="s">
        <v>553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555</v>
      </c>
      <c r="B24" s="278" t="s">
        <v>596</v>
      </c>
      <c r="C24" s="277" t="s">
        <v>574</v>
      </c>
      <c r="D24" s="310">
        <f aca="true" t="shared" si="19" ref="D24:R24">SUM(Y24,AT24,BO24,CJ24,DE24,DZ24,EU24)</f>
        <v>733</v>
      </c>
      <c r="E24" s="310">
        <f t="shared" si="19"/>
        <v>62</v>
      </c>
      <c r="F24" s="310">
        <f t="shared" si="19"/>
        <v>0</v>
      </c>
      <c r="G24" s="310">
        <f t="shared" si="19"/>
        <v>0</v>
      </c>
      <c r="H24" s="310">
        <f t="shared" si="19"/>
        <v>349</v>
      </c>
      <c r="I24" s="310">
        <f t="shared" si="19"/>
        <v>38</v>
      </c>
      <c r="J24" s="310">
        <f t="shared" si="19"/>
        <v>23</v>
      </c>
      <c r="K24" s="310">
        <f t="shared" si="19"/>
        <v>0</v>
      </c>
      <c r="L24" s="310">
        <f t="shared" si="19"/>
        <v>0</v>
      </c>
      <c r="M24" s="310">
        <f t="shared" si="19"/>
        <v>2</v>
      </c>
      <c r="N24" s="310">
        <f t="shared" si="19"/>
        <v>0</v>
      </c>
      <c r="O24" s="310">
        <f t="shared" si="19"/>
        <v>103</v>
      </c>
      <c r="P24" s="310">
        <f t="shared" si="19"/>
        <v>0</v>
      </c>
      <c r="Q24" s="310">
        <f t="shared" si="19"/>
        <v>153</v>
      </c>
      <c r="R24" s="310">
        <f t="shared" si="19"/>
        <v>0</v>
      </c>
      <c r="S24" s="310">
        <f>SUM(AN24,BI24,CD24,CY24,DT24,EO24,FJ24)</f>
        <v>0</v>
      </c>
      <c r="T24" s="310">
        <f t="shared" si="7"/>
        <v>0</v>
      </c>
      <c r="U24" s="310">
        <f t="shared" si="8"/>
        <v>0</v>
      </c>
      <c r="V24" s="310">
        <f t="shared" si="9"/>
        <v>0</v>
      </c>
      <c r="W24" s="310">
        <f t="shared" si="10"/>
        <v>0</v>
      </c>
      <c r="X24" s="310">
        <f t="shared" si="11"/>
        <v>3</v>
      </c>
      <c r="Y24" s="310">
        <f t="shared" si="12"/>
        <v>165</v>
      </c>
      <c r="Z24" s="310">
        <v>0</v>
      </c>
      <c r="AA24" s="310">
        <v>0</v>
      </c>
      <c r="AB24" s="310">
        <v>0</v>
      </c>
      <c r="AC24" s="310">
        <v>12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553</v>
      </c>
      <c r="AK24" s="310" t="s">
        <v>553</v>
      </c>
      <c r="AL24" s="310">
        <v>153</v>
      </c>
      <c r="AM24" s="310" t="s">
        <v>553</v>
      </c>
      <c r="AN24" s="310" t="s">
        <v>553</v>
      </c>
      <c r="AO24" s="310">
        <v>0</v>
      </c>
      <c r="AP24" s="310" t="s">
        <v>553</v>
      </c>
      <c r="AQ24" s="310">
        <v>0</v>
      </c>
      <c r="AR24" s="310" t="s">
        <v>553</v>
      </c>
      <c r="AS24" s="310">
        <v>0</v>
      </c>
      <c r="AT24" s="310">
        <f t="shared" si="13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553</v>
      </c>
      <c r="BF24" s="310" t="s">
        <v>553</v>
      </c>
      <c r="BG24" s="310" t="s">
        <v>553</v>
      </c>
      <c r="BH24" s="310" t="s">
        <v>553</v>
      </c>
      <c r="BI24" s="310" t="s">
        <v>553</v>
      </c>
      <c r="BJ24" s="310" t="s">
        <v>553</v>
      </c>
      <c r="BK24" s="310" t="s">
        <v>553</v>
      </c>
      <c r="BL24" s="310" t="s">
        <v>553</v>
      </c>
      <c r="BM24" s="310" t="s">
        <v>553</v>
      </c>
      <c r="BN24" s="310">
        <v>0</v>
      </c>
      <c r="BO24" s="310">
        <f t="shared" si="14"/>
        <v>103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103</v>
      </c>
      <c r="CA24" s="310">
        <v>0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 t="s">
        <v>553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553</v>
      </c>
      <c r="CX24" s="310" t="s">
        <v>553</v>
      </c>
      <c r="CY24" s="310" t="s">
        <v>553</v>
      </c>
      <c r="CZ24" s="310" t="s">
        <v>553</v>
      </c>
      <c r="DA24" s="310" t="s">
        <v>553</v>
      </c>
      <c r="DB24" s="310" t="s">
        <v>553</v>
      </c>
      <c r="DC24" s="310" t="s">
        <v>553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553</v>
      </c>
      <c r="DS24" s="310" t="s">
        <v>553</v>
      </c>
      <c r="DT24" s="310">
        <v>0</v>
      </c>
      <c r="DU24" s="310" t="s">
        <v>553</v>
      </c>
      <c r="DV24" s="310" t="s">
        <v>553</v>
      </c>
      <c r="DW24" s="310" t="s">
        <v>553</v>
      </c>
      <c r="DX24" s="310" t="s">
        <v>553</v>
      </c>
      <c r="DY24" s="310">
        <v>0</v>
      </c>
      <c r="DZ24" s="310">
        <f t="shared" si="17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553</v>
      </c>
      <c r="EL24" s="310" t="s">
        <v>553</v>
      </c>
      <c r="EM24" s="310" t="s">
        <v>553</v>
      </c>
      <c r="EN24" s="310">
        <v>0</v>
      </c>
      <c r="EO24" s="310">
        <v>0</v>
      </c>
      <c r="EP24" s="310" t="s">
        <v>553</v>
      </c>
      <c r="EQ24" s="310" t="s">
        <v>553</v>
      </c>
      <c r="ER24" s="310" t="s">
        <v>553</v>
      </c>
      <c r="ES24" s="310">
        <v>0</v>
      </c>
      <c r="ET24" s="310">
        <v>0</v>
      </c>
      <c r="EU24" s="310">
        <f t="shared" si="18"/>
        <v>465</v>
      </c>
      <c r="EV24" s="310">
        <v>62</v>
      </c>
      <c r="EW24" s="310">
        <v>0</v>
      </c>
      <c r="EX24" s="310">
        <v>0</v>
      </c>
      <c r="EY24" s="310">
        <v>337</v>
      </c>
      <c r="EZ24" s="310">
        <v>38</v>
      </c>
      <c r="FA24" s="310">
        <v>23</v>
      </c>
      <c r="FB24" s="310">
        <v>0</v>
      </c>
      <c r="FC24" s="310">
        <v>0</v>
      </c>
      <c r="FD24" s="310">
        <v>2</v>
      </c>
      <c r="FE24" s="310">
        <v>0</v>
      </c>
      <c r="FF24" s="310">
        <v>0</v>
      </c>
      <c r="FG24" s="310">
        <v>0</v>
      </c>
      <c r="FH24" s="310" t="s">
        <v>553</v>
      </c>
      <c r="FI24" s="310" t="s">
        <v>553</v>
      </c>
      <c r="FJ24" s="310" t="s">
        <v>553</v>
      </c>
      <c r="FK24" s="310">
        <v>0</v>
      </c>
      <c r="FL24" s="310">
        <v>0</v>
      </c>
      <c r="FM24" s="310">
        <v>0</v>
      </c>
      <c r="FN24" s="310">
        <v>0</v>
      </c>
      <c r="FO24" s="310">
        <v>3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5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566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8" t="s">
        <v>459</v>
      </c>
      <c r="B2" s="367" t="s">
        <v>460</v>
      </c>
      <c r="C2" s="318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9"/>
      <c r="B3" s="368"/>
      <c r="C3" s="321"/>
      <c r="D3" s="361" t="s">
        <v>474</v>
      </c>
      <c r="E3" s="360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2" t="s">
        <v>478</v>
      </c>
      <c r="O3" s="362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19"/>
      <c r="B4" s="368"/>
      <c r="C4" s="321"/>
      <c r="D4" s="361"/>
      <c r="E4" s="361"/>
      <c r="F4" s="361" t="s">
        <v>474</v>
      </c>
      <c r="G4" s="362" t="s">
        <v>489</v>
      </c>
      <c r="H4" s="362" t="s">
        <v>490</v>
      </c>
      <c r="I4" s="362" t="s">
        <v>491</v>
      </c>
      <c r="J4" s="362" t="s">
        <v>492</v>
      </c>
      <c r="K4" s="362" t="s">
        <v>493</v>
      </c>
      <c r="L4" s="362" t="s">
        <v>494</v>
      </c>
      <c r="M4" s="362" t="s">
        <v>495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19"/>
      <c r="B5" s="368"/>
      <c r="C5" s="321"/>
      <c r="D5" s="203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19"/>
      <c r="B6" s="369"/>
      <c r="C6" s="321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567</v>
      </c>
      <c r="C7" s="273" t="s">
        <v>300</v>
      </c>
      <c r="D7" s="274">
        <f aca="true" t="shared" si="0" ref="D7:AI7">SUM(D8:D24)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SUM(AJ8:AJ24)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SUM(CV8:CV24)</f>
        <v>0</v>
      </c>
      <c r="CW7" s="274">
        <f>SUM(CW8:CW24)</f>
        <v>0</v>
      </c>
      <c r="CX7" s="274">
        <f>SUM(CX8:CX24)</f>
        <v>0</v>
      </c>
      <c r="CY7" s="274">
        <f>SUM(CY8:CY24)</f>
        <v>0</v>
      </c>
    </row>
    <row r="8" spans="1:103" s="282" customFormat="1" ht="12" customHeight="1">
      <c r="A8" s="277" t="s">
        <v>555</v>
      </c>
      <c r="B8" s="278" t="s">
        <v>575</v>
      </c>
      <c r="C8" s="277" t="s">
        <v>576</v>
      </c>
      <c r="D8" s="285">
        <f aca="true" t="shared" si="3" ref="D8:D24">SUM(E8,F8,N8,O8)</f>
        <v>0</v>
      </c>
      <c r="E8" s="285">
        <f aca="true" t="shared" si="4" ref="E8:E24">X8</f>
        <v>0</v>
      </c>
      <c r="F8" s="285">
        <f aca="true" t="shared" si="5" ref="F8:F24">SUM(G8:M8)</f>
        <v>0</v>
      </c>
      <c r="G8" s="285">
        <f aca="true" t="shared" si="6" ref="G8:G24">AF8</f>
        <v>0</v>
      </c>
      <c r="H8" s="285">
        <f aca="true" t="shared" si="7" ref="H8:H24">AN8</f>
        <v>0</v>
      </c>
      <c r="I8" s="285">
        <f aca="true" t="shared" si="8" ref="I8:I24">AV8</f>
        <v>0</v>
      </c>
      <c r="J8" s="285">
        <f aca="true" t="shared" si="9" ref="J8:J24">BD8</f>
        <v>0</v>
      </c>
      <c r="K8" s="285">
        <f aca="true" t="shared" si="10" ref="K8:K24">BL8</f>
        <v>0</v>
      </c>
      <c r="L8" s="285">
        <f aca="true" t="shared" si="11" ref="L8:L24">BT8</f>
        <v>0</v>
      </c>
      <c r="M8" s="285">
        <f aca="true" t="shared" si="12" ref="M8:M24">CB8</f>
        <v>0</v>
      </c>
      <c r="N8" s="285">
        <f aca="true" t="shared" si="13" ref="N8:N24">CJ8</f>
        <v>0</v>
      </c>
      <c r="O8" s="285">
        <f aca="true" t="shared" si="14" ref="O8:O24">CR8</f>
        <v>0</v>
      </c>
      <c r="P8" s="285">
        <f aca="true" t="shared" si="15" ref="P8:P24">SUM(Q8:W8)</f>
        <v>0</v>
      </c>
      <c r="Q8" s="285">
        <f aca="true" t="shared" si="16" ref="Q8:Q24">SUM(Y8,AG8,AO8,AW8,BE8,BM8,BU8,CC8,CK8,CS8)</f>
        <v>0</v>
      </c>
      <c r="R8" s="285">
        <f aca="true" t="shared" si="17" ref="R8:R24">SUM(Z8,AH8,AP8,AX8,BF8,BN8,BV8,CD8,CL8,CT8)</f>
        <v>0</v>
      </c>
      <c r="S8" s="285">
        <f aca="true" t="shared" si="18" ref="S8:S24">SUM(AA8,AI8,AQ8,AY8,BG8,BO8,BW8,CE8,CM8,CU8)</f>
        <v>0</v>
      </c>
      <c r="T8" s="285">
        <f aca="true" t="shared" si="19" ref="T8:T24">SUM(AB8,AJ8,AR8,AZ8,BH8,BP8,BX8,CF8,CN8,CV8)</f>
        <v>0</v>
      </c>
      <c r="U8" s="285">
        <f aca="true" t="shared" si="20" ref="U8:U24">SUM(AC8,AK8,AS8,BA8,BI8,BQ8,BY8,CG8,CO8,CW8)</f>
        <v>0</v>
      </c>
      <c r="V8" s="285">
        <f aca="true" t="shared" si="21" ref="V8:V24">SUM(AD8,AL8,AT8,BB8,BJ8,BR8,BZ8,CH8,CP8,CX8)</f>
        <v>0</v>
      </c>
      <c r="W8" s="285">
        <f aca="true" t="shared" si="22" ref="W8:W24">SUM(AE8,AM8,AU8,BC8,BK8,BS8,CA8,CI8,CQ8,CY8)</f>
        <v>0</v>
      </c>
      <c r="X8" s="285">
        <f aca="true" t="shared" si="23" ref="X8:X24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24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24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24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24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24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24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24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24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24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568</v>
      </c>
      <c r="C9" s="309" t="s">
        <v>577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556</v>
      </c>
      <c r="C10" s="277" t="s">
        <v>578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557</v>
      </c>
      <c r="C11" s="277" t="s">
        <v>558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579</v>
      </c>
      <c r="C12" s="277" t="s">
        <v>580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555</v>
      </c>
      <c r="B13" s="278" t="s">
        <v>581</v>
      </c>
      <c r="C13" s="277" t="s">
        <v>582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555</v>
      </c>
      <c r="B14" s="278" t="s">
        <v>583</v>
      </c>
      <c r="C14" s="277" t="s">
        <v>569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555</v>
      </c>
      <c r="B16" s="278" t="s">
        <v>572</v>
      </c>
      <c r="C16" s="277" t="s">
        <v>584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555</v>
      </c>
      <c r="B17" s="278" t="s">
        <v>585</v>
      </c>
      <c r="C17" s="277" t="s">
        <v>586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555</v>
      </c>
      <c r="B18" s="278" t="s">
        <v>587</v>
      </c>
      <c r="C18" s="277" t="s">
        <v>552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555</v>
      </c>
      <c r="B19" s="278" t="s">
        <v>588</v>
      </c>
      <c r="C19" s="277" t="s">
        <v>589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555</v>
      </c>
      <c r="B20" s="278" t="s">
        <v>590</v>
      </c>
      <c r="C20" s="277" t="s">
        <v>591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555</v>
      </c>
      <c r="B21" s="278" t="s">
        <v>592</v>
      </c>
      <c r="C21" s="277" t="s">
        <v>559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555</v>
      </c>
      <c r="B22" s="278" t="s">
        <v>593</v>
      </c>
      <c r="C22" s="277" t="s">
        <v>594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555</v>
      </c>
      <c r="B23" s="278" t="s">
        <v>595</v>
      </c>
      <c r="C23" s="277" t="s">
        <v>573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555</v>
      </c>
      <c r="B24" s="278" t="s">
        <v>596</v>
      </c>
      <c r="C24" s="277" t="s">
        <v>574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F6" sqref="F6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605</v>
      </c>
      <c r="Z1" s="35"/>
    </row>
    <row r="2" spans="1:28" ht="21" customHeight="1" thickBot="1">
      <c r="A2" s="168"/>
      <c r="C2" s="36" t="s">
        <v>497</v>
      </c>
      <c r="D2" s="117" t="s">
        <v>617</v>
      </c>
      <c r="E2" s="248" t="s">
        <v>498</v>
      </c>
      <c r="F2" s="37"/>
      <c r="N2" s="1" t="str">
        <f>LEFT(D2,2)</f>
        <v>18</v>
      </c>
      <c r="O2" s="1" t="str">
        <f>IF(N2&gt;0,VLOOKUP(N2,$AD$6:$AE$999,2,FALSE),"-")</f>
        <v>福井県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606</v>
      </c>
      <c r="C4" s="38"/>
      <c r="D4" s="39"/>
      <c r="E4" s="39"/>
      <c r="F4" s="39"/>
      <c r="Z4" s="35"/>
    </row>
    <row r="5" spans="1:28" ht="21" customHeight="1" thickBot="1">
      <c r="A5" s="168"/>
      <c r="H5" s="395" t="s">
        <v>499</v>
      </c>
      <c r="I5" s="396"/>
      <c r="J5" s="396"/>
      <c r="K5" s="396"/>
      <c r="L5" s="399" t="s">
        <v>500</v>
      </c>
      <c r="M5" s="401" t="s">
        <v>501</v>
      </c>
      <c r="N5" s="402"/>
      <c r="O5" s="403"/>
      <c r="P5" s="370" t="s">
        <v>597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813634</v>
      </c>
      <c r="F6" s="56"/>
      <c r="H6" s="397"/>
      <c r="I6" s="398"/>
      <c r="J6" s="398"/>
      <c r="K6" s="398"/>
      <c r="L6" s="400"/>
      <c r="M6" s="255" t="s">
        <v>502</v>
      </c>
      <c r="N6" s="2" t="s">
        <v>503</v>
      </c>
      <c r="O6" s="3" t="s">
        <v>504</v>
      </c>
      <c r="P6" s="37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813634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1" t="s">
        <v>507</v>
      </c>
      <c r="I7" s="381" t="s">
        <v>508</v>
      </c>
      <c r="J7" s="4" t="s">
        <v>509</v>
      </c>
      <c r="K7" s="5"/>
      <c r="L7" s="123">
        <f aca="true" t="shared" si="2" ref="L7:L14">Y42</f>
        <v>214373</v>
      </c>
      <c r="M7" s="124" t="s">
        <v>163</v>
      </c>
      <c r="N7" s="125" t="s">
        <v>163</v>
      </c>
      <c r="O7" s="126" t="s">
        <v>163</v>
      </c>
      <c r="P7" s="291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18000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0" t="s">
        <v>511</v>
      </c>
      <c r="C8" s="384"/>
      <c r="D8" s="384"/>
      <c r="E8" s="119">
        <f>SUM(E6:E7)</f>
        <v>813634</v>
      </c>
      <c r="F8" s="56"/>
      <c r="H8" s="404"/>
      <c r="I8" s="382"/>
      <c r="J8" s="378" t="s">
        <v>512</v>
      </c>
      <c r="K8" s="41" t="s">
        <v>488</v>
      </c>
      <c r="L8" s="118">
        <f t="shared" si="2"/>
        <v>20152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11694</v>
      </c>
      <c r="Z8" s="35"/>
      <c r="AA8" s="35" t="str">
        <f ca="1" t="shared" si="0"/>
        <v>18201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3" t="s">
        <v>282</v>
      </c>
      <c r="C9" s="384"/>
      <c r="D9" s="384"/>
      <c r="E9" s="119">
        <f>Y8</f>
        <v>11694</v>
      </c>
      <c r="F9" s="56"/>
      <c r="H9" s="404"/>
      <c r="I9" s="382"/>
      <c r="J9" s="379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18202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4"/>
      <c r="I10" s="382"/>
      <c r="J10" s="37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142046</v>
      </c>
      <c r="Z10" s="35"/>
      <c r="AA10" s="35" t="str">
        <f ca="1" t="shared" si="0"/>
        <v>18204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5"/>
      <c r="C11" s="385"/>
      <c r="D11" s="385"/>
      <c r="E11" s="34" t="s">
        <v>517</v>
      </c>
      <c r="F11" s="34" t="s">
        <v>518</v>
      </c>
      <c r="H11" s="404"/>
      <c r="I11" s="382"/>
      <c r="J11" s="37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12864</v>
      </c>
      <c r="Z11" s="35"/>
      <c r="AA11" s="35" t="str">
        <f ca="1" t="shared" si="0"/>
        <v>18205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9" t="s">
        <v>297</v>
      </c>
      <c r="C12" s="392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4"/>
      <c r="I12" s="382"/>
      <c r="J12" s="379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21979</v>
      </c>
      <c r="Z12" s="35"/>
      <c r="AA12" s="35" t="str">
        <f ca="1" t="shared" si="0"/>
        <v>18206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0"/>
      <c r="C13" s="393"/>
      <c r="D13" s="10" t="s">
        <v>339</v>
      </c>
      <c r="E13" s="40">
        <f t="shared" si="3"/>
        <v>142046</v>
      </c>
      <c r="F13" s="40">
        <f t="shared" si="4"/>
        <v>49724</v>
      </c>
      <c r="H13" s="404"/>
      <c r="I13" s="382"/>
      <c r="J13" s="379"/>
      <c r="K13" s="44" t="s">
        <v>313</v>
      </c>
      <c r="L13" s="40">
        <f t="shared" si="2"/>
        <v>1810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203</v>
      </c>
      <c r="Z13" s="35"/>
      <c r="AA13" s="35" t="str">
        <f ca="1" t="shared" si="0"/>
        <v>18207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0"/>
      <c r="C14" s="393"/>
      <c r="D14" s="10" t="s">
        <v>341</v>
      </c>
      <c r="E14" s="40">
        <f t="shared" si="3"/>
        <v>12864</v>
      </c>
      <c r="F14" s="40">
        <f t="shared" si="4"/>
        <v>2663</v>
      </c>
      <c r="H14" s="404"/>
      <c r="I14" s="382"/>
      <c r="J14" s="380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1674</v>
      </c>
      <c r="Z14" s="35"/>
      <c r="AA14" s="35" t="str">
        <f ca="1" t="shared" si="0"/>
        <v>18208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0"/>
      <c r="C15" s="393"/>
      <c r="D15" s="10" t="s">
        <v>343</v>
      </c>
      <c r="E15" s="40">
        <f t="shared" si="3"/>
        <v>21979</v>
      </c>
      <c r="F15" s="40">
        <f t="shared" si="4"/>
        <v>835</v>
      </c>
      <c r="H15" s="404"/>
      <c r="I15" s="11"/>
      <c r="J15" s="12" t="s">
        <v>528</v>
      </c>
      <c r="K15" s="13"/>
      <c r="L15" s="134">
        <f>SUM(L7:L14)</f>
        <v>236335</v>
      </c>
      <c r="M15" s="135" t="s">
        <v>163</v>
      </c>
      <c r="N15" s="136">
        <f aca="true" t="shared" si="5" ref="N15:N22">Y59</f>
        <v>23914</v>
      </c>
      <c r="O15" s="137">
        <f aca="true" t="shared" si="6" ref="O15:O21">Y67</f>
        <v>2206</v>
      </c>
      <c r="P15" s="291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37230</v>
      </c>
      <c r="Z15" s="35"/>
      <c r="AA15" s="35" t="str">
        <f ca="1" t="shared" si="0"/>
        <v>18209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0"/>
      <c r="C16" s="393"/>
      <c r="D16" s="10" t="s">
        <v>365</v>
      </c>
      <c r="E16" s="40">
        <f t="shared" si="3"/>
        <v>203</v>
      </c>
      <c r="F16" s="40">
        <f t="shared" si="4"/>
        <v>294</v>
      </c>
      <c r="H16" s="404"/>
      <c r="I16" s="381" t="s">
        <v>531</v>
      </c>
      <c r="J16" s="15" t="s">
        <v>488</v>
      </c>
      <c r="K16" s="16"/>
      <c r="L16" s="138">
        <f aca="true" t="shared" si="7" ref="L16:L22">Y50</f>
        <v>29940</v>
      </c>
      <c r="M16" s="139">
        <f aca="true" t="shared" si="8" ref="M16:M22">L8</f>
        <v>20152</v>
      </c>
      <c r="N16" s="140">
        <f t="shared" si="5"/>
        <v>3283</v>
      </c>
      <c r="O16" s="297">
        <f t="shared" si="6"/>
        <v>6447</v>
      </c>
      <c r="P16" s="118">
        <f aca="true" t="shared" si="9" ref="P16:P22">Y136</f>
        <v>58</v>
      </c>
      <c r="V16" s="35" t="s">
        <v>298</v>
      </c>
      <c r="W16" s="170" t="s">
        <v>505</v>
      </c>
      <c r="X16" s="170" t="s">
        <v>170</v>
      </c>
      <c r="Y16" s="35">
        <f ca="1" t="shared" si="1"/>
        <v>20231</v>
      </c>
      <c r="Z16" s="35"/>
      <c r="AA16" s="35" t="str">
        <f ca="1" t="shared" si="0"/>
        <v>18210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0"/>
      <c r="C17" s="393"/>
      <c r="D17" s="10" t="s">
        <v>346</v>
      </c>
      <c r="E17" s="40">
        <f t="shared" si="3"/>
        <v>1674</v>
      </c>
      <c r="F17" s="40">
        <f t="shared" si="4"/>
        <v>197</v>
      </c>
      <c r="H17" s="404"/>
      <c r="I17" s="382"/>
      <c r="J17" s="17" t="s">
        <v>307</v>
      </c>
      <c r="K17" s="18"/>
      <c r="L17" s="40">
        <f t="shared" si="7"/>
        <v>345</v>
      </c>
      <c r="M17" s="142">
        <f t="shared" si="8"/>
        <v>0</v>
      </c>
      <c r="N17" s="143">
        <f t="shared" si="5"/>
        <v>0</v>
      </c>
      <c r="O17" s="298">
        <f t="shared" si="6"/>
        <v>322</v>
      </c>
      <c r="P17" s="40">
        <f t="shared" si="9"/>
        <v>23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18322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0"/>
      <c r="C18" s="394"/>
      <c r="D18" s="59" t="s">
        <v>528</v>
      </c>
      <c r="E18" s="120">
        <f>SUM(E12:E17)</f>
        <v>178766</v>
      </c>
      <c r="F18" s="120">
        <f>SUM(F12:F17)</f>
        <v>53713</v>
      </c>
      <c r="H18" s="404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142046</v>
      </c>
      <c r="Z18" s="35"/>
      <c r="AA18" s="35" t="str">
        <f ca="1" t="shared" si="0"/>
        <v>18382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0"/>
      <c r="C19" s="38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4"/>
      <c r="I19" s="382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12864</v>
      </c>
      <c r="Z19" s="35"/>
      <c r="AA19" s="35" t="str">
        <f ca="1" t="shared" si="0"/>
        <v>18404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0"/>
      <c r="C20" s="387"/>
      <c r="D20" s="10" t="s">
        <v>339</v>
      </c>
      <c r="E20" s="121">
        <f t="shared" si="10"/>
        <v>5257</v>
      </c>
      <c r="F20" s="40">
        <f t="shared" si="11"/>
        <v>18784</v>
      </c>
      <c r="H20" s="404"/>
      <c r="I20" s="382"/>
      <c r="J20" s="17" t="s">
        <v>312</v>
      </c>
      <c r="K20" s="18"/>
      <c r="L20" s="40">
        <f t="shared" si="7"/>
        <v>0</v>
      </c>
      <c r="M20" s="142">
        <f t="shared" si="8"/>
        <v>0</v>
      </c>
      <c r="N20" s="143">
        <f t="shared" si="5"/>
        <v>0</v>
      </c>
      <c r="O20" s="298">
        <f t="shared" si="6"/>
        <v>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21979</v>
      </c>
      <c r="Z20" s="35"/>
      <c r="AA20" s="35" t="str">
        <f ca="1" t="shared" si="0"/>
        <v>18423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0"/>
      <c r="C21" s="387"/>
      <c r="D21" s="10" t="s">
        <v>341</v>
      </c>
      <c r="E21" s="121">
        <f t="shared" si="10"/>
        <v>3943</v>
      </c>
      <c r="F21" s="40">
        <f t="shared" si="11"/>
        <v>1806</v>
      </c>
      <c r="H21" s="404"/>
      <c r="I21" s="382"/>
      <c r="J21" s="17" t="s">
        <v>313</v>
      </c>
      <c r="K21" s="18"/>
      <c r="L21" s="40">
        <f t="shared" si="7"/>
        <v>17241</v>
      </c>
      <c r="M21" s="142">
        <f t="shared" si="8"/>
        <v>1810</v>
      </c>
      <c r="N21" s="143">
        <f t="shared" si="5"/>
        <v>476</v>
      </c>
      <c r="O21" s="298">
        <f t="shared" si="6"/>
        <v>14991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203</v>
      </c>
      <c r="Z21" s="35"/>
      <c r="AA21" s="35" t="str">
        <f ca="1" t="shared" si="0"/>
        <v>18442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0"/>
      <c r="C22" s="387"/>
      <c r="D22" s="10" t="s">
        <v>343</v>
      </c>
      <c r="E22" s="121">
        <f t="shared" si="10"/>
        <v>321</v>
      </c>
      <c r="F22" s="40">
        <f t="shared" si="11"/>
        <v>171</v>
      </c>
      <c r="H22" s="404"/>
      <c r="I22" s="382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1674</v>
      </c>
      <c r="Z22" s="35"/>
      <c r="AA22" s="35" t="str">
        <f ca="1" t="shared" si="0"/>
        <v>18481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0"/>
      <c r="C23" s="387"/>
      <c r="D23" s="10" t="s">
        <v>365</v>
      </c>
      <c r="E23" s="121">
        <f t="shared" si="10"/>
        <v>1</v>
      </c>
      <c r="F23" s="40">
        <f t="shared" si="11"/>
        <v>26</v>
      </c>
      <c r="H23" s="404"/>
      <c r="I23" s="11"/>
      <c r="J23" s="22" t="s">
        <v>528</v>
      </c>
      <c r="K23" s="23"/>
      <c r="L23" s="147">
        <f>SUM(L16:L22)</f>
        <v>47526</v>
      </c>
      <c r="M23" s="148">
        <f>SUM(M16:M22)</f>
        <v>21962</v>
      </c>
      <c r="N23" s="149">
        <f>SUM(N16:N22)</f>
        <v>3759</v>
      </c>
      <c r="O23" s="150">
        <f>SUM(O16:O21)</f>
        <v>21760</v>
      </c>
      <c r="P23" s="123">
        <f>SUM(P16:P21)</f>
        <v>81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18483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0"/>
      <c r="C24" s="387"/>
      <c r="D24" s="10" t="s">
        <v>346</v>
      </c>
      <c r="E24" s="121">
        <f t="shared" si="10"/>
        <v>5566</v>
      </c>
      <c r="F24" s="40">
        <f t="shared" si="11"/>
        <v>1355</v>
      </c>
      <c r="H24" s="24"/>
      <c r="I24" s="246" t="s">
        <v>13</v>
      </c>
      <c r="J24" s="22"/>
      <c r="K24" s="22"/>
      <c r="L24" s="123">
        <f>SUM(L7,L23)</f>
        <v>261899</v>
      </c>
      <c r="M24" s="151">
        <f>M23</f>
        <v>21962</v>
      </c>
      <c r="N24" s="152">
        <f>SUM(N15,N23)</f>
        <v>27673</v>
      </c>
      <c r="O24" s="153">
        <f>SUM(O15,O23)</f>
        <v>23966</v>
      </c>
      <c r="P24" s="299">
        <f>SUM(P15,P23)</f>
        <v>81</v>
      </c>
      <c r="V24" s="35" t="s">
        <v>14</v>
      </c>
      <c r="W24" s="170" t="s">
        <v>514</v>
      </c>
      <c r="X24" s="170" t="s">
        <v>15</v>
      </c>
      <c r="Y24" s="35">
        <f ca="1" t="shared" si="1"/>
        <v>5257</v>
      </c>
      <c r="Z24" s="35"/>
      <c r="AA24" s="35" t="str">
        <f ca="1" t="shared" si="0"/>
        <v>18501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0"/>
      <c r="C25" s="388"/>
      <c r="D25" s="14" t="s">
        <v>528</v>
      </c>
      <c r="E25" s="122">
        <f>SUM(E19:E24)</f>
        <v>15088</v>
      </c>
      <c r="F25" s="40">
        <f>SUM(F19:F24)</f>
        <v>22142</v>
      </c>
      <c r="H25" s="25" t="s">
        <v>479</v>
      </c>
      <c r="I25" s="26"/>
      <c r="J25" s="300"/>
      <c r="K25" s="16"/>
      <c r="L25" s="138">
        <f>Y57</f>
        <v>7496</v>
      </c>
      <c r="M25" s="154" t="s">
        <v>163</v>
      </c>
      <c r="N25" s="155" t="s">
        <v>163</v>
      </c>
      <c r="O25" s="141">
        <f>L25</f>
        <v>7496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3943</v>
      </c>
      <c r="Z25" s="35"/>
      <c r="AA25" s="35">
        <f ca="1" t="shared" si="0"/>
        <v>0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1"/>
      <c r="C26" s="57" t="s">
        <v>161</v>
      </c>
      <c r="D26" s="58"/>
      <c r="E26" s="119">
        <f>E18+E25</f>
        <v>193854</v>
      </c>
      <c r="F26" s="119">
        <f>F18+F25</f>
        <v>75855</v>
      </c>
      <c r="H26" s="27" t="s">
        <v>477</v>
      </c>
      <c r="I26" s="28"/>
      <c r="J26" s="28"/>
      <c r="K26" s="29"/>
      <c r="L26" s="120">
        <f>Y58</f>
        <v>1009</v>
      </c>
      <c r="M26" s="156" t="s">
        <v>163</v>
      </c>
      <c r="N26" s="157">
        <f>L26</f>
        <v>1009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321</v>
      </c>
      <c r="Z26" s="35"/>
      <c r="AA26" s="35">
        <f ca="1" t="shared" si="0"/>
        <v>0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5" t="s">
        <v>161</v>
      </c>
      <c r="I27" s="376"/>
      <c r="J27" s="376"/>
      <c r="K27" s="377"/>
      <c r="L27" s="159">
        <f>SUM(L24:L26)</f>
        <v>270404</v>
      </c>
      <c r="M27" s="160">
        <f>SUM(M24:M26)</f>
        <v>21962</v>
      </c>
      <c r="N27" s="161">
        <f>SUM(N24:N26)</f>
        <v>28682</v>
      </c>
      <c r="O27" s="162">
        <f>SUM(O24:O26)</f>
        <v>31462</v>
      </c>
      <c r="P27" s="162">
        <f>SUM(P24:P26)</f>
        <v>81</v>
      </c>
      <c r="V27" s="35" t="s">
        <v>23</v>
      </c>
      <c r="W27" s="170" t="s">
        <v>514</v>
      </c>
      <c r="X27" s="170" t="s">
        <v>24</v>
      </c>
      <c r="Y27" s="35">
        <f ca="1" t="shared" si="1"/>
        <v>1</v>
      </c>
      <c r="Z27" s="35"/>
      <c r="AA27" s="35">
        <f ca="1" t="shared" si="0"/>
        <v>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5566</v>
      </c>
      <c r="Z28" s="35"/>
      <c r="AA28" s="35">
        <f ca="1" t="shared" si="0"/>
        <v>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193854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>
        <f ca="1" t="shared" si="0"/>
        <v>0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75855</v>
      </c>
      <c r="F30" s="64"/>
      <c r="L30" s="66" t="s">
        <v>34</v>
      </c>
      <c r="M30" s="143">
        <f aca="true" t="shared" si="12" ref="M30:M39">Y74</f>
        <v>4270</v>
      </c>
      <c r="N30" s="143">
        <f aca="true" t="shared" si="13" ref="N30:N49">Y93</f>
        <v>4361</v>
      </c>
      <c r="O30" s="144">
        <f aca="true" t="shared" si="14" ref="O30:O39">Y113</f>
        <v>19401</v>
      </c>
      <c r="V30" s="35" t="s">
        <v>35</v>
      </c>
      <c r="W30" s="170" t="s">
        <v>514</v>
      </c>
      <c r="X30" s="170" t="s">
        <v>36</v>
      </c>
      <c r="Y30" s="35">
        <f ca="1" t="shared" si="1"/>
        <v>49724</v>
      </c>
      <c r="Z30" s="35"/>
      <c r="AA30" s="35">
        <f ca="1" t="shared" si="0"/>
        <v>0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20231</v>
      </c>
      <c r="F31" s="64"/>
      <c r="L31" s="66" t="s">
        <v>397</v>
      </c>
      <c r="M31" s="143">
        <f t="shared" si="12"/>
        <v>18</v>
      </c>
      <c r="N31" s="143">
        <f t="shared" si="13"/>
        <v>12</v>
      </c>
      <c r="O31" s="144">
        <f t="shared" si="14"/>
        <v>1</v>
      </c>
      <c r="V31" s="35" t="s">
        <v>38</v>
      </c>
      <c r="W31" s="170" t="s">
        <v>514</v>
      </c>
      <c r="X31" s="170" t="s">
        <v>39</v>
      </c>
      <c r="Y31" s="35">
        <f ca="1" t="shared" si="1"/>
        <v>2663</v>
      </c>
      <c r="Z31" s="35"/>
      <c r="AA31" s="35">
        <f ca="1" t="shared" si="0"/>
        <v>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2" t="s">
        <v>41</v>
      </c>
      <c r="C32" s="373"/>
      <c r="D32" s="374"/>
      <c r="E32" s="119">
        <f>SUM(E29:E31)</f>
        <v>289940</v>
      </c>
      <c r="F32" s="64"/>
      <c r="L32" s="66" t="s">
        <v>399</v>
      </c>
      <c r="M32" s="143">
        <f t="shared" si="12"/>
        <v>402</v>
      </c>
      <c r="N32" s="143">
        <f t="shared" si="13"/>
        <v>306</v>
      </c>
      <c r="O32" s="144">
        <f t="shared" si="14"/>
        <v>413</v>
      </c>
      <c r="V32" s="35" t="s">
        <v>42</v>
      </c>
      <c r="W32" s="170" t="s">
        <v>514</v>
      </c>
      <c r="X32" s="170" t="s">
        <v>43</v>
      </c>
      <c r="Y32" s="35">
        <f ca="1" t="shared" si="1"/>
        <v>835</v>
      </c>
      <c r="Z32" s="35"/>
      <c r="AA32" s="35">
        <f ca="1" t="shared" si="0"/>
        <v>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747</v>
      </c>
      <c r="N33" s="143">
        <f t="shared" si="13"/>
        <v>7163</v>
      </c>
      <c r="O33" s="144">
        <f t="shared" si="14"/>
        <v>296</v>
      </c>
      <c r="V33" s="35" t="s">
        <v>45</v>
      </c>
      <c r="W33" s="170" t="s">
        <v>514</v>
      </c>
      <c r="X33" s="170" t="s">
        <v>46</v>
      </c>
      <c r="Y33" s="35">
        <f ca="1" t="shared" si="1"/>
        <v>294</v>
      </c>
      <c r="Z33" s="35"/>
      <c r="AA33" s="35">
        <f ca="1" t="shared" si="0"/>
        <v>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585</v>
      </c>
      <c r="N34" s="143">
        <f t="shared" si="13"/>
        <v>4280</v>
      </c>
      <c r="O34" s="144">
        <f t="shared" si="14"/>
        <v>0</v>
      </c>
      <c r="V34" s="35" t="s">
        <v>48</v>
      </c>
      <c r="W34" s="170" t="s">
        <v>514</v>
      </c>
      <c r="X34" s="170" t="s">
        <v>49</v>
      </c>
      <c r="Y34" s="35">
        <f ca="1" t="shared" si="1"/>
        <v>197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246</v>
      </c>
      <c r="N35" s="143">
        <f t="shared" si="13"/>
        <v>1010</v>
      </c>
      <c r="O35" s="144">
        <f t="shared" si="14"/>
        <v>0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収集ごみ（混合ごみ＋可燃ごみ＋不燃ごみ＋資源ごみ＋粗大ごみ＋その他）＝232,479t/年</v>
      </c>
      <c r="C36" s="248"/>
      <c r="L36" s="66" t="s">
        <v>406</v>
      </c>
      <c r="M36" s="143">
        <f t="shared" si="12"/>
        <v>0</v>
      </c>
      <c r="N36" s="143">
        <f t="shared" si="13"/>
        <v>1097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18784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計画収集量（収集ごみ＋直接搬入ごみ）＝269,709t/年</v>
      </c>
      <c r="L37" s="66" t="s">
        <v>57</v>
      </c>
      <c r="M37" s="143">
        <f t="shared" si="12"/>
        <v>795</v>
      </c>
      <c r="N37" s="143">
        <f t="shared" si="13"/>
        <v>2591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1806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ごみ総排出量（計画収集量＋集団回収量）＝289,940t/年</v>
      </c>
      <c r="L38" s="66" t="s">
        <v>61</v>
      </c>
      <c r="M38" s="143">
        <f t="shared" si="12"/>
        <v>0</v>
      </c>
      <c r="N38" s="143">
        <f t="shared" si="13"/>
        <v>1194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171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ごみ処理量（直接最終処分量＋直接焼却量＋焼却以外の中間処理量＋直接資源化量）＝270,404t/年</v>
      </c>
      <c r="L39" s="66" t="s">
        <v>412</v>
      </c>
      <c r="M39" s="143">
        <f t="shared" si="12"/>
        <v>90</v>
      </c>
      <c r="N39" s="143">
        <f t="shared" si="13"/>
        <v>108</v>
      </c>
      <c r="O39" s="144">
        <f t="shared" si="14"/>
        <v>76</v>
      </c>
      <c r="V39" s="35" t="s">
        <v>65</v>
      </c>
      <c r="W39" s="170" t="s">
        <v>514</v>
      </c>
      <c r="X39" s="170" t="s">
        <v>66</v>
      </c>
      <c r="Y39" s="35">
        <f ca="1" t="shared" si="1"/>
        <v>26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１人１日あたりごみ排出量（ごみ総排出量/総人口）＝976g/人日</v>
      </c>
      <c r="L40" s="66" t="s">
        <v>414</v>
      </c>
      <c r="M40" s="130" t="s">
        <v>163</v>
      </c>
      <c r="N40" s="143">
        <f t="shared" si="13"/>
        <v>295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1355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リサイクル率（[資源化量合計＋集団回収量]/[ごみ処理量＋集団回収量]）＝17.79％</v>
      </c>
      <c r="L41" s="66" t="s">
        <v>416</v>
      </c>
      <c r="M41" s="130" t="s">
        <v>163</v>
      </c>
      <c r="N41" s="143">
        <f t="shared" si="13"/>
        <v>27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中間処理による減量化量（施設処理量-施設処理後資源化量-施設処理後残渣処分量）＝210,260t/年</v>
      </c>
      <c r="L42" s="66" t="s">
        <v>418</v>
      </c>
      <c r="M42" s="130" t="s">
        <v>163</v>
      </c>
      <c r="N42" s="143">
        <f t="shared" si="13"/>
        <v>1217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214373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20152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7</v>
      </c>
      <c r="N48" s="143">
        <f t="shared" si="13"/>
        <v>13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1810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336</v>
      </c>
      <c r="N49" s="143">
        <f t="shared" si="13"/>
        <v>292</v>
      </c>
      <c r="O49" s="163">
        <f>Y131</f>
        <v>44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7496</v>
      </c>
      <c r="N50" s="152">
        <f>SUM(N30:N49)</f>
        <v>23966</v>
      </c>
      <c r="O50" s="153">
        <f>SUM(O30:O49)</f>
        <v>20231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29940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345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607</v>
      </c>
      <c r="AE53" s="35" t="s">
        <v>598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0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17241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7496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1009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23914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3283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476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2206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6447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322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14991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4270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18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402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747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585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246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795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90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336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4361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12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306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7163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4280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1010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1097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2591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1194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108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295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27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1217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292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19401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413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296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76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44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599</v>
      </c>
      <c r="V135" s="35" t="s">
        <v>543</v>
      </c>
      <c r="W135" s="170" t="s">
        <v>72</v>
      </c>
      <c r="X135" s="35" t="s">
        <v>608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599</v>
      </c>
      <c r="V136" s="35" t="s">
        <v>600</v>
      </c>
      <c r="W136" s="170" t="s">
        <v>72</v>
      </c>
      <c r="X136" s="35" t="s">
        <v>609</v>
      </c>
      <c r="Y136" s="35">
        <f ca="1" t="shared" si="19"/>
        <v>58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599</v>
      </c>
      <c r="V137" s="35" t="s">
        <v>307</v>
      </c>
      <c r="W137" s="170" t="s">
        <v>72</v>
      </c>
      <c r="X137" s="35" t="s">
        <v>610</v>
      </c>
      <c r="Y137" s="35">
        <f ca="1" t="shared" si="19"/>
        <v>23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599</v>
      </c>
      <c r="V138" s="35" t="s">
        <v>308</v>
      </c>
      <c r="W138" s="170" t="s">
        <v>72</v>
      </c>
      <c r="X138" s="35" t="s">
        <v>611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599</v>
      </c>
      <c r="V139" s="35" t="s">
        <v>310</v>
      </c>
      <c r="W139" s="170" t="s">
        <v>72</v>
      </c>
      <c r="X139" s="35" t="s">
        <v>612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599</v>
      </c>
      <c r="V140" s="35" t="s">
        <v>601</v>
      </c>
      <c r="W140" s="170" t="s">
        <v>72</v>
      </c>
      <c r="X140" s="35" t="s">
        <v>613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599</v>
      </c>
      <c r="V141" s="35" t="s">
        <v>313</v>
      </c>
      <c r="W141" s="170" t="s">
        <v>72</v>
      </c>
      <c r="X141" s="35" t="s">
        <v>614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599</v>
      </c>
      <c r="V142" s="35" t="s">
        <v>602</v>
      </c>
      <c r="W142" s="170" t="s">
        <v>72</v>
      </c>
      <c r="X142" s="35" t="s">
        <v>615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599</v>
      </c>
      <c r="V143" s="35" t="s">
        <v>603</v>
      </c>
      <c r="W143" s="170" t="s">
        <v>72</v>
      </c>
      <c r="X143" s="35" t="s">
        <v>616</v>
      </c>
      <c r="Y143" s="35">
        <f ca="1">IF(Y$2=0,INDIRECT(W143&amp;"!"&amp;X143&amp;$AB$2),0)</f>
        <v>81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599</v>
      </c>
      <c r="V144" s="35" t="s">
        <v>604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1009</v>
      </c>
      <c r="H5" s="74"/>
      <c r="I5" s="75"/>
      <c r="L5" s="75"/>
      <c r="M5" s="75"/>
      <c r="O5" s="257" t="s">
        <v>223</v>
      </c>
      <c r="P5" s="80">
        <f>'ごみ集計結果'!N27</f>
        <v>28682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23914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214373</v>
      </c>
      <c r="H8" s="257" t="s">
        <v>226</v>
      </c>
      <c r="I8" s="80">
        <f>'ごみ集計結果'!L15</f>
        <v>236335</v>
      </c>
      <c r="K8" s="85" t="s">
        <v>504</v>
      </c>
      <c r="L8" s="259" t="s">
        <v>227</v>
      </c>
      <c r="M8" s="86">
        <f>'ごみ集計結果'!O15</f>
        <v>2206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21962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3759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191770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20152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29940</v>
      </c>
      <c r="K13" s="91" t="s">
        <v>148</v>
      </c>
      <c r="L13" s="260" t="s">
        <v>231</v>
      </c>
      <c r="M13" s="92">
        <f>'ごみ集計結果'!N16</f>
        <v>3283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15527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6447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22814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1810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17241</v>
      </c>
      <c r="K17" s="91" t="s">
        <v>148</v>
      </c>
      <c r="L17" s="260" t="s">
        <v>151</v>
      </c>
      <c r="M17" s="92">
        <f>'ごみ集計結果'!N21</f>
        <v>476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497</v>
      </c>
      <c r="H18" s="74"/>
      <c r="I18" s="81"/>
      <c r="K18" s="93" t="s">
        <v>504</v>
      </c>
      <c r="L18" s="261" t="s">
        <v>153</v>
      </c>
      <c r="M18" s="80">
        <f>'ごみ集計結果'!O21</f>
        <v>14991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1871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47526</v>
      </c>
      <c r="H21" s="257" t="s">
        <v>234</v>
      </c>
      <c r="I21" s="80">
        <f>'ごみ集計結果'!L17</f>
        <v>345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37230</v>
      </c>
      <c r="F22" s="81"/>
      <c r="K22" s="93" t="s">
        <v>504</v>
      </c>
      <c r="L22" s="261" t="s">
        <v>236</v>
      </c>
      <c r="M22" s="80">
        <f>'ごみ集計結果'!O17</f>
        <v>322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20231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0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0</v>
      </c>
      <c r="K37" s="93" t="s">
        <v>148</v>
      </c>
      <c r="L37" s="261" t="s">
        <v>251</v>
      </c>
      <c r="M37" s="86">
        <f>'ごみ集計結果'!N22</f>
        <v>0</v>
      </c>
      <c r="O37" s="408">
        <f>'ごみ集計結果'!O24</f>
        <v>23966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813634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813634</v>
      </c>
      <c r="E40" s="257" t="s">
        <v>159</v>
      </c>
      <c r="F40" s="80">
        <f>'ごみ集計結果'!L25</f>
        <v>7496</v>
      </c>
      <c r="H40" s="74"/>
      <c r="I40" s="75"/>
      <c r="L40" s="75"/>
      <c r="M40" s="75"/>
      <c r="O40" s="79"/>
      <c r="P40" s="80">
        <f>'ごみ集計結果'!O27</f>
        <v>31462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2014-10-14T09:36:22Z</dcterms:modified>
  <cp:category/>
  <cp:version/>
  <cp:contentType/>
  <cp:contentStatus/>
</cp:coreProperties>
</file>