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'し尿処理状況'!$2:$27</definedName>
    <definedName name="_xlnm.Print_Area" localSheetId="0">'水洗化人口等'!$2:$27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<sst xmlns="http://schemas.openxmlformats.org/spreadsheetml/2006/main" count="646" uniqueCount="297">
  <si>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</si>
  <si>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</si>
  <si>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</si>
  <si>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</si>
  <si>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</si>
  <si>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</si>
  <si>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</si>
  <si>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</si>
  <si>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</si>
  <si>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</si>
  <si>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</si>
  <si>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</si>
  <si>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</si>
  <si>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</si>
  <si>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</si>
  <si>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</si>
  <si>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</si>
  <si>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</si>
  <si>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</si>
  <si>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</si>
  <si>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</si>
  <si>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</si>
  <si>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</si>
  <si>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</si>
  <si>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</si>
  <si>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</si>
  <si>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</si>
  <si>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</si>
  <si>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</si>
  <si>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</si>
  <si>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</si>
  <si>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</si>
  <si>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</si>
  <si>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</si>
  <si>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</si>
  <si>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</si>
  <si>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</si>
  <si>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</si>
  <si>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</si>
  <si>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</si>
  <si>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</si>
  <si>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</si>
  <si>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</si>
  <si>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</si>
  <si>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</si>
  <si>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</si>
  <si>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</si>
  <si>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</si>
  <si>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</si>
  <si>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</si>
  <si>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</si>
  <si>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</si>
  <si>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</si>
  <si>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</si>
  <si>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</si>
  <si>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</si>
  <si>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</si>
  <si>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</si>
  <si>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</si>
  <si>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</si>
  <si>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</si>
  <si>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</si>
  <si>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</si>
  <si>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</si>
  <si>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</si>
  <si>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</si>
  <si>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</si>
  <si>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</si>
  <si>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</si>
  <si>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</si>
  <si>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</si>
  <si>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</si>
  <si>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</si>
  <si>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</si>
  <si>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</si>
  <si>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</si>
  <si>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</si>
  <si>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</si>
  <si>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</si>
  <si>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</si>
  <si>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</si>
  <si>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</si>
  <si>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</si>
  <si>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</si>
  <si>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</si>
  <si>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愛媛県</t>
  </si>
  <si>
    <t>38000</t>
  </si>
  <si>
    <t>38000</t>
  </si>
  <si>
    <t>38201</t>
  </si>
  <si>
    <t>松山市</t>
  </si>
  <si>
    <t>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</si>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</sst>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4" t="s">
        <v>56</v>
      </c>
      <c r="B2" s="139" t="s">
        <v>57</v>
      </c>
      <c r="C2" s="139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7"/>
      <c r="B3" s="137"/>
      <c r="C3" s="140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7"/>
      <c r="B4" s="137"/>
      <c r="C4" s="140"/>
      <c r="D4" s="104"/>
      <c r="E4" s="142" t="s">
        <v>64</v>
      </c>
      <c r="F4" s="134" t="s">
        <v>67</v>
      </c>
      <c r="G4" s="134" t="s">
        <v>68</v>
      </c>
      <c r="H4" s="134" t="s">
        <v>70</v>
      </c>
      <c r="I4" s="142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43" t="s">
        <v>76</v>
      </c>
      <c r="P4" s="106"/>
      <c r="Q4" s="134" t="s">
        <v>77</v>
      </c>
      <c r="R4" s="107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7"/>
      <c r="B5" s="137"/>
      <c r="C5" s="140"/>
      <c r="D5" s="104"/>
      <c r="E5" s="142"/>
      <c r="F5" s="136"/>
      <c r="G5" s="136"/>
      <c r="H5" s="136"/>
      <c r="I5" s="142"/>
      <c r="J5" s="136"/>
      <c r="K5" s="136"/>
      <c r="L5" s="136"/>
      <c r="M5" s="136"/>
      <c r="N5" s="136"/>
      <c r="O5" s="136"/>
      <c r="P5" s="118" t="s">
        <v>82</v>
      </c>
      <c r="Q5" s="136"/>
      <c r="R5" s="108"/>
      <c r="S5" s="136"/>
      <c r="T5" s="136"/>
      <c r="U5" s="135"/>
      <c r="V5" s="135"/>
      <c r="W5" s="136"/>
      <c r="X5" s="136"/>
      <c r="Y5" s="135"/>
      <c r="Z5" s="135"/>
    </row>
    <row r="6" spans="1:26" s="109" customFormat="1" ht="18" customHeight="1">
      <c r="A6" s="138"/>
      <c r="B6" s="138"/>
      <c r="C6" s="141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SUM(D8:D27)</f>
        <v>1447620</v>
      </c>
      <c r="E7" s="72">
        <f>SUM(E8:E27)</f>
        <v>186399</v>
      </c>
      <c r="F7" s="76">
        <f aca="true" t="shared" si="0" ref="F7:F27">IF(D7&gt;0,E7/D7*100,"-")</f>
        <v>12.876238239316947</v>
      </c>
      <c r="G7" s="72">
        <f>SUM(G8:G27)</f>
        <v>184140</v>
      </c>
      <c r="H7" s="72">
        <f>SUM(H8:H27)</f>
        <v>2259</v>
      </c>
      <c r="I7" s="72">
        <f>SUM(I8:I27)</f>
        <v>1261221</v>
      </c>
      <c r="J7" s="76">
        <f aca="true" t="shared" si="1" ref="J7:J27">IF($D7&gt;0,I7/$D7*100,"-")</f>
        <v>87.12376176068305</v>
      </c>
      <c r="K7" s="72">
        <f>SUM(K8:K27)</f>
        <v>640831</v>
      </c>
      <c r="L7" s="76">
        <f aca="true" t="shared" si="2" ref="L7:L27">IF($D7&gt;0,K7/$D7*100,"-")</f>
        <v>44.267901797433026</v>
      </c>
      <c r="M7" s="72">
        <f>SUM(M8:M27)</f>
        <v>6513</v>
      </c>
      <c r="N7" s="76">
        <f aca="true" t="shared" si="3" ref="N7:N27">IF($D7&gt;0,M7/$D7*100,"-")</f>
        <v>0.44991088821652087</v>
      </c>
      <c r="O7" s="72">
        <f>SUM(O8:O27)</f>
        <v>613877</v>
      </c>
      <c r="P7" s="72">
        <f>SUM(P8:P27)</f>
        <v>305563</v>
      </c>
      <c r="Q7" s="76">
        <f aca="true" t="shared" si="4" ref="Q7:Q27">IF($D7&gt;0,O7/$D7*100,"-")</f>
        <v>42.405949075033504</v>
      </c>
      <c r="R7" s="72">
        <f>SUM(R8:R27)</f>
        <v>9000</v>
      </c>
      <c r="S7" s="110">
        <f aca="true" t="shared" si="5" ref="S7:Z7">COUNTIF(S8:S27,"○")</f>
        <v>16</v>
      </c>
      <c r="T7" s="110">
        <f t="shared" si="5"/>
        <v>3</v>
      </c>
      <c r="U7" s="110">
        <f t="shared" si="5"/>
        <v>1</v>
      </c>
      <c r="V7" s="110">
        <f t="shared" si="5"/>
        <v>0</v>
      </c>
      <c r="W7" s="110">
        <f t="shared" si="5"/>
        <v>15</v>
      </c>
      <c r="X7" s="110">
        <f t="shared" si="5"/>
        <v>2</v>
      </c>
      <c r="Y7" s="110">
        <f t="shared" si="5"/>
        <v>1</v>
      </c>
      <c r="Z7" s="110">
        <f t="shared" si="5"/>
        <v>2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27">+SUM(E8,+I8)</f>
        <v>515754</v>
      </c>
      <c r="E8" s="73">
        <f aca="true" t="shared" si="7" ref="E8:E27">+SUM(G8,+H8)</f>
        <v>23250</v>
      </c>
      <c r="F8" s="77">
        <f t="shared" si="0"/>
        <v>4.5079630986865835</v>
      </c>
      <c r="G8" s="73">
        <v>22428</v>
      </c>
      <c r="H8" s="73">
        <v>822</v>
      </c>
      <c r="I8" s="73">
        <f aca="true" t="shared" si="8" ref="I8:I27">+SUM(K8,+M8,+O8)</f>
        <v>492504</v>
      </c>
      <c r="J8" s="77">
        <f t="shared" si="1"/>
        <v>95.49203690131341</v>
      </c>
      <c r="K8" s="73">
        <v>282351</v>
      </c>
      <c r="L8" s="77">
        <f t="shared" si="2"/>
        <v>54.745285543107755</v>
      </c>
      <c r="M8" s="73">
        <v>0</v>
      </c>
      <c r="N8" s="77">
        <f t="shared" si="3"/>
        <v>0</v>
      </c>
      <c r="O8" s="73">
        <v>210153</v>
      </c>
      <c r="P8" s="73">
        <v>112474</v>
      </c>
      <c r="Q8" s="77">
        <f t="shared" si="4"/>
        <v>40.74675135820566</v>
      </c>
      <c r="R8" s="73">
        <v>2635</v>
      </c>
      <c r="S8" s="66"/>
      <c r="T8" s="66" t="s">
        <v>90</v>
      </c>
      <c r="U8" s="66"/>
      <c r="V8" s="66"/>
      <c r="W8" s="67"/>
      <c r="X8" s="67"/>
      <c r="Y8" s="67"/>
      <c r="Z8" s="67" t="s">
        <v>90</v>
      </c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169710</v>
      </c>
      <c r="E9" s="73">
        <f t="shared" si="7"/>
        <v>8810</v>
      </c>
      <c r="F9" s="77">
        <f t="shared" si="0"/>
        <v>5.191208532201991</v>
      </c>
      <c r="G9" s="73">
        <v>8730</v>
      </c>
      <c r="H9" s="73">
        <v>80</v>
      </c>
      <c r="I9" s="73">
        <f t="shared" si="8"/>
        <v>160900</v>
      </c>
      <c r="J9" s="77">
        <f t="shared" si="1"/>
        <v>94.808791467798</v>
      </c>
      <c r="K9" s="73">
        <v>83716</v>
      </c>
      <c r="L9" s="77">
        <f t="shared" si="2"/>
        <v>49.32885510576867</v>
      </c>
      <c r="M9" s="73">
        <v>3437</v>
      </c>
      <c r="N9" s="77">
        <f t="shared" si="3"/>
        <v>2.0252194920747155</v>
      </c>
      <c r="O9" s="73">
        <v>73747</v>
      </c>
      <c r="P9" s="73">
        <v>32390</v>
      </c>
      <c r="Q9" s="77">
        <f t="shared" si="4"/>
        <v>43.45471686995463</v>
      </c>
      <c r="R9" s="73">
        <v>2009</v>
      </c>
      <c r="S9" s="66" t="s">
        <v>90</v>
      </c>
      <c r="T9" s="66"/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85466</v>
      </c>
      <c r="E10" s="73">
        <f t="shared" si="7"/>
        <v>19202</v>
      </c>
      <c r="F10" s="77">
        <f t="shared" si="0"/>
        <v>22.467413942386447</v>
      </c>
      <c r="G10" s="73">
        <v>19202</v>
      </c>
      <c r="H10" s="73">
        <v>0</v>
      </c>
      <c r="I10" s="73">
        <f t="shared" si="8"/>
        <v>66264</v>
      </c>
      <c r="J10" s="77">
        <f t="shared" si="1"/>
        <v>77.53258605761356</v>
      </c>
      <c r="K10" s="73">
        <v>14586</v>
      </c>
      <c r="L10" s="77">
        <f t="shared" si="2"/>
        <v>17.066435775630076</v>
      </c>
      <c r="M10" s="73">
        <v>0</v>
      </c>
      <c r="N10" s="77">
        <f t="shared" si="3"/>
        <v>0</v>
      </c>
      <c r="O10" s="73">
        <v>51678</v>
      </c>
      <c r="P10" s="73">
        <v>23565</v>
      </c>
      <c r="Q10" s="77">
        <f t="shared" si="4"/>
        <v>60.466150281983474</v>
      </c>
      <c r="R10" s="73">
        <v>330</v>
      </c>
      <c r="S10" s="66" t="s">
        <v>90</v>
      </c>
      <c r="T10" s="66"/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38728</v>
      </c>
      <c r="E11" s="73">
        <f t="shared" si="7"/>
        <v>5973</v>
      </c>
      <c r="F11" s="77">
        <f t="shared" si="0"/>
        <v>15.422949803759552</v>
      </c>
      <c r="G11" s="73">
        <v>5899</v>
      </c>
      <c r="H11" s="73">
        <v>74</v>
      </c>
      <c r="I11" s="73">
        <f t="shared" si="8"/>
        <v>32755</v>
      </c>
      <c r="J11" s="77">
        <f t="shared" si="1"/>
        <v>84.57705019624045</v>
      </c>
      <c r="K11" s="73">
        <v>22854</v>
      </c>
      <c r="L11" s="77">
        <f t="shared" si="2"/>
        <v>59.0115678578806</v>
      </c>
      <c r="M11" s="73">
        <v>0</v>
      </c>
      <c r="N11" s="77">
        <f t="shared" si="3"/>
        <v>0</v>
      </c>
      <c r="O11" s="73">
        <v>9901</v>
      </c>
      <c r="P11" s="73">
        <v>3598</v>
      </c>
      <c r="Q11" s="77">
        <f t="shared" si="4"/>
        <v>25.56548233835984</v>
      </c>
      <c r="R11" s="73">
        <v>131</v>
      </c>
      <c r="S11" s="66" t="s">
        <v>90</v>
      </c>
      <c r="T11" s="66"/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124870</v>
      </c>
      <c r="E12" s="74">
        <f t="shared" si="7"/>
        <v>17361</v>
      </c>
      <c r="F12" s="94">
        <f t="shared" si="0"/>
        <v>13.903259389765358</v>
      </c>
      <c r="G12" s="74">
        <v>17361</v>
      </c>
      <c r="H12" s="74">
        <v>0</v>
      </c>
      <c r="I12" s="74">
        <f t="shared" si="8"/>
        <v>107509</v>
      </c>
      <c r="J12" s="94">
        <f t="shared" si="1"/>
        <v>86.09674061023465</v>
      </c>
      <c r="K12" s="74">
        <v>68440</v>
      </c>
      <c r="L12" s="94">
        <f t="shared" si="2"/>
        <v>54.80900136141587</v>
      </c>
      <c r="M12" s="74">
        <v>0</v>
      </c>
      <c r="N12" s="94">
        <f t="shared" si="3"/>
        <v>0</v>
      </c>
      <c r="O12" s="74">
        <v>39069</v>
      </c>
      <c r="P12" s="74">
        <v>12530</v>
      </c>
      <c r="Q12" s="94">
        <f t="shared" si="4"/>
        <v>31.28773924881877</v>
      </c>
      <c r="R12" s="74">
        <v>833</v>
      </c>
      <c r="S12" s="68" t="s">
        <v>90</v>
      </c>
      <c r="T12" s="68"/>
      <c r="U12" s="68"/>
      <c r="V12" s="68"/>
      <c r="W12" s="68"/>
      <c r="X12" s="68"/>
      <c r="Y12" s="68"/>
      <c r="Z12" s="68" t="s">
        <v>90</v>
      </c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114367</v>
      </c>
      <c r="E13" s="74">
        <f t="shared" si="7"/>
        <v>29463</v>
      </c>
      <c r="F13" s="94">
        <f t="shared" si="0"/>
        <v>25.761801918385547</v>
      </c>
      <c r="G13" s="74">
        <v>29300</v>
      </c>
      <c r="H13" s="74">
        <v>163</v>
      </c>
      <c r="I13" s="74">
        <f t="shared" si="8"/>
        <v>84904</v>
      </c>
      <c r="J13" s="94">
        <f t="shared" si="1"/>
        <v>74.23819808161444</v>
      </c>
      <c r="K13" s="74">
        <v>51931</v>
      </c>
      <c r="L13" s="94">
        <f t="shared" si="2"/>
        <v>45.407329037222276</v>
      </c>
      <c r="M13" s="74">
        <v>2159</v>
      </c>
      <c r="N13" s="94">
        <f t="shared" si="3"/>
        <v>1.8877823148285782</v>
      </c>
      <c r="O13" s="74">
        <v>30814</v>
      </c>
      <c r="P13" s="74">
        <v>18121</v>
      </c>
      <c r="Q13" s="94">
        <f t="shared" si="4"/>
        <v>26.943086729563596</v>
      </c>
      <c r="R13" s="74">
        <v>886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47960</v>
      </c>
      <c r="E14" s="74">
        <f t="shared" si="7"/>
        <v>13197</v>
      </c>
      <c r="F14" s="94">
        <f t="shared" si="0"/>
        <v>27.516680567139286</v>
      </c>
      <c r="G14" s="74">
        <v>12844</v>
      </c>
      <c r="H14" s="74">
        <v>353</v>
      </c>
      <c r="I14" s="74">
        <f t="shared" si="8"/>
        <v>34763</v>
      </c>
      <c r="J14" s="94">
        <f t="shared" si="1"/>
        <v>72.48331943286071</v>
      </c>
      <c r="K14" s="74">
        <v>5208</v>
      </c>
      <c r="L14" s="94">
        <f t="shared" si="2"/>
        <v>10.85904920767306</v>
      </c>
      <c r="M14" s="74">
        <v>0</v>
      </c>
      <c r="N14" s="94">
        <f t="shared" si="3"/>
        <v>0</v>
      </c>
      <c r="O14" s="74">
        <v>29555</v>
      </c>
      <c r="P14" s="74">
        <v>13909</v>
      </c>
      <c r="Q14" s="94">
        <f t="shared" si="4"/>
        <v>61.62427022518766</v>
      </c>
      <c r="R14" s="74">
        <v>134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39183</v>
      </c>
      <c r="E15" s="74">
        <f t="shared" si="7"/>
        <v>4629</v>
      </c>
      <c r="F15" s="94">
        <f t="shared" si="0"/>
        <v>11.813796799632494</v>
      </c>
      <c r="G15" s="74">
        <v>4481</v>
      </c>
      <c r="H15" s="74">
        <v>148</v>
      </c>
      <c r="I15" s="74">
        <f t="shared" si="8"/>
        <v>34554</v>
      </c>
      <c r="J15" s="94">
        <f t="shared" si="1"/>
        <v>88.1862032003675</v>
      </c>
      <c r="K15" s="74">
        <v>18110</v>
      </c>
      <c r="L15" s="94">
        <f t="shared" si="2"/>
        <v>46.21902355613404</v>
      </c>
      <c r="M15" s="74">
        <v>0</v>
      </c>
      <c r="N15" s="94">
        <f t="shared" si="3"/>
        <v>0</v>
      </c>
      <c r="O15" s="74">
        <v>16444</v>
      </c>
      <c r="P15" s="74">
        <v>10143</v>
      </c>
      <c r="Q15" s="94">
        <f t="shared" si="4"/>
        <v>41.96717964423347</v>
      </c>
      <c r="R15" s="74">
        <v>194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92315</v>
      </c>
      <c r="E16" s="74">
        <f t="shared" si="7"/>
        <v>12909</v>
      </c>
      <c r="F16" s="94">
        <f t="shared" si="0"/>
        <v>13.983642961598875</v>
      </c>
      <c r="G16" s="74">
        <v>12789</v>
      </c>
      <c r="H16" s="74">
        <v>120</v>
      </c>
      <c r="I16" s="74">
        <f t="shared" si="8"/>
        <v>79406</v>
      </c>
      <c r="J16" s="94">
        <f t="shared" si="1"/>
        <v>86.01635703840113</v>
      </c>
      <c r="K16" s="74">
        <v>50406</v>
      </c>
      <c r="L16" s="94">
        <f t="shared" si="2"/>
        <v>54.60217732762823</v>
      </c>
      <c r="M16" s="74">
        <v>650</v>
      </c>
      <c r="N16" s="94">
        <f t="shared" si="3"/>
        <v>0.7041109245518062</v>
      </c>
      <c r="O16" s="74">
        <v>28350</v>
      </c>
      <c r="P16" s="74">
        <v>16087</v>
      </c>
      <c r="Q16" s="94">
        <f t="shared" si="4"/>
        <v>30.71006878622109</v>
      </c>
      <c r="R16" s="74">
        <v>610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42674</v>
      </c>
      <c r="E17" s="74">
        <f t="shared" si="7"/>
        <v>8942</v>
      </c>
      <c r="F17" s="94">
        <f t="shared" si="0"/>
        <v>20.954210994985235</v>
      </c>
      <c r="G17" s="74">
        <v>8942</v>
      </c>
      <c r="H17" s="74">
        <v>0</v>
      </c>
      <c r="I17" s="74">
        <f t="shared" si="8"/>
        <v>33732</v>
      </c>
      <c r="J17" s="94">
        <f t="shared" si="1"/>
        <v>79.04578900501477</v>
      </c>
      <c r="K17" s="74">
        <v>3685</v>
      </c>
      <c r="L17" s="94">
        <f t="shared" si="2"/>
        <v>8.635234569058444</v>
      </c>
      <c r="M17" s="74">
        <v>0</v>
      </c>
      <c r="N17" s="94">
        <f t="shared" si="3"/>
        <v>0</v>
      </c>
      <c r="O17" s="74">
        <v>30047</v>
      </c>
      <c r="P17" s="74">
        <v>10859</v>
      </c>
      <c r="Q17" s="94">
        <f t="shared" si="4"/>
        <v>70.41055443595631</v>
      </c>
      <c r="R17" s="74">
        <v>272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34501</v>
      </c>
      <c r="E18" s="74">
        <f t="shared" si="7"/>
        <v>3854</v>
      </c>
      <c r="F18" s="94">
        <f t="shared" si="0"/>
        <v>11.170690704617257</v>
      </c>
      <c r="G18" s="74">
        <v>3816</v>
      </c>
      <c r="H18" s="74">
        <v>38</v>
      </c>
      <c r="I18" s="74">
        <f t="shared" si="8"/>
        <v>30647</v>
      </c>
      <c r="J18" s="94">
        <f t="shared" si="1"/>
        <v>88.82930929538274</v>
      </c>
      <c r="K18" s="74">
        <v>17219</v>
      </c>
      <c r="L18" s="94">
        <f t="shared" si="2"/>
        <v>49.908698298600044</v>
      </c>
      <c r="M18" s="74">
        <v>0</v>
      </c>
      <c r="N18" s="94">
        <f t="shared" si="3"/>
        <v>0</v>
      </c>
      <c r="O18" s="74">
        <v>13428</v>
      </c>
      <c r="P18" s="74">
        <v>8413</v>
      </c>
      <c r="Q18" s="94">
        <f t="shared" si="4"/>
        <v>38.9206109967827</v>
      </c>
      <c r="R18" s="74">
        <v>123</v>
      </c>
      <c r="S18" s="68"/>
      <c r="T18" s="68" t="s">
        <v>90</v>
      </c>
      <c r="U18" s="68"/>
      <c r="V18" s="68"/>
      <c r="W18" s="68"/>
      <c r="X18" s="68" t="s">
        <v>90</v>
      </c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7487</v>
      </c>
      <c r="E19" s="74">
        <f t="shared" si="7"/>
        <v>289</v>
      </c>
      <c r="F19" s="94">
        <f t="shared" si="0"/>
        <v>3.8600240416722316</v>
      </c>
      <c r="G19" s="74">
        <v>287</v>
      </c>
      <c r="H19" s="74">
        <v>2</v>
      </c>
      <c r="I19" s="74">
        <f t="shared" si="8"/>
        <v>7198</v>
      </c>
      <c r="J19" s="94">
        <f t="shared" si="1"/>
        <v>96.13997595832777</v>
      </c>
      <c r="K19" s="74">
        <v>4864</v>
      </c>
      <c r="L19" s="94">
        <f t="shared" si="2"/>
        <v>64.96594096433819</v>
      </c>
      <c r="M19" s="74">
        <v>226</v>
      </c>
      <c r="N19" s="94">
        <f t="shared" si="3"/>
        <v>3.018565513556832</v>
      </c>
      <c r="O19" s="74">
        <v>2108</v>
      </c>
      <c r="P19" s="74">
        <v>335</v>
      </c>
      <c r="Q19" s="94">
        <f t="shared" si="4"/>
        <v>28.15546948043275</v>
      </c>
      <c r="R19" s="74">
        <v>367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10044</v>
      </c>
      <c r="E20" s="74">
        <f t="shared" si="7"/>
        <v>4319</v>
      </c>
      <c r="F20" s="94">
        <f t="shared" si="0"/>
        <v>43.000796495420154</v>
      </c>
      <c r="G20" s="74">
        <v>4289</v>
      </c>
      <c r="H20" s="74">
        <v>30</v>
      </c>
      <c r="I20" s="74">
        <f t="shared" si="8"/>
        <v>5725</v>
      </c>
      <c r="J20" s="94">
        <f t="shared" si="1"/>
        <v>56.99920350457985</v>
      </c>
      <c r="K20" s="74">
        <v>2176</v>
      </c>
      <c r="L20" s="94">
        <f t="shared" si="2"/>
        <v>21.66467542811629</v>
      </c>
      <c r="M20" s="74">
        <v>0</v>
      </c>
      <c r="N20" s="94">
        <f t="shared" si="3"/>
        <v>0</v>
      </c>
      <c r="O20" s="74">
        <v>3549</v>
      </c>
      <c r="P20" s="74">
        <v>1124</v>
      </c>
      <c r="Q20" s="94">
        <f t="shared" si="4"/>
        <v>35.33452807646356</v>
      </c>
      <c r="R20" s="74">
        <v>43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31223</v>
      </c>
      <c r="E21" s="74">
        <f t="shared" si="7"/>
        <v>8211</v>
      </c>
      <c r="F21" s="94">
        <f t="shared" si="0"/>
        <v>26.297921404093138</v>
      </c>
      <c r="G21" s="74">
        <v>8211</v>
      </c>
      <c r="H21" s="74">
        <v>0</v>
      </c>
      <c r="I21" s="74">
        <f t="shared" si="8"/>
        <v>23012</v>
      </c>
      <c r="J21" s="94">
        <f t="shared" si="1"/>
        <v>73.70207859590685</v>
      </c>
      <c r="K21" s="74">
        <v>5751</v>
      </c>
      <c r="L21" s="94">
        <f t="shared" si="2"/>
        <v>18.419114114595008</v>
      </c>
      <c r="M21" s="74">
        <v>0</v>
      </c>
      <c r="N21" s="94">
        <f t="shared" si="3"/>
        <v>0</v>
      </c>
      <c r="O21" s="74">
        <v>17261</v>
      </c>
      <c r="P21" s="74">
        <v>8890</v>
      </c>
      <c r="Q21" s="94">
        <f t="shared" si="4"/>
        <v>55.28296448131186</v>
      </c>
      <c r="R21" s="74">
        <v>128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22321</v>
      </c>
      <c r="E22" s="74">
        <f t="shared" si="7"/>
        <v>2333</v>
      </c>
      <c r="F22" s="94">
        <f t="shared" si="0"/>
        <v>10.45204067918104</v>
      </c>
      <c r="G22" s="74">
        <v>2279</v>
      </c>
      <c r="H22" s="74">
        <v>54</v>
      </c>
      <c r="I22" s="74">
        <f t="shared" si="8"/>
        <v>19988</v>
      </c>
      <c r="J22" s="94">
        <f t="shared" si="1"/>
        <v>89.54795932081896</v>
      </c>
      <c r="K22" s="74">
        <v>2162</v>
      </c>
      <c r="L22" s="94">
        <f t="shared" si="2"/>
        <v>9.685945970162626</v>
      </c>
      <c r="M22" s="74">
        <v>0</v>
      </c>
      <c r="N22" s="94">
        <f t="shared" si="3"/>
        <v>0</v>
      </c>
      <c r="O22" s="74">
        <v>17826</v>
      </c>
      <c r="P22" s="74">
        <v>11094</v>
      </c>
      <c r="Q22" s="94">
        <f t="shared" si="4"/>
        <v>79.86201335065634</v>
      </c>
      <c r="R22" s="74">
        <v>59</v>
      </c>
      <c r="S22" s="68"/>
      <c r="T22" s="68" t="s">
        <v>90</v>
      </c>
      <c r="U22" s="68"/>
      <c r="V22" s="68"/>
      <c r="W22" s="68"/>
      <c r="X22" s="68" t="s">
        <v>90</v>
      </c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18666</v>
      </c>
      <c r="E23" s="74">
        <f t="shared" si="7"/>
        <v>5573</v>
      </c>
      <c r="F23" s="94">
        <f t="shared" si="0"/>
        <v>29.856423443694418</v>
      </c>
      <c r="G23" s="74">
        <v>5198</v>
      </c>
      <c r="H23" s="74">
        <v>375</v>
      </c>
      <c r="I23" s="74">
        <f t="shared" si="8"/>
        <v>13093</v>
      </c>
      <c r="J23" s="94">
        <f t="shared" si="1"/>
        <v>70.14357655630559</v>
      </c>
      <c r="K23" s="74">
        <v>5155</v>
      </c>
      <c r="L23" s="94">
        <f t="shared" si="2"/>
        <v>27.617057752062575</v>
      </c>
      <c r="M23" s="74">
        <v>0</v>
      </c>
      <c r="N23" s="94">
        <f t="shared" si="3"/>
        <v>0</v>
      </c>
      <c r="O23" s="74">
        <v>7938</v>
      </c>
      <c r="P23" s="74">
        <v>6458</v>
      </c>
      <c r="Q23" s="94">
        <f t="shared" si="4"/>
        <v>42.52651880424301</v>
      </c>
      <c r="R23" s="74">
        <v>39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11345</v>
      </c>
      <c r="E24" s="74">
        <f t="shared" si="7"/>
        <v>3196</v>
      </c>
      <c r="F24" s="94">
        <f t="shared" si="0"/>
        <v>28.17100044072279</v>
      </c>
      <c r="G24" s="74">
        <v>3196</v>
      </c>
      <c r="H24" s="74">
        <v>0</v>
      </c>
      <c r="I24" s="74">
        <f t="shared" si="8"/>
        <v>8149</v>
      </c>
      <c r="J24" s="94">
        <f t="shared" si="1"/>
        <v>71.82899955927722</v>
      </c>
      <c r="K24" s="74">
        <v>2217</v>
      </c>
      <c r="L24" s="94">
        <f t="shared" si="2"/>
        <v>19.541648303217276</v>
      </c>
      <c r="M24" s="74">
        <v>41</v>
      </c>
      <c r="N24" s="94">
        <f t="shared" si="3"/>
        <v>0.3613926840017629</v>
      </c>
      <c r="O24" s="74">
        <v>5891</v>
      </c>
      <c r="P24" s="74">
        <v>2012</v>
      </c>
      <c r="Q24" s="94">
        <f t="shared" si="4"/>
        <v>51.92595857205817</v>
      </c>
      <c r="R24" s="74">
        <v>66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4462</v>
      </c>
      <c r="E25" s="74">
        <f t="shared" si="7"/>
        <v>2615</v>
      </c>
      <c r="F25" s="94">
        <f t="shared" si="0"/>
        <v>58.606006275212906</v>
      </c>
      <c r="G25" s="74">
        <v>2615</v>
      </c>
      <c r="H25" s="74">
        <v>0</v>
      </c>
      <c r="I25" s="74">
        <f t="shared" si="8"/>
        <v>1847</v>
      </c>
      <c r="J25" s="94">
        <f t="shared" si="1"/>
        <v>41.393993724787094</v>
      </c>
      <c r="K25" s="74">
        <v>0</v>
      </c>
      <c r="L25" s="94">
        <f t="shared" si="2"/>
        <v>0</v>
      </c>
      <c r="M25" s="74">
        <v>0</v>
      </c>
      <c r="N25" s="94">
        <f t="shared" si="3"/>
        <v>0</v>
      </c>
      <c r="O25" s="74">
        <v>1847</v>
      </c>
      <c r="P25" s="74">
        <v>1654</v>
      </c>
      <c r="Q25" s="94">
        <f t="shared" si="4"/>
        <v>41.393993724787094</v>
      </c>
      <c r="R25" s="74">
        <v>27</v>
      </c>
      <c r="S25" s="68" t="s">
        <v>90</v>
      </c>
      <c r="T25" s="68"/>
      <c r="U25" s="68"/>
      <c r="V25" s="68"/>
      <c r="W25" s="68" t="s">
        <v>90</v>
      </c>
      <c r="X25" s="68"/>
      <c r="Y25" s="68"/>
      <c r="Z25" s="68"/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4">
        <f t="shared" si="6"/>
        <v>11606</v>
      </c>
      <c r="E26" s="74">
        <f t="shared" si="7"/>
        <v>4698</v>
      </c>
      <c r="F26" s="94">
        <f t="shared" si="0"/>
        <v>40.479062553851456</v>
      </c>
      <c r="G26" s="74">
        <v>4698</v>
      </c>
      <c r="H26" s="74">
        <v>0</v>
      </c>
      <c r="I26" s="74">
        <f t="shared" si="8"/>
        <v>6908</v>
      </c>
      <c r="J26" s="94">
        <f t="shared" si="1"/>
        <v>59.52093744614855</v>
      </c>
      <c r="K26" s="74">
        <v>0</v>
      </c>
      <c r="L26" s="94">
        <f t="shared" si="2"/>
        <v>0</v>
      </c>
      <c r="M26" s="74">
        <v>0</v>
      </c>
      <c r="N26" s="94">
        <f t="shared" si="3"/>
        <v>0</v>
      </c>
      <c r="O26" s="74">
        <v>6908</v>
      </c>
      <c r="P26" s="74">
        <v>3412</v>
      </c>
      <c r="Q26" s="94">
        <f t="shared" si="4"/>
        <v>59.52093744614855</v>
      </c>
      <c r="R26" s="74">
        <v>67</v>
      </c>
      <c r="S26" s="68" t="s">
        <v>90</v>
      </c>
      <c r="T26" s="68"/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4">
        <f t="shared" si="6"/>
        <v>24938</v>
      </c>
      <c r="E27" s="74">
        <f t="shared" si="7"/>
        <v>7575</v>
      </c>
      <c r="F27" s="94">
        <f t="shared" si="0"/>
        <v>30.375330820434677</v>
      </c>
      <c r="G27" s="74">
        <v>7575</v>
      </c>
      <c r="H27" s="74">
        <v>0</v>
      </c>
      <c r="I27" s="74">
        <f t="shared" si="8"/>
        <v>17363</v>
      </c>
      <c r="J27" s="94">
        <f t="shared" si="1"/>
        <v>69.62466917956533</v>
      </c>
      <c r="K27" s="74">
        <v>0</v>
      </c>
      <c r="L27" s="94">
        <f t="shared" si="2"/>
        <v>0</v>
      </c>
      <c r="M27" s="74">
        <v>0</v>
      </c>
      <c r="N27" s="94">
        <f t="shared" si="3"/>
        <v>0</v>
      </c>
      <c r="O27" s="74">
        <v>17363</v>
      </c>
      <c r="P27" s="74">
        <v>8495</v>
      </c>
      <c r="Q27" s="94">
        <f t="shared" si="4"/>
        <v>69.62466917956533</v>
      </c>
      <c r="R27" s="74">
        <v>47</v>
      </c>
      <c r="S27" s="68"/>
      <c r="T27" s="68"/>
      <c r="U27" s="68" t="s">
        <v>90</v>
      </c>
      <c r="V27" s="68"/>
      <c r="W27" s="68"/>
      <c r="X27" s="68"/>
      <c r="Y27" s="68" t="s">
        <v>90</v>
      </c>
      <c r="Z27" s="68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129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130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131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132</v>
      </c>
      <c r="AG2" s="151"/>
      <c r="AH2" s="151"/>
      <c r="AI2" s="152"/>
      <c r="AJ2" s="150" t="s">
        <v>133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134</v>
      </c>
      <c r="AU2" s="144"/>
      <c r="AV2" s="144"/>
      <c r="AW2" s="144"/>
      <c r="AX2" s="144"/>
      <c r="AY2" s="144"/>
      <c r="AZ2" s="150" t="s">
        <v>135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136</v>
      </c>
      <c r="E3" s="153" t="s">
        <v>137</v>
      </c>
      <c r="F3" s="151"/>
      <c r="G3" s="152"/>
      <c r="H3" s="156" t="s">
        <v>138</v>
      </c>
      <c r="I3" s="157"/>
      <c r="J3" s="158"/>
      <c r="K3" s="153" t="s">
        <v>139</v>
      </c>
      <c r="L3" s="157"/>
      <c r="M3" s="158"/>
      <c r="N3" s="87" t="s">
        <v>136</v>
      </c>
      <c r="O3" s="153" t="s">
        <v>140</v>
      </c>
      <c r="P3" s="154"/>
      <c r="Q3" s="154"/>
      <c r="R3" s="154"/>
      <c r="S3" s="154"/>
      <c r="T3" s="154"/>
      <c r="U3" s="155"/>
      <c r="V3" s="153" t="s">
        <v>141</v>
      </c>
      <c r="W3" s="154"/>
      <c r="X3" s="154"/>
      <c r="Y3" s="154"/>
      <c r="Z3" s="154"/>
      <c r="AA3" s="154"/>
      <c r="AB3" s="155"/>
      <c r="AC3" s="122" t="s">
        <v>142</v>
      </c>
      <c r="AD3" s="85"/>
      <c r="AE3" s="86"/>
      <c r="AF3" s="146" t="s">
        <v>136</v>
      </c>
      <c r="AG3" s="144" t="s">
        <v>144</v>
      </c>
      <c r="AH3" s="144" t="s">
        <v>146</v>
      </c>
      <c r="AI3" s="144" t="s">
        <v>147</v>
      </c>
      <c r="AJ3" s="145" t="s">
        <v>64</v>
      </c>
      <c r="AK3" s="144" t="s">
        <v>149</v>
      </c>
      <c r="AL3" s="144" t="s">
        <v>150</v>
      </c>
      <c r="AM3" s="144" t="s">
        <v>151</v>
      </c>
      <c r="AN3" s="144" t="s">
        <v>146</v>
      </c>
      <c r="AO3" s="144" t="s">
        <v>147</v>
      </c>
      <c r="AP3" s="144" t="s">
        <v>152</v>
      </c>
      <c r="AQ3" s="144" t="s">
        <v>153</v>
      </c>
      <c r="AR3" s="144" t="s">
        <v>154</v>
      </c>
      <c r="AS3" s="144" t="s">
        <v>155</v>
      </c>
      <c r="AT3" s="146" t="s">
        <v>64</v>
      </c>
      <c r="AU3" s="144" t="s">
        <v>149</v>
      </c>
      <c r="AV3" s="144" t="s">
        <v>150</v>
      </c>
      <c r="AW3" s="144" t="s">
        <v>151</v>
      </c>
      <c r="AX3" s="144" t="s">
        <v>146</v>
      </c>
      <c r="AY3" s="144" t="s">
        <v>147</v>
      </c>
      <c r="AZ3" s="146" t="s">
        <v>64</v>
      </c>
      <c r="BA3" s="144" t="s">
        <v>156</v>
      </c>
      <c r="BB3" s="144" t="s">
        <v>146</v>
      </c>
      <c r="BC3" s="144" t="s">
        <v>147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157</v>
      </c>
      <c r="G4" s="120" t="s">
        <v>158</v>
      </c>
      <c r="H4" s="87" t="s">
        <v>64</v>
      </c>
      <c r="I4" s="120" t="s">
        <v>157</v>
      </c>
      <c r="J4" s="120" t="s">
        <v>158</v>
      </c>
      <c r="K4" s="87" t="s">
        <v>64</v>
      </c>
      <c r="L4" s="120" t="s">
        <v>157</v>
      </c>
      <c r="M4" s="120" t="s">
        <v>158</v>
      </c>
      <c r="N4" s="87"/>
      <c r="O4" s="87" t="s">
        <v>64</v>
      </c>
      <c r="P4" s="120" t="s">
        <v>156</v>
      </c>
      <c r="Q4" s="120" t="s">
        <v>146</v>
      </c>
      <c r="R4" s="120" t="s">
        <v>147</v>
      </c>
      <c r="S4" s="120" t="s">
        <v>160</v>
      </c>
      <c r="T4" s="120" t="s">
        <v>162</v>
      </c>
      <c r="U4" s="120" t="s">
        <v>164</v>
      </c>
      <c r="V4" s="87" t="s">
        <v>64</v>
      </c>
      <c r="W4" s="120" t="s">
        <v>156</v>
      </c>
      <c r="X4" s="120" t="s">
        <v>146</v>
      </c>
      <c r="Y4" s="120" t="s">
        <v>147</v>
      </c>
      <c r="Z4" s="120" t="s">
        <v>160</v>
      </c>
      <c r="AA4" s="120" t="s">
        <v>162</v>
      </c>
      <c r="AB4" s="120" t="s">
        <v>164</v>
      </c>
      <c r="AC4" s="87" t="s">
        <v>64</v>
      </c>
      <c r="AD4" s="120" t="s">
        <v>157</v>
      </c>
      <c r="AE4" s="120" t="s">
        <v>158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165</v>
      </c>
      <c r="E6" s="92" t="s">
        <v>165</v>
      </c>
      <c r="F6" s="92" t="s">
        <v>165</v>
      </c>
      <c r="G6" s="92" t="s">
        <v>165</v>
      </c>
      <c r="H6" s="92" t="s">
        <v>165</v>
      </c>
      <c r="I6" s="92" t="s">
        <v>165</v>
      </c>
      <c r="J6" s="92" t="s">
        <v>165</v>
      </c>
      <c r="K6" s="92" t="s">
        <v>165</v>
      </c>
      <c r="L6" s="92" t="s">
        <v>165</v>
      </c>
      <c r="M6" s="92" t="s">
        <v>165</v>
      </c>
      <c r="N6" s="92" t="s">
        <v>165</v>
      </c>
      <c r="O6" s="92" t="s">
        <v>165</v>
      </c>
      <c r="P6" s="92" t="s">
        <v>165</v>
      </c>
      <c r="Q6" s="92" t="s">
        <v>165</v>
      </c>
      <c r="R6" s="92" t="s">
        <v>165</v>
      </c>
      <c r="S6" s="92" t="s">
        <v>165</v>
      </c>
      <c r="T6" s="92" t="s">
        <v>165</v>
      </c>
      <c r="U6" s="92" t="s">
        <v>165</v>
      </c>
      <c r="V6" s="92" t="s">
        <v>165</v>
      </c>
      <c r="W6" s="92" t="s">
        <v>165</v>
      </c>
      <c r="X6" s="92" t="s">
        <v>165</v>
      </c>
      <c r="Y6" s="92" t="s">
        <v>165</v>
      </c>
      <c r="Z6" s="92" t="s">
        <v>165</v>
      </c>
      <c r="AA6" s="92" t="s">
        <v>165</v>
      </c>
      <c r="AB6" s="92" t="s">
        <v>165</v>
      </c>
      <c r="AC6" s="92" t="s">
        <v>165</v>
      </c>
      <c r="AD6" s="92" t="s">
        <v>165</v>
      </c>
      <c r="AE6" s="92" t="s">
        <v>165</v>
      </c>
      <c r="AF6" s="93" t="s">
        <v>166</v>
      </c>
      <c r="AG6" s="93" t="s">
        <v>166</v>
      </c>
      <c r="AH6" s="93" t="s">
        <v>166</v>
      </c>
      <c r="AI6" s="93" t="s">
        <v>166</v>
      </c>
      <c r="AJ6" s="93" t="s">
        <v>166</v>
      </c>
      <c r="AK6" s="93" t="s">
        <v>166</v>
      </c>
      <c r="AL6" s="93" t="s">
        <v>166</v>
      </c>
      <c r="AM6" s="93" t="s">
        <v>166</v>
      </c>
      <c r="AN6" s="93" t="s">
        <v>166</v>
      </c>
      <c r="AO6" s="93" t="s">
        <v>166</v>
      </c>
      <c r="AP6" s="93" t="s">
        <v>166</v>
      </c>
      <c r="AQ6" s="93" t="s">
        <v>166</v>
      </c>
      <c r="AR6" s="93" t="s">
        <v>166</v>
      </c>
      <c r="AS6" s="93" t="s">
        <v>166</v>
      </c>
      <c r="AT6" s="93" t="s">
        <v>166</v>
      </c>
      <c r="AU6" s="93" t="s">
        <v>166</v>
      </c>
      <c r="AV6" s="93" t="s">
        <v>166</v>
      </c>
      <c r="AW6" s="93" t="s">
        <v>166</v>
      </c>
      <c r="AX6" s="93" t="s">
        <v>166</v>
      </c>
      <c r="AY6" s="93" t="s">
        <v>166</v>
      </c>
      <c r="AZ6" s="93" t="s">
        <v>166</v>
      </c>
      <c r="BA6" s="93" t="s">
        <v>166</v>
      </c>
      <c r="BB6" s="93" t="s">
        <v>166</v>
      </c>
      <c r="BC6" s="93" t="s">
        <v>166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SUM(D8:D27)</f>
        <v>421605</v>
      </c>
      <c r="E7" s="79">
        <f t="shared" si="0"/>
        <v>0</v>
      </c>
      <c r="F7" s="79">
        <f t="shared" si="0"/>
        <v>0</v>
      </c>
      <c r="G7" s="79">
        <f t="shared" si="0"/>
        <v>0</v>
      </c>
      <c r="H7" s="79">
        <f t="shared" si="0"/>
        <v>18490</v>
      </c>
      <c r="I7" s="79">
        <f t="shared" si="0"/>
        <v>11644</v>
      </c>
      <c r="J7" s="79">
        <f t="shared" si="0"/>
        <v>6846</v>
      </c>
      <c r="K7" s="79">
        <f t="shared" si="0"/>
        <v>403115</v>
      </c>
      <c r="L7" s="79">
        <f t="shared" si="0"/>
        <v>142936</v>
      </c>
      <c r="M7" s="79">
        <f t="shared" si="0"/>
        <v>260179</v>
      </c>
      <c r="N7" s="79">
        <f t="shared" si="0"/>
        <v>423175</v>
      </c>
      <c r="O7" s="79">
        <f t="shared" si="0"/>
        <v>154580</v>
      </c>
      <c r="P7" s="79">
        <f t="shared" si="0"/>
        <v>154580</v>
      </c>
      <c r="Q7" s="79">
        <f t="shared" si="0"/>
        <v>0</v>
      </c>
      <c r="R7" s="79">
        <f t="shared" si="0"/>
        <v>0</v>
      </c>
      <c r="S7" s="79">
        <f t="shared" si="0"/>
        <v>0</v>
      </c>
      <c r="T7" s="79">
        <f t="shared" si="0"/>
        <v>0</v>
      </c>
      <c r="U7" s="79">
        <f t="shared" si="0"/>
        <v>0</v>
      </c>
      <c r="V7" s="79">
        <f t="shared" si="0"/>
        <v>267025</v>
      </c>
      <c r="W7" s="79">
        <f t="shared" si="0"/>
        <v>266915</v>
      </c>
      <c r="X7" s="79">
        <f t="shared" si="0"/>
        <v>110</v>
      </c>
      <c r="Y7" s="79">
        <f t="shared" si="0"/>
        <v>0</v>
      </c>
      <c r="Z7" s="79">
        <f t="shared" si="0"/>
        <v>0</v>
      </c>
      <c r="AA7" s="79">
        <f t="shared" si="0"/>
        <v>0</v>
      </c>
      <c r="AB7" s="79">
        <f t="shared" si="0"/>
        <v>0</v>
      </c>
      <c r="AC7" s="79">
        <f t="shared" si="0"/>
        <v>1570</v>
      </c>
      <c r="AD7" s="79">
        <f t="shared" si="0"/>
        <v>1570</v>
      </c>
      <c r="AE7" s="79">
        <f t="shared" si="0"/>
        <v>0</v>
      </c>
      <c r="AF7" s="79">
        <f t="shared" si="0"/>
        <v>5485</v>
      </c>
      <c r="AG7" s="79">
        <f t="shared" si="0"/>
        <v>5375</v>
      </c>
      <c r="AH7" s="79">
        <f t="shared" si="0"/>
        <v>110</v>
      </c>
      <c r="AI7" s="79">
        <f t="shared" si="0"/>
        <v>0</v>
      </c>
      <c r="AJ7" s="79">
        <f aca="true" t="shared" si="1" ref="AJ7:BC7">SUM(AJ8:AJ27)</f>
        <v>34403</v>
      </c>
      <c r="AK7" s="79">
        <f t="shared" si="1"/>
        <v>30116</v>
      </c>
      <c r="AL7" s="79">
        <f t="shared" si="1"/>
        <v>197</v>
      </c>
      <c r="AM7" s="79">
        <f t="shared" si="1"/>
        <v>1728</v>
      </c>
      <c r="AN7" s="79">
        <f t="shared" si="1"/>
        <v>73</v>
      </c>
      <c r="AO7" s="79">
        <f t="shared" si="1"/>
        <v>0</v>
      </c>
      <c r="AP7" s="79">
        <f t="shared" si="1"/>
        <v>0</v>
      </c>
      <c r="AQ7" s="79">
        <f t="shared" si="1"/>
        <v>4</v>
      </c>
      <c r="AR7" s="79">
        <f t="shared" si="1"/>
        <v>2180</v>
      </c>
      <c r="AS7" s="79">
        <f t="shared" si="1"/>
        <v>105</v>
      </c>
      <c r="AT7" s="79">
        <f t="shared" si="1"/>
        <v>1248</v>
      </c>
      <c r="AU7" s="79">
        <f t="shared" si="1"/>
        <v>1247</v>
      </c>
      <c r="AV7" s="79">
        <f t="shared" si="1"/>
        <v>0</v>
      </c>
      <c r="AW7" s="79">
        <f t="shared" si="1"/>
        <v>1</v>
      </c>
      <c r="AX7" s="79">
        <f t="shared" si="1"/>
        <v>0</v>
      </c>
      <c r="AY7" s="79">
        <f t="shared" si="1"/>
        <v>0</v>
      </c>
      <c r="AZ7" s="79">
        <f t="shared" si="1"/>
        <v>236</v>
      </c>
      <c r="BA7" s="79">
        <f t="shared" si="1"/>
        <v>126</v>
      </c>
      <c r="BB7" s="79">
        <f t="shared" si="1"/>
        <v>110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27">SUM(E8,+H8,+K8)</f>
        <v>116481</v>
      </c>
      <c r="E8" s="73">
        <f aca="true" t="shared" si="3" ref="E8:E27">SUM(F8:G8)</f>
        <v>0</v>
      </c>
      <c r="F8" s="73">
        <v>0</v>
      </c>
      <c r="G8" s="73">
        <v>0</v>
      </c>
      <c r="H8" s="73">
        <f aca="true" t="shared" si="4" ref="H8:H27">SUM(I8:J8)</f>
        <v>57</v>
      </c>
      <c r="I8" s="73">
        <v>57</v>
      </c>
      <c r="J8" s="73">
        <v>0</v>
      </c>
      <c r="K8" s="73">
        <f aca="true" t="shared" si="5" ref="K8:K27">SUM(L8:M8)</f>
        <v>116424</v>
      </c>
      <c r="L8" s="73">
        <v>16393</v>
      </c>
      <c r="M8" s="73">
        <v>100031</v>
      </c>
      <c r="N8" s="73">
        <f aca="true" t="shared" si="6" ref="N8:N27">SUM(O8,+V8,+AC8)</f>
        <v>117084</v>
      </c>
      <c r="O8" s="73">
        <f aca="true" t="shared" si="7" ref="O8:O27">SUM(P8:U8)</f>
        <v>16450</v>
      </c>
      <c r="P8" s="73">
        <v>16450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8" ref="V8:V27">SUM(W8:AB8)</f>
        <v>100031</v>
      </c>
      <c r="W8" s="73">
        <v>100031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aca="true" t="shared" si="9" ref="AC8:AC27">SUM(AD8:AE8)</f>
        <v>603</v>
      </c>
      <c r="AD8" s="73">
        <v>603</v>
      </c>
      <c r="AE8" s="73">
        <v>0</v>
      </c>
      <c r="AF8" s="73">
        <f aca="true" t="shared" si="10" ref="AF8:AF27">SUM(AG8:AI8)</f>
        <v>1826</v>
      </c>
      <c r="AG8" s="73">
        <v>1826</v>
      </c>
      <c r="AH8" s="73">
        <v>0</v>
      </c>
      <c r="AI8" s="73">
        <v>0</v>
      </c>
      <c r="AJ8" s="73">
        <f aca="true" t="shared" si="11" ref="AJ8:AJ27">SUM(AK8:AS8)</f>
        <v>6066</v>
      </c>
      <c r="AK8" s="73">
        <v>4479</v>
      </c>
      <c r="AL8" s="73">
        <v>0</v>
      </c>
      <c r="AM8" s="73">
        <v>1541</v>
      </c>
      <c r="AN8" s="73">
        <v>0</v>
      </c>
      <c r="AO8" s="73">
        <v>0</v>
      </c>
      <c r="AP8" s="73">
        <v>0</v>
      </c>
      <c r="AQ8" s="73">
        <v>0</v>
      </c>
      <c r="AR8" s="73">
        <v>46</v>
      </c>
      <c r="AS8" s="73">
        <v>0</v>
      </c>
      <c r="AT8" s="73">
        <f aca="true" t="shared" si="12" ref="AT8:AT27">SUM(AU8:AY8)</f>
        <v>239</v>
      </c>
      <c r="AU8" s="73">
        <v>239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27">SUM(BA8:BC8)</f>
        <v>0</v>
      </c>
      <c r="BA8" s="73">
        <v>0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30389</v>
      </c>
      <c r="E9" s="73">
        <f t="shared" si="3"/>
        <v>0</v>
      </c>
      <c r="F9" s="73">
        <v>0</v>
      </c>
      <c r="G9" s="73">
        <v>0</v>
      </c>
      <c r="H9" s="73">
        <f t="shared" si="4"/>
        <v>0</v>
      </c>
      <c r="I9" s="73">
        <v>0</v>
      </c>
      <c r="J9" s="73">
        <v>0</v>
      </c>
      <c r="K9" s="73">
        <f t="shared" si="5"/>
        <v>30389</v>
      </c>
      <c r="L9" s="73">
        <v>8412</v>
      </c>
      <c r="M9" s="73">
        <v>21977</v>
      </c>
      <c r="N9" s="73">
        <f t="shared" si="6"/>
        <v>30460</v>
      </c>
      <c r="O9" s="73">
        <f t="shared" si="7"/>
        <v>8412</v>
      </c>
      <c r="P9" s="73">
        <v>8412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8"/>
        <v>21977</v>
      </c>
      <c r="W9" s="73">
        <v>21977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9"/>
        <v>71</v>
      </c>
      <c r="AD9" s="73">
        <v>71</v>
      </c>
      <c r="AE9" s="73">
        <v>0</v>
      </c>
      <c r="AF9" s="73">
        <f t="shared" si="10"/>
        <v>39</v>
      </c>
      <c r="AG9" s="73">
        <v>39</v>
      </c>
      <c r="AH9" s="73">
        <v>0</v>
      </c>
      <c r="AI9" s="73">
        <v>0</v>
      </c>
      <c r="AJ9" s="73">
        <f t="shared" si="11"/>
        <v>1197</v>
      </c>
      <c r="AK9" s="73">
        <v>1020</v>
      </c>
      <c r="AL9" s="73">
        <v>170</v>
      </c>
      <c r="AM9" s="73">
        <v>7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33</v>
      </c>
      <c r="AU9" s="73">
        <v>32</v>
      </c>
      <c r="AV9" s="73">
        <v>0</v>
      </c>
      <c r="AW9" s="73">
        <v>1</v>
      </c>
      <c r="AX9" s="73">
        <v>0</v>
      </c>
      <c r="AY9" s="73">
        <v>0</v>
      </c>
      <c r="AZ9" s="73">
        <f t="shared" si="13"/>
        <v>27</v>
      </c>
      <c r="BA9" s="73">
        <v>27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45234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45234</v>
      </c>
      <c r="L10" s="73">
        <v>28998</v>
      </c>
      <c r="M10" s="73">
        <v>16236</v>
      </c>
      <c r="N10" s="73">
        <f t="shared" si="6"/>
        <v>45234</v>
      </c>
      <c r="O10" s="73">
        <f t="shared" si="7"/>
        <v>28998</v>
      </c>
      <c r="P10" s="73">
        <v>28998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16236</v>
      </c>
      <c r="W10" s="73">
        <v>16236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1546</v>
      </c>
      <c r="AG10" s="73">
        <v>1546</v>
      </c>
      <c r="AH10" s="73">
        <v>0</v>
      </c>
      <c r="AI10" s="73">
        <v>0</v>
      </c>
      <c r="AJ10" s="73">
        <f t="shared" si="11"/>
        <v>1546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1546</v>
      </c>
      <c r="AS10" s="73">
        <v>0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8927</v>
      </c>
      <c r="E11" s="73">
        <f t="shared" si="3"/>
        <v>0</v>
      </c>
      <c r="F11" s="73">
        <v>0</v>
      </c>
      <c r="G11" s="73">
        <v>0</v>
      </c>
      <c r="H11" s="73">
        <f t="shared" si="4"/>
        <v>0</v>
      </c>
      <c r="I11" s="73">
        <v>0</v>
      </c>
      <c r="J11" s="73">
        <v>0</v>
      </c>
      <c r="K11" s="73">
        <f t="shared" si="5"/>
        <v>8927</v>
      </c>
      <c r="L11" s="73">
        <v>3605</v>
      </c>
      <c r="M11" s="73">
        <v>5322</v>
      </c>
      <c r="N11" s="73">
        <f t="shared" si="6"/>
        <v>8972</v>
      </c>
      <c r="O11" s="73">
        <f t="shared" si="7"/>
        <v>3605</v>
      </c>
      <c r="P11" s="73">
        <v>3605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5322</v>
      </c>
      <c r="W11" s="73">
        <v>5322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f t="shared" si="9"/>
        <v>45</v>
      </c>
      <c r="AD11" s="73">
        <v>45</v>
      </c>
      <c r="AE11" s="73">
        <v>0</v>
      </c>
      <c r="AF11" s="73">
        <f t="shared" si="10"/>
        <v>15</v>
      </c>
      <c r="AG11" s="73">
        <v>15</v>
      </c>
      <c r="AH11" s="73">
        <v>0</v>
      </c>
      <c r="AI11" s="73">
        <v>0</v>
      </c>
      <c r="AJ11" s="73">
        <f t="shared" si="11"/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15</v>
      </c>
      <c r="AU11" s="73">
        <v>15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35834</v>
      </c>
      <c r="E12" s="74">
        <f t="shared" si="3"/>
        <v>0</v>
      </c>
      <c r="F12" s="74">
        <v>0</v>
      </c>
      <c r="G12" s="74">
        <v>0</v>
      </c>
      <c r="H12" s="74">
        <f t="shared" si="4"/>
        <v>1387</v>
      </c>
      <c r="I12" s="74">
        <v>1387</v>
      </c>
      <c r="J12" s="74">
        <v>0</v>
      </c>
      <c r="K12" s="74">
        <f t="shared" si="5"/>
        <v>34447</v>
      </c>
      <c r="L12" s="74">
        <v>19837</v>
      </c>
      <c r="M12" s="74">
        <v>14610</v>
      </c>
      <c r="N12" s="74">
        <f t="shared" si="6"/>
        <v>35834</v>
      </c>
      <c r="O12" s="74">
        <f t="shared" si="7"/>
        <v>21224</v>
      </c>
      <c r="P12" s="74">
        <v>21224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14610</v>
      </c>
      <c r="W12" s="74">
        <v>14610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123</v>
      </c>
      <c r="AG12" s="74">
        <v>123</v>
      </c>
      <c r="AH12" s="74">
        <v>0</v>
      </c>
      <c r="AI12" s="74">
        <v>0</v>
      </c>
      <c r="AJ12" s="74">
        <f t="shared" si="11"/>
        <v>1406</v>
      </c>
      <c r="AK12" s="74">
        <v>1406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123</v>
      </c>
      <c r="AU12" s="74">
        <v>123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26069</v>
      </c>
      <c r="E13" s="74">
        <f t="shared" si="3"/>
        <v>0</v>
      </c>
      <c r="F13" s="74">
        <v>0</v>
      </c>
      <c r="G13" s="74">
        <v>0</v>
      </c>
      <c r="H13" s="74">
        <f t="shared" si="4"/>
        <v>0</v>
      </c>
      <c r="I13" s="74">
        <v>0</v>
      </c>
      <c r="J13" s="74">
        <v>0</v>
      </c>
      <c r="K13" s="74">
        <f t="shared" si="5"/>
        <v>26069</v>
      </c>
      <c r="L13" s="74">
        <v>10370</v>
      </c>
      <c r="M13" s="74">
        <v>15699</v>
      </c>
      <c r="N13" s="74">
        <f t="shared" si="6"/>
        <v>26152</v>
      </c>
      <c r="O13" s="74">
        <f t="shared" si="7"/>
        <v>10370</v>
      </c>
      <c r="P13" s="74">
        <v>10370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15699</v>
      </c>
      <c r="W13" s="74">
        <v>15699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83</v>
      </c>
      <c r="AD13" s="74">
        <v>83</v>
      </c>
      <c r="AE13" s="74">
        <v>0</v>
      </c>
      <c r="AF13" s="74">
        <f t="shared" si="10"/>
        <v>523</v>
      </c>
      <c r="AG13" s="74">
        <v>523</v>
      </c>
      <c r="AH13" s="74">
        <v>0</v>
      </c>
      <c r="AI13" s="74">
        <v>0</v>
      </c>
      <c r="AJ13" s="74">
        <f t="shared" si="11"/>
        <v>2109</v>
      </c>
      <c r="AK13" s="74">
        <v>2109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523</v>
      </c>
      <c r="AU13" s="74">
        <v>523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18612</v>
      </c>
      <c r="E14" s="74">
        <f t="shared" si="3"/>
        <v>0</v>
      </c>
      <c r="F14" s="74">
        <v>0</v>
      </c>
      <c r="G14" s="74">
        <v>0</v>
      </c>
      <c r="H14" s="74">
        <f t="shared" si="4"/>
        <v>0</v>
      </c>
      <c r="I14" s="74">
        <v>0</v>
      </c>
      <c r="J14" s="74">
        <v>0</v>
      </c>
      <c r="K14" s="74">
        <f t="shared" si="5"/>
        <v>18612</v>
      </c>
      <c r="L14" s="74">
        <v>7231</v>
      </c>
      <c r="M14" s="74">
        <v>11381</v>
      </c>
      <c r="N14" s="74">
        <f t="shared" si="6"/>
        <v>18811</v>
      </c>
      <c r="O14" s="74">
        <f t="shared" si="7"/>
        <v>7231</v>
      </c>
      <c r="P14" s="74">
        <v>7231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11381</v>
      </c>
      <c r="W14" s="74">
        <v>11381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199</v>
      </c>
      <c r="AD14" s="74">
        <v>199</v>
      </c>
      <c r="AE14" s="74">
        <v>0</v>
      </c>
      <c r="AF14" s="74">
        <f t="shared" si="10"/>
        <v>49</v>
      </c>
      <c r="AG14" s="74">
        <v>49</v>
      </c>
      <c r="AH14" s="74">
        <v>0</v>
      </c>
      <c r="AI14" s="74">
        <v>0</v>
      </c>
      <c r="AJ14" s="74">
        <f t="shared" si="11"/>
        <v>18612</v>
      </c>
      <c r="AK14" s="74">
        <v>18587</v>
      </c>
      <c r="AL14" s="74">
        <v>25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2"/>
        <v>49</v>
      </c>
      <c r="AU14" s="74">
        <v>49</v>
      </c>
      <c r="AV14" s="74">
        <v>0</v>
      </c>
      <c r="AW14" s="74">
        <v>0</v>
      </c>
      <c r="AX14" s="74">
        <v>0</v>
      </c>
      <c r="AY14" s="74">
        <v>0</v>
      </c>
      <c r="AZ14" s="74">
        <f t="shared" si="13"/>
        <v>25</v>
      </c>
      <c r="BA14" s="74">
        <v>25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13226</v>
      </c>
      <c r="E15" s="74">
        <f t="shared" si="3"/>
        <v>0</v>
      </c>
      <c r="F15" s="74">
        <v>0</v>
      </c>
      <c r="G15" s="74">
        <v>0</v>
      </c>
      <c r="H15" s="74">
        <f t="shared" si="4"/>
        <v>0</v>
      </c>
      <c r="I15" s="74">
        <v>0</v>
      </c>
      <c r="J15" s="74">
        <v>0</v>
      </c>
      <c r="K15" s="74">
        <f t="shared" si="5"/>
        <v>13226</v>
      </c>
      <c r="L15" s="74">
        <v>3306</v>
      </c>
      <c r="M15" s="74">
        <v>9920</v>
      </c>
      <c r="N15" s="74">
        <f t="shared" si="6"/>
        <v>13304</v>
      </c>
      <c r="O15" s="74">
        <f t="shared" si="7"/>
        <v>3306</v>
      </c>
      <c r="P15" s="74">
        <v>3306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9920</v>
      </c>
      <c r="W15" s="74">
        <v>9920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78</v>
      </c>
      <c r="AD15" s="74">
        <v>78</v>
      </c>
      <c r="AE15" s="74">
        <v>0</v>
      </c>
      <c r="AF15" s="74">
        <f t="shared" si="10"/>
        <v>42</v>
      </c>
      <c r="AG15" s="74">
        <v>42</v>
      </c>
      <c r="AH15" s="74">
        <v>0</v>
      </c>
      <c r="AI15" s="74">
        <v>0</v>
      </c>
      <c r="AJ15" s="74">
        <f t="shared" si="11"/>
        <v>42</v>
      </c>
      <c r="AK15" s="73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4</v>
      </c>
      <c r="AR15" s="74">
        <v>38</v>
      </c>
      <c r="AS15" s="74">
        <v>0</v>
      </c>
      <c r="AT15" s="74">
        <f t="shared" si="12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38</v>
      </c>
      <c r="BA15" s="74">
        <v>38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22647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22647</v>
      </c>
      <c r="L16" s="74">
        <v>8367</v>
      </c>
      <c r="M16" s="74">
        <v>14280</v>
      </c>
      <c r="N16" s="74">
        <f t="shared" si="6"/>
        <v>22708</v>
      </c>
      <c r="O16" s="74">
        <f t="shared" si="7"/>
        <v>8367</v>
      </c>
      <c r="P16" s="74">
        <v>8367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14280</v>
      </c>
      <c r="W16" s="74">
        <v>14280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61</v>
      </c>
      <c r="AD16" s="74">
        <v>61</v>
      </c>
      <c r="AE16" s="74">
        <v>0</v>
      </c>
      <c r="AF16" s="74">
        <f t="shared" si="10"/>
        <v>82</v>
      </c>
      <c r="AG16" s="74">
        <v>82</v>
      </c>
      <c r="AH16" s="74">
        <v>0</v>
      </c>
      <c r="AI16" s="74">
        <v>0</v>
      </c>
      <c r="AJ16" s="74">
        <f t="shared" si="11"/>
        <v>70</v>
      </c>
      <c r="AK16" s="74">
        <v>68</v>
      </c>
      <c r="AL16" s="74">
        <v>2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2"/>
        <v>44</v>
      </c>
      <c r="AU16" s="74">
        <v>44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17360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17360</v>
      </c>
      <c r="L17" s="74">
        <v>9386</v>
      </c>
      <c r="M17" s="74">
        <v>7974</v>
      </c>
      <c r="N17" s="74">
        <f t="shared" si="6"/>
        <v>17360</v>
      </c>
      <c r="O17" s="74">
        <f t="shared" si="7"/>
        <v>9386</v>
      </c>
      <c r="P17" s="74">
        <v>9386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7974</v>
      </c>
      <c r="W17" s="74">
        <v>7974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0</v>
      </c>
      <c r="AD17" s="74">
        <v>0</v>
      </c>
      <c r="AE17" s="74">
        <v>0</v>
      </c>
      <c r="AF17" s="74">
        <f t="shared" si="10"/>
        <v>145</v>
      </c>
      <c r="AG17" s="74">
        <v>145</v>
      </c>
      <c r="AH17" s="74">
        <v>0</v>
      </c>
      <c r="AI17" s="74">
        <v>0</v>
      </c>
      <c r="AJ17" s="74">
        <f t="shared" si="11"/>
        <v>196</v>
      </c>
      <c r="AK17" s="74">
        <v>101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95</v>
      </c>
      <c r="AT17" s="74">
        <f t="shared" si="12"/>
        <v>50</v>
      </c>
      <c r="AU17" s="74">
        <v>50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11584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11584</v>
      </c>
      <c r="L18" s="74">
        <v>2510</v>
      </c>
      <c r="M18" s="74">
        <v>9074</v>
      </c>
      <c r="N18" s="74">
        <f t="shared" si="6"/>
        <v>11612</v>
      </c>
      <c r="O18" s="74">
        <f t="shared" si="7"/>
        <v>2510</v>
      </c>
      <c r="P18" s="74">
        <v>2510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9074</v>
      </c>
      <c r="W18" s="74">
        <v>9074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28</v>
      </c>
      <c r="AD18" s="74">
        <v>28</v>
      </c>
      <c r="AE18" s="74">
        <v>0</v>
      </c>
      <c r="AF18" s="74">
        <f t="shared" si="10"/>
        <v>28</v>
      </c>
      <c r="AG18" s="74">
        <v>28</v>
      </c>
      <c r="AH18" s="74">
        <v>0</v>
      </c>
      <c r="AI18" s="74">
        <v>0</v>
      </c>
      <c r="AJ18" s="74">
        <f t="shared" si="11"/>
        <v>599</v>
      </c>
      <c r="AK18" s="74">
        <v>599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2"/>
        <v>28</v>
      </c>
      <c r="AU18" s="74">
        <v>28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1989</v>
      </c>
      <c r="E19" s="74">
        <f t="shared" si="3"/>
        <v>0</v>
      </c>
      <c r="F19" s="74">
        <v>0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1989</v>
      </c>
      <c r="L19" s="74">
        <v>358</v>
      </c>
      <c r="M19" s="74">
        <v>1631</v>
      </c>
      <c r="N19" s="74">
        <f t="shared" si="6"/>
        <v>1992</v>
      </c>
      <c r="O19" s="74">
        <f t="shared" si="7"/>
        <v>358</v>
      </c>
      <c r="P19" s="74">
        <v>358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1631</v>
      </c>
      <c r="W19" s="74">
        <v>1631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3</v>
      </c>
      <c r="AD19" s="74">
        <v>3</v>
      </c>
      <c r="AE19" s="74">
        <v>0</v>
      </c>
      <c r="AF19" s="74">
        <f t="shared" si="10"/>
        <v>0</v>
      </c>
      <c r="AG19" s="74">
        <v>0</v>
      </c>
      <c r="AH19" s="74">
        <v>0</v>
      </c>
      <c r="AI19" s="74">
        <v>0</v>
      </c>
      <c r="AJ19" s="74">
        <f t="shared" si="11"/>
        <v>0</v>
      </c>
      <c r="AK19" s="73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2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4718</v>
      </c>
      <c r="E20" s="74">
        <f t="shared" si="3"/>
        <v>0</v>
      </c>
      <c r="F20" s="74">
        <v>0</v>
      </c>
      <c r="G20" s="74">
        <v>0</v>
      </c>
      <c r="H20" s="74">
        <f t="shared" si="4"/>
        <v>2972</v>
      </c>
      <c r="I20" s="74">
        <v>2862</v>
      </c>
      <c r="J20" s="74">
        <v>110</v>
      </c>
      <c r="K20" s="74">
        <f t="shared" si="5"/>
        <v>1746</v>
      </c>
      <c r="L20" s="74">
        <v>0</v>
      </c>
      <c r="M20" s="74">
        <v>1746</v>
      </c>
      <c r="N20" s="74">
        <f t="shared" si="6"/>
        <v>4728</v>
      </c>
      <c r="O20" s="74">
        <f t="shared" si="7"/>
        <v>2862</v>
      </c>
      <c r="P20" s="74">
        <v>2862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1856</v>
      </c>
      <c r="W20" s="74">
        <v>1746</v>
      </c>
      <c r="X20" s="74">
        <v>110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10</v>
      </c>
      <c r="AD20" s="74">
        <v>10</v>
      </c>
      <c r="AE20" s="74">
        <v>0</v>
      </c>
      <c r="AF20" s="74">
        <f t="shared" si="10"/>
        <v>206</v>
      </c>
      <c r="AG20" s="74">
        <v>96</v>
      </c>
      <c r="AH20" s="74">
        <v>110</v>
      </c>
      <c r="AI20" s="74">
        <v>0</v>
      </c>
      <c r="AJ20" s="74">
        <f t="shared" si="11"/>
        <v>265</v>
      </c>
      <c r="AK20" s="74">
        <v>182</v>
      </c>
      <c r="AL20" s="74">
        <v>0</v>
      </c>
      <c r="AM20" s="74">
        <v>0</v>
      </c>
      <c r="AN20" s="74">
        <v>73</v>
      </c>
      <c r="AO20" s="74">
        <v>0</v>
      </c>
      <c r="AP20" s="74">
        <v>0</v>
      </c>
      <c r="AQ20" s="74">
        <v>0</v>
      </c>
      <c r="AR20" s="74">
        <v>0</v>
      </c>
      <c r="AS20" s="74">
        <v>10</v>
      </c>
      <c r="AT20" s="74">
        <f t="shared" si="12"/>
        <v>13</v>
      </c>
      <c r="AU20" s="74">
        <v>13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110</v>
      </c>
      <c r="BA20" s="74">
        <v>0</v>
      </c>
      <c r="BB20" s="74">
        <v>110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12270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12270</v>
      </c>
      <c r="L21" s="74">
        <v>5041</v>
      </c>
      <c r="M21" s="74">
        <v>7229</v>
      </c>
      <c r="N21" s="74">
        <f t="shared" si="6"/>
        <v>12270</v>
      </c>
      <c r="O21" s="74">
        <f t="shared" si="7"/>
        <v>5041</v>
      </c>
      <c r="P21" s="74">
        <v>5041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7229</v>
      </c>
      <c r="W21" s="74">
        <v>7229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28</v>
      </c>
      <c r="AG21" s="74">
        <v>28</v>
      </c>
      <c r="AH21" s="74">
        <v>0</v>
      </c>
      <c r="AI21" s="74">
        <v>0</v>
      </c>
      <c r="AJ21" s="74">
        <f t="shared" si="11"/>
        <v>28</v>
      </c>
      <c r="AK21" s="74">
        <v>28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28</v>
      </c>
      <c r="AU21" s="74">
        <v>28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28</v>
      </c>
      <c r="BA21" s="74">
        <v>28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13894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13894</v>
      </c>
      <c r="L22" s="74">
        <v>1434</v>
      </c>
      <c r="M22" s="74">
        <v>12460</v>
      </c>
      <c r="N22" s="74">
        <f t="shared" si="6"/>
        <v>13912</v>
      </c>
      <c r="O22" s="74">
        <f t="shared" si="7"/>
        <v>1434</v>
      </c>
      <c r="P22" s="74">
        <v>1434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12460</v>
      </c>
      <c r="W22" s="74">
        <v>12460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18</v>
      </c>
      <c r="AD22" s="74">
        <v>18</v>
      </c>
      <c r="AE22" s="74">
        <v>0</v>
      </c>
      <c r="AF22" s="74">
        <f t="shared" si="10"/>
        <v>215</v>
      </c>
      <c r="AG22" s="74">
        <v>215</v>
      </c>
      <c r="AH22" s="74">
        <v>0</v>
      </c>
      <c r="AI22" s="74">
        <v>0</v>
      </c>
      <c r="AJ22" s="74">
        <f t="shared" si="11"/>
        <v>985</v>
      </c>
      <c r="AK22" s="74">
        <v>800</v>
      </c>
      <c r="AL22" s="74">
        <v>0</v>
      </c>
      <c r="AM22" s="74">
        <v>180</v>
      </c>
      <c r="AN22" s="74">
        <v>0</v>
      </c>
      <c r="AO22" s="74">
        <v>0</v>
      </c>
      <c r="AP22" s="74">
        <v>0</v>
      </c>
      <c r="AQ22" s="74">
        <v>0</v>
      </c>
      <c r="AR22" s="74">
        <v>5</v>
      </c>
      <c r="AS22" s="74">
        <v>0</v>
      </c>
      <c r="AT22" s="74">
        <f t="shared" si="12"/>
        <v>30</v>
      </c>
      <c r="AU22" s="74">
        <v>30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5154</v>
      </c>
      <c r="E23" s="74">
        <f t="shared" si="3"/>
        <v>0</v>
      </c>
      <c r="F23" s="74">
        <v>0</v>
      </c>
      <c r="G23" s="74">
        <v>0</v>
      </c>
      <c r="H23" s="74">
        <f t="shared" si="4"/>
        <v>4165</v>
      </c>
      <c r="I23" s="74">
        <v>2234</v>
      </c>
      <c r="J23" s="74">
        <v>1931</v>
      </c>
      <c r="K23" s="74">
        <f t="shared" si="5"/>
        <v>989</v>
      </c>
      <c r="L23" s="74">
        <v>499</v>
      </c>
      <c r="M23" s="74">
        <v>490</v>
      </c>
      <c r="N23" s="74">
        <f t="shared" si="6"/>
        <v>5525</v>
      </c>
      <c r="O23" s="74">
        <f t="shared" si="7"/>
        <v>2733</v>
      </c>
      <c r="P23" s="74">
        <v>2733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2421</v>
      </c>
      <c r="W23" s="74">
        <v>2421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371</v>
      </c>
      <c r="AD23" s="74">
        <v>371</v>
      </c>
      <c r="AE23" s="74">
        <v>0</v>
      </c>
      <c r="AF23" s="74">
        <f t="shared" si="10"/>
        <v>25</v>
      </c>
      <c r="AG23" s="74">
        <v>25</v>
      </c>
      <c r="AH23" s="74">
        <v>0</v>
      </c>
      <c r="AI23" s="74">
        <v>0</v>
      </c>
      <c r="AJ23" s="74">
        <f t="shared" si="11"/>
        <v>25</v>
      </c>
      <c r="AK23" s="74">
        <v>25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2"/>
        <v>25</v>
      </c>
      <c r="AU23" s="74">
        <v>25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8</v>
      </c>
      <c r="BA23" s="74">
        <v>8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5525</v>
      </c>
      <c r="E24" s="74">
        <f t="shared" si="3"/>
        <v>0</v>
      </c>
      <c r="F24" s="74">
        <v>0</v>
      </c>
      <c r="G24" s="74">
        <v>0</v>
      </c>
      <c r="H24" s="74">
        <f t="shared" si="4"/>
        <v>0</v>
      </c>
      <c r="I24" s="74">
        <v>0</v>
      </c>
      <c r="J24" s="74">
        <v>0</v>
      </c>
      <c r="K24" s="74">
        <f t="shared" si="5"/>
        <v>5525</v>
      </c>
      <c r="L24" s="74">
        <v>2423</v>
      </c>
      <c r="M24" s="74">
        <v>3102</v>
      </c>
      <c r="N24" s="74">
        <f t="shared" si="6"/>
        <v>5525</v>
      </c>
      <c r="O24" s="74">
        <f t="shared" si="7"/>
        <v>2423</v>
      </c>
      <c r="P24" s="74">
        <v>2423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3102</v>
      </c>
      <c r="W24" s="74">
        <v>3102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0</v>
      </c>
      <c r="AD24" s="74">
        <v>0</v>
      </c>
      <c r="AE24" s="74">
        <v>0</v>
      </c>
      <c r="AF24" s="74">
        <f t="shared" si="10"/>
        <v>0</v>
      </c>
      <c r="AG24" s="74">
        <v>0</v>
      </c>
      <c r="AH24" s="74">
        <v>0</v>
      </c>
      <c r="AI24" s="74">
        <v>0</v>
      </c>
      <c r="AJ24" s="74">
        <f t="shared" si="11"/>
        <v>0</v>
      </c>
      <c r="AK24" s="73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4288</v>
      </c>
      <c r="E25" s="74">
        <f t="shared" si="3"/>
        <v>0</v>
      </c>
      <c r="F25" s="74">
        <v>0</v>
      </c>
      <c r="G25" s="74">
        <v>0</v>
      </c>
      <c r="H25" s="74">
        <f t="shared" si="4"/>
        <v>0</v>
      </c>
      <c r="I25" s="74">
        <v>0</v>
      </c>
      <c r="J25" s="74">
        <v>0</v>
      </c>
      <c r="K25" s="74">
        <f t="shared" si="5"/>
        <v>4288</v>
      </c>
      <c r="L25" s="74">
        <v>3865</v>
      </c>
      <c r="M25" s="74">
        <v>423</v>
      </c>
      <c r="N25" s="74">
        <f t="shared" si="6"/>
        <v>4288</v>
      </c>
      <c r="O25" s="74">
        <f t="shared" si="7"/>
        <v>3865</v>
      </c>
      <c r="P25" s="74">
        <v>3865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423</v>
      </c>
      <c r="W25" s="74">
        <v>423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207</v>
      </c>
      <c r="AG25" s="74">
        <v>207</v>
      </c>
      <c r="AH25" s="74">
        <v>0</v>
      </c>
      <c r="AI25" s="74">
        <v>0</v>
      </c>
      <c r="AJ25" s="74">
        <f t="shared" si="11"/>
        <v>207</v>
      </c>
      <c r="AK25" s="73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207</v>
      </c>
      <c r="AS25" s="74">
        <v>0</v>
      </c>
      <c r="AT25" s="74">
        <f t="shared" si="12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126</v>
      </c>
      <c r="D26" s="74">
        <f t="shared" si="2"/>
        <v>9909</v>
      </c>
      <c r="E26" s="74">
        <f t="shared" si="3"/>
        <v>0</v>
      </c>
      <c r="F26" s="74">
        <v>0</v>
      </c>
      <c r="G26" s="74">
        <v>0</v>
      </c>
      <c r="H26" s="74">
        <f t="shared" si="4"/>
        <v>9909</v>
      </c>
      <c r="I26" s="74">
        <v>5104</v>
      </c>
      <c r="J26" s="74">
        <v>4805</v>
      </c>
      <c r="K26" s="74">
        <f t="shared" si="5"/>
        <v>0</v>
      </c>
      <c r="L26" s="74">
        <v>0</v>
      </c>
      <c r="M26" s="74">
        <v>0</v>
      </c>
      <c r="N26" s="74">
        <f t="shared" si="6"/>
        <v>9909</v>
      </c>
      <c r="O26" s="74">
        <f t="shared" si="7"/>
        <v>5104</v>
      </c>
      <c r="P26" s="74">
        <v>5104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4805</v>
      </c>
      <c r="W26" s="74">
        <v>4805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0</v>
      </c>
      <c r="AD26" s="74">
        <v>0</v>
      </c>
      <c r="AE26" s="74">
        <v>0</v>
      </c>
      <c r="AF26" s="74">
        <f t="shared" si="10"/>
        <v>338</v>
      </c>
      <c r="AG26" s="74">
        <v>338</v>
      </c>
      <c r="AH26" s="74">
        <v>0</v>
      </c>
      <c r="AI26" s="74">
        <v>0</v>
      </c>
      <c r="AJ26" s="74">
        <f t="shared" si="11"/>
        <v>338</v>
      </c>
      <c r="AK26" s="73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338</v>
      </c>
      <c r="AS26" s="74">
        <v>0</v>
      </c>
      <c r="AT26" s="74">
        <f t="shared" si="12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127</v>
      </c>
      <c r="C27" s="68" t="s">
        <v>128</v>
      </c>
      <c r="D27" s="74">
        <f t="shared" si="2"/>
        <v>17495</v>
      </c>
      <c r="E27" s="74">
        <f t="shared" si="3"/>
        <v>0</v>
      </c>
      <c r="F27" s="74">
        <v>0</v>
      </c>
      <c r="G27" s="74">
        <v>0</v>
      </c>
      <c r="H27" s="74">
        <f t="shared" si="4"/>
        <v>0</v>
      </c>
      <c r="I27" s="74">
        <v>0</v>
      </c>
      <c r="J27" s="74">
        <v>0</v>
      </c>
      <c r="K27" s="74">
        <f t="shared" si="5"/>
        <v>17495</v>
      </c>
      <c r="L27" s="74">
        <v>10901</v>
      </c>
      <c r="M27" s="74">
        <v>6594</v>
      </c>
      <c r="N27" s="74">
        <f t="shared" si="6"/>
        <v>17495</v>
      </c>
      <c r="O27" s="74">
        <f t="shared" si="7"/>
        <v>10901</v>
      </c>
      <c r="P27" s="74">
        <v>10901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6594</v>
      </c>
      <c r="W27" s="74">
        <v>6594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48</v>
      </c>
      <c r="AG27" s="74">
        <v>48</v>
      </c>
      <c r="AH27" s="74">
        <v>0</v>
      </c>
      <c r="AI27" s="74">
        <v>0</v>
      </c>
      <c r="AJ27" s="74">
        <f t="shared" si="11"/>
        <v>712</v>
      </c>
      <c r="AK27" s="74">
        <v>712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2"/>
        <v>48</v>
      </c>
      <c r="AU27" s="74">
        <v>48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167</v>
      </c>
      <c r="C2" s="126" t="s">
        <v>86</v>
      </c>
      <c r="D2" s="123" t="s">
        <v>168</v>
      </c>
      <c r="E2" s="3"/>
      <c r="F2" s="3"/>
      <c r="G2" s="3"/>
      <c r="H2" s="3"/>
      <c r="I2" s="3"/>
      <c r="J2" s="3"/>
      <c r="K2" s="3"/>
      <c r="L2" s="3" t="str">
        <f>LEFT(C2,2)</f>
        <v>38</v>
      </c>
      <c r="M2" s="3" t="str">
        <f>IF(L2&lt;&gt;"",VLOOKUP(L2,$AI$6:$AJ$52,2,FALSE),"-")</f>
        <v>愛媛県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27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169</v>
      </c>
      <c r="G6" s="160"/>
      <c r="H6" s="38" t="s">
        <v>170</v>
      </c>
      <c r="I6" s="38" t="s">
        <v>171</v>
      </c>
      <c r="J6" s="38" t="s">
        <v>172</v>
      </c>
      <c r="K6" s="5" t="s">
        <v>173</v>
      </c>
      <c r="L6" s="15" t="s">
        <v>174</v>
      </c>
      <c r="M6" s="39" t="s">
        <v>175</v>
      </c>
      <c r="AF6" s="11">
        <f>+'水洗化人口等'!B6</f>
        <v>0</v>
      </c>
      <c r="AG6" s="11">
        <v>6</v>
      </c>
      <c r="AI6" s="42" t="s">
        <v>176</v>
      </c>
      <c r="AJ6" s="3" t="s">
        <v>53</v>
      </c>
    </row>
    <row r="7" spans="2:36" ht="16.5" customHeight="1">
      <c r="B7" s="168" t="s">
        <v>177</v>
      </c>
      <c r="C7" s="6" t="s">
        <v>178</v>
      </c>
      <c r="D7" s="16">
        <f>AD7</f>
        <v>184140</v>
      </c>
      <c r="F7" s="163" t="s">
        <v>179</v>
      </c>
      <c r="G7" s="7" t="s">
        <v>143</v>
      </c>
      <c r="H7" s="17">
        <f aca="true" t="shared" si="0" ref="H7:H12">AD14</f>
        <v>154580</v>
      </c>
      <c r="I7" s="17">
        <f aca="true" t="shared" si="1" ref="I7:I12">AD24</f>
        <v>266915</v>
      </c>
      <c r="J7" s="17">
        <f aca="true" t="shared" si="2" ref="J7:J12">SUM(H7:I7)</f>
        <v>421495</v>
      </c>
      <c r="K7" s="18">
        <f aca="true" t="shared" si="3" ref="K7:K12">IF(J$13&gt;0,J7/J$13,0)</f>
        <v>0.9997390922783174</v>
      </c>
      <c r="L7" s="19">
        <f>AD34</f>
        <v>5375</v>
      </c>
      <c r="M7" s="20">
        <f>AD37</f>
        <v>126</v>
      </c>
      <c r="AA7" s="4" t="s">
        <v>178</v>
      </c>
      <c r="AB7" s="45" t="s">
        <v>180</v>
      </c>
      <c r="AC7" s="45" t="s">
        <v>181</v>
      </c>
      <c r="AD7" s="11">
        <f aca="true" ca="1" t="shared" si="4" ref="AD7:AD53">IF(AD$2=0,INDIRECT(AB7&amp;"!"&amp;AC7&amp;$AG$2),0)</f>
        <v>184140</v>
      </c>
      <c r="AF7" s="42" t="str">
        <f>+'水洗化人口等'!B7</f>
        <v>38000</v>
      </c>
      <c r="AG7" s="11">
        <v>7</v>
      </c>
      <c r="AI7" s="42" t="s">
        <v>182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2259</v>
      </c>
      <c r="F8" s="164"/>
      <c r="G8" s="7" t="s">
        <v>145</v>
      </c>
      <c r="H8" s="17">
        <f t="shared" si="0"/>
        <v>0</v>
      </c>
      <c r="I8" s="17">
        <f t="shared" si="1"/>
        <v>110</v>
      </c>
      <c r="J8" s="17">
        <f t="shared" si="2"/>
        <v>110</v>
      </c>
      <c r="K8" s="18">
        <f t="shared" si="3"/>
        <v>0.00026090772168261764</v>
      </c>
      <c r="L8" s="19">
        <f>AD35</f>
        <v>110</v>
      </c>
      <c r="M8" s="20">
        <f>AD38</f>
        <v>110</v>
      </c>
      <c r="AA8" s="4" t="s">
        <v>69</v>
      </c>
      <c r="AB8" s="45" t="s">
        <v>180</v>
      </c>
      <c r="AC8" s="45" t="s">
        <v>183</v>
      </c>
      <c r="AD8" s="11">
        <f ca="1" t="shared" si="4"/>
        <v>2259</v>
      </c>
      <c r="AF8" s="42" t="str">
        <f>+'水洗化人口等'!B8</f>
        <v>38201</v>
      </c>
      <c r="AG8" s="11">
        <v>8</v>
      </c>
      <c r="AI8" s="42" t="s">
        <v>184</v>
      </c>
      <c r="AJ8" s="3" t="s">
        <v>51</v>
      </c>
    </row>
    <row r="9" spans="2:36" ht="16.5" customHeight="1">
      <c r="B9" s="170"/>
      <c r="C9" s="8" t="s">
        <v>185</v>
      </c>
      <c r="D9" s="22">
        <f>SUM(D7:D8)</f>
        <v>186399</v>
      </c>
      <c r="F9" s="164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186</v>
      </c>
      <c r="AB9" s="45" t="s">
        <v>180</v>
      </c>
      <c r="AC9" s="45" t="s">
        <v>187</v>
      </c>
      <c r="AD9" s="11">
        <f ca="1" t="shared" si="4"/>
        <v>640831</v>
      </c>
      <c r="AF9" s="42" t="str">
        <f>+'水洗化人口等'!B9</f>
        <v>38202</v>
      </c>
      <c r="AG9" s="11">
        <v>9</v>
      </c>
      <c r="AI9" s="42" t="s">
        <v>188</v>
      </c>
      <c r="AJ9" s="3" t="s">
        <v>50</v>
      </c>
    </row>
    <row r="10" spans="2:36" ht="16.5" customHeight="1">
      <c r="B10" s="171" t="s">
        <v>189</v>
      </c>
      <c r="C10" s="124" t="s">
        <v>186</v>
      </c>
      <c r="D10" s="21">
        <f>AD9</f>
        <v>640831</v>
      </c>
      <c r="F10" s="164"/>
      <c r="G10" s="7" t="s">
        <v>159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8">
        <f t="shared" si="3"/>
        <v>0</v>
      </c>
      <c r="L10" s="23" t="s">
        <v>190</v>
      </c>
      <c r="M10" s="24" t="s">
        <v>190</v>
      </c>
      <c r="AA10" s="4" t="s">
        <v>191</v>
      </c>
      <c r="AB10" s="45" t="s">
        <v>180</v>
      </c>
      <c r="AC10" s="45" t="s">
        <v>192</v>
      </c>
      <c r="AD10" s="11">
        <f ca="1" t="shared" si="4"/>
        <v>6513</v>
      </c>
      <c r="AF10" s="42" t="str">
        <f>+'水洗化人口等'!B10</f>
        <v>38203</v>
      </c>
      <c r="AG10" s="11">
        <v>10</v>
      </c>
      <c r="AI10" s="42" t="s">
        <v>193</v>
      </c>
      <c r="AJ10" s="3" t="s">
        <v>49</v>
      </c>
    </row>
    <row r="11" spans="2:36" ht="16.5" customHeight="1">
      <c r="B11" s="172"/>
      <c r="C11" s="7" t="s">
        <v>191</v>
      </c>
      <c r="D11" s="21">
        <f>AD10</f>
        <v>6513</v>
      </c>
      <c r="F11" s="164"/>
      <c r="G11" s="7" t="s">
        <v>161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190</v>
      </c>
      <c r="M11" s="24" t="s">
        <v>190</v>
      </c>
      <c r="AA11" s="4" t="s">
        <v>194</v>
      </c>
      <c r="AB11" s="45" t="s">
        <v>180</v>
      </c>
      <c r="AC11" s="45" t="s">
        <v>195</v>
      </c>
      <c r="AD11" s="11">
        <f ca="1" t="shared" si="4"/>
        <v>613877</v>
      </c>
      <c r="AF11" s="42" t="str">
        <f>+'水洗化人口等'!B11</f>
        <v>38204</v>
      </c>
      <c r="AG11" s="11">
        <v>11</v>
      </c>
      <c r="AI11" s="42" t="s">
        <v>196</v>
      </c>
      <c r="AJ11" s="3" t="s">
        <v>48</v>
      </c>
    </row>
    <row r="12" spans="2:36" ht="16.5" customHeight="1">
      <c r="B12" s="172"/>
      <c r="C12" s="7" t="s">
        <v>194</v>
      </c>
      <c r="D12" s="21">
        <f>AD11</f>
        <v>613877</v>
      </c>
      <c r="F12" s="164"/>
      <c r="G12" s="7" t="s">
        <v>163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190</v>
      </c>
      <c r="M12" s="24" t="s">
        <v>190</v>
      </c>
      <c r="AA12" s="4" t="s">
        <v>197</v>
      </c>
      <c r="AB12" s="45" t="s">
        <v>180</v>
      </c>
      <c r="AC12" s="45" t="s">
        <v>198</v>
      </c>
      <c r="AD12" s="11">
        <f ca="1" t="shared" si="4"/>
        <v>305563</v>
      </c>
      <c r="AF12" s="42" t="str">
        <f>+'水洗化人口等'!B12</f>
        <v>38205</v>
      </c>
      <c r="AG12" s="11">
        <v>12</v>
      </c>
      <c r="AI12" s="42" t="s">
        <v>199</v>
      </c>
      <c r="AJ12" s="3" t="s">
        <v>47</v>
      </c>
    </row>
    <row r="13" spans="2:36" ht="16.5" customHeight="1">
      <c r="B13" s="173"/>
      <c r="C13" s="8" t="s">
        <v>185</v>
      </c>
      <c r="D13" s="22">
        <f>SUM(D10:D12)</f>
        <v>1261221</v>
      </c>
      <c r="F13" s="165"/>
      <c r="G13" s="7" t="s">
        <v>185</v>
      </c>
      <c r="H13" s="17">
        <f>SUM(H7:H12)</f>
        <v>154580</v>
      </c>
      <c r="I13" s="17">
        <f>SUM(I7:I12)</f>
        <v>267025</v>
      </c>
      <c r="J13" s="17">
        <f>SUM(J7:J12)</f>
        <v>421605</v>
      </c>
      <c r="K13" s="18">
        <v>1</v>
      </c>
      <c r="L13" s="23" t="s">
        <v>190</v>
      </c>
      <c r="M13" s="24" t="s">
        <v>190</v>
      </c>
      <c r="AA13" s="4" t="s">
        <v>60</v>
      </c>
      <c r="AB13" s="45" t="s">
        <v>180</v>
      </c>
      <c r="AC13" s="45" t="s">
        <v>200</v>
      </c>
      <c r="AD13" s="11">
        <f ca="1" t="shared" si="4"/>
        <v>9000</v>
      </c>
      <c r="AF13" s="42" t="str">
        <f>+'水洗化人口等'!B13</f>
        <v>38206</v>
      </c>
      <c r="AG13" s="11">
        <v>13</v>
      </c>
      <c r="AI13" s="42" t="s">
        <v>201</v>
      </c>
      <c r="AJ13" s="3" t="s">
        <v>46</v>
      </c>
    </row>
    <row r="14" spans="2:36" ht="16.5" customHeight="1" thickBot="1">
      <c r="B14" s="161" t="s">
        <v>202</v>
      </c>
      <c r="C14" s="162"/>
      <c r="D14" s="25">
        <f>SUM(D9,D13)</f>
        <v>1447620</v>
      </c>
      <c r="F14" s="166" t="s">
        <v>203</v>
      </c>
      <c r="G14" s="167"/>
      <c r="H14" s="17">
        <f>AD20</f>
        <v>1570</v>
      </c>
      <c r="I14" s="17">
        <f>AD30</f>
        <v>0</v>
      </c>
      <c r="J14" s="17">
        <f>SUM(H14:I14)</f>
        <v>1570</v>
      </c>
      <c r="K14" s="26" t="s">
        <v>190</v>
      </c>
      <c r="L14" s="23" t="s">
        <v>190</v>
      </c>
      <c r="M14" s="24" t="s">
        <v>190</v>
      </c>
      <c r="AA14" s="4" t="s">
        <v>143</v>
      </c>
      <c r="AB14" s="45" t="s">
        <v>204</v>
      </c>
      <c r="AC14" s="45" t="s">
        <v>198</v>
      </c>
      <c r="AD14" s="11">
        <f ca="1" t="shared" si="4"/>
        <v>154580</v>
      </c>
      <c r="AF14" s="42" t="str">
        <f>+'水洗化人口等'!B14</f>
        <v>38207</v>
      </c>
      <c r="AG14" s="11">
        <v>14</v>
      </c>
      <c r="AI14" s="42" t="s">
        <v>205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9000</v>
      </c>
      <c r="F15" s="161" t="s">
        <v>54</v>
      </c>
      <c r="G15" s="162"/>
      <c r="H15" s="27">
        <f>SUM(H13:H14)</f>
        <v>156150</v>
      </c>
      <c r="I15" s="27">
        <f>SUM(I13:I14)</f>
        <v>267025</v>
      </c>
      <c r="J15" s="27">
        <f>SUM(J13:J14)</f>
        <v>423175</v>
      </c>
      <c r="K15" s="28" t="s">
        <v>190</v>
      </c>
      <c r="L15" s="29">
        <f>SUM(L7:L9)</f>
        <v>5485</v>
      </c>
      <c r="M15" s="30">
        <f>SUM(M7:M9)</f>
        <v>236</v>
      </c>
      <c r="AA15" s="4" t="s">
        <v>145</v>
      </c>
      <c r="AB15" s="45" t="s">
        <v>204</v>
      </c>
      <c r="AC15" s="45" t="s">
        <v>206</v>
      </c>
      <c r="AD15" s="11">
        <f ca="1" t="shared" si="4"/>
        <v>0</v>
      </c>
      <c r="AF15" s="42" t="str">
        <f>+'水洗化人口等'!B15</f>
        <v>38210</v>
      </c>
      <c r="AG15" s="11">
        <v>15</v>
      </c>
      <c r="AI15" s="42" t="s">
        <v>207</v>
      </c>
      <c r="AJ15" s="3" t="s">
        <v>44</v>
      </c>
    </row>
    <row r="16" spans="2:36" ht="16.5" customHeight="1" thickBot="1">
      <c r="B16" s="125" t="s">
        <v>208</v>
      </c>
      <c r="AA16" s="4" t="s">
        <v>1</v>
      </c>
      <c r="AB16" s="45" t="s">
        <v>204</v>
      </c>
      <c r="AC16" s="45" t="s">
        <v>200</v>
      </c>
      <c r="AD16" s="11">
        <f ca="1" t="shared" si="4"/>
        <v>0</v>
      </c>
      <c r="AF16" s="42" t="str">
        <f>+'水洗化人口等'!B16</f>
        <v>38213</v>
      </c>
      <c r="AG16" s="11">
        <v>16</v>
      </c>
      <c r="AI16" s="42" t="s">
        <v>209</v>
      </c>
      <c r="AJ16" s="3" t="s">
        <v>43</v>
      </c>
    </row>
    <row r="17" spans="3:36" ht="16.5" customHeight="1" thickBot="1">
      <c r="C17" s="31">
        <f>AD12</f>
        <v>305563</v>
      </c>
      <c r="D17" s="4" t="s">
        <v>210</v>
      </c>
      <c r="J17" s="14"/>
      <c r="AA17" s="4" t="s">
        <v>159</v>
      </c>
      <c r="AB17" s="45" t="s">
        <v>204</v>
      </c>
      <c r="AC17" s="45" t="s">
        <v>211</v>
      </c>
      <c r="AD17" s="11">
        <f ca="1" t="shared" si="4"/>
        <v>0</v>
      </c>
      <c r="AF17" s="42" t="str">
        <f>+'水洗化人口等'!B17</f>
        <v>38214</v>
      </c>
      <c r="AG17" s="11">
        <v>17</v>
      </c>
      <c r="AI17" s="42" t="s">
        <v>212</v>
      </c>
      <c r="AJ17" s="3" t="s">
        <v>42</v>
      </c>
    </row>
    <row r="18" spans="6:36" ht="30" customHeight="1">
      <c r="F18" s="159" t="s">
        <v>213</v>
      </c>
      <c r="G18" s="160"/>
      <c r="H18" s="38" t="s">
        <v>170</v>
      </c>
      <c r="I18" s="38" t="s">
        <v>171</v>
      </c>
      <c r="J18" s="41" t="s">
        <v>172</v>
      </c>
      <c r="AA18" s="4" t="s">
        <v>161</v>
      </c>
      <c r="AB18" s="45" t="s">
        <v>204</v>
      </c>
      <c r="AC18" s="45" t="s">
        <v>214</v>
      </c>
      <c r="AD18" s="11">
        <f ca="1" t="shared" si="4"/>
        <v>0</v>
      </c>
      <c r="AF18" s="42" t="str">
        <f>+'水洗化人口等'!B18</f>
        <v>38215</v>
      </c>
      <c r="AG18" s="11">
        <v>18</v>
      </c>
      <c r="AI18" s="42" t="s">
        <v>215</v>
      </c>
      <c r="AJ18" s="3" t="s">
        <v>41</v>
      </c>
    </row>
    <row r="19" spans="3:36" ht="16.5" customHeight="1">
      <c r="C19" s="40" t="s">
        <v>216</v>
      </c>
      <c r="D19" s="10">
        <f>IF(D$14&gt;0,D13/D$14,0)</f>
        <v>0.8712376176068305</v>
      </c>
      <c r="F19" s="166" t="s">
        <v>217</v>
      </c>
      <c r="G19" s="167"/>
      <c r="H19" s="17">
        <f>AD21</f>
        <v>0</v>
      </c>
      <c r="I19" s="17">
        <f>AD31</f>
        <v>0</v>
      </c>
      <c r="J19" s="21">
        <f>SUM(H19:I19)</f>
        <v>0</v>
      </c>
      <c r="AA19" s="4" t="s">
        <v>163</v>
      </c>
      <c r="AB19" s="45" t="s">
        <v>204</v>
      </c>
      <c r="AC19" s="45" t="s">
        <v>218</v>
      </c>
      <c r="AD19" s="11">
        <f ca="1" t="shared" si="4"/>
        <v>0</v>
      </c>
      <c r="AF19" s="42" t="str">
        <f>+'水洗化人口等'!B19</f>
        <v>38356</v>
      </c>
      <c r="AG19" s="11">
        <v>19</v>
      </c>
      <c r="AI19" s="42" t="s">
        <v>219</v>
      </c>
      <c r="AJ19" s="3" t="s">
        <v>40</v>
      </c>
    </row>
    <row r="20" spans="3:36" ht="16.5" customHeight="1">
      <c r="C20" s="40" t="s">
        <v>220</v>
      </c>
      <c r="D20" s="10">
        <f>IF(D$14&gt;0,D9/D$14,0)</f>
        <v>0.12876238239316948</v>
      </c>
      <c r="F20" s="166" t="s">
        <v>221</v>
      </c>
      <c r="G20" s="167"/>
      <c r="H20" s="17">
        <f>AD22</f>
        <v>11644</v>
      </c>
      <c r="I20" s="17">
        <f>AD32</f>
        <v>6846</v>
      </c>
      <c r="J20" s="21">
        <f>SUM(H20:I20)</f>
        <v>18490</v>
      </c>
      <c r="AA20" s="4" t="s">
        <v>203</v>
      </c>
      <c r="AB20" s="45" t="s">
        <v>204</v>
      </c>
      <c r="AC20" s="45" t="s">
        <v>222</v>
      </c>
      <c r="AD20" s="11">
        <f ca="1" t="shared" si="4"/>
        <v>1570</v>
      </c>
      <c r="AF20" s="42" t="str">
        <f>+'水洗化人口等'!B20</f>
        <v>38386</v>
      </c>
      <c r="AG20" s="11">
        <v>20</v>
      </c>
      <c r="AI20" s="42" t="s">
        <v>223</v>
      </c>
      <c r="AJ20" s="3" t="s">
        <v>39</v>
      </c>
    </row>
    <row r="21" spans="3:36" ht="16.5" customHeight="1">
      <c r="C21" s="40" t="s">
        <v>224</v>
      </c>
      <c r="D21" s="10">
        <f>IF(D$14&gt;0,D10/D$14,0)</f>
        <v>0.4426790179743303</v>
      </c>
      <c r="F21" s="166" t="s">
        <v>225</v>
      </c>
      <c r="G21" s="167"/>
      <c r="H21" s="17">
        <f>AD23</f>
        <v>142936</v>
      </c>
      <c r="I21" s="17">
        <f>AD33</f>
        <v>260179</v>
      </c>
      <c r="J21" s="21">
        <f>SUM(H21:I21)</f>
        <v>403115</v>
      </c>
      <c r="AA21" s="4" t="s">
        <v>217</v>
      </c>
      <c r="AB21" s="45" t="s">
        <v>204</v>
      </c>
      <c r="AC21" s="45" t="s">
        <v>226</v>
      </c>
      <c r="AD21" s="11">
        <f ca="1" t="shared" si="4"/>
        <v>0</v>
      </c>
      <c r="AF21" s="42" t="str">
        <f>+'水洗化人口等'!B21</f>
        <v>38401</v>
      </c>
      <c r="AG21" s="11">
        <v>21</v>
      </c>
      <c r="AI21" s="42" t="s">
        <v>227</v>
      </c>
      <c r="AJ21" s="3" t="s">
        <v>38</v>
      </c>
    </row>
    <row r="22" spans="3:36" ht="16.5" customHeight="1" thickBot="1">
      <c r="C22" s="40" t="s">
        <v>228</v>
      </c>
      <c r="D22" s="10">
        <f>IF(D$14&gt;0,D12/D$14,0)</f>
        <v>0.42405949075033506</v>
      </c>
      <c r="F22" s="161" t="s">
        <v>54</v>
      </c>
      <c r="G22" s="162"/>
      <c r="H22" s="27">
        <f>SUM(H19:H21)</f>
        <v>154580</v>
      </c>
      <c r="I22" s="27">
        <f>SUM(I19:I21)</f>
        <v>267025</v>
      </c>
      <c r="J22" s="32">
        <f>SUM(J19:J21)</f>
        <v>421605</v>
      </c>
      <c r="AA22" s="4" t="s">
        <v>221</v>
      </c>
      <c r="AB22" s="45" t="s">
        <v>204</v>
      </c>
      <c r="AC22" s="45" t="s">
        <v>229</v>
      </c>
      <c r="AD22" s="11">
        <f ca="1" t="shared" si="4"/>
        <v>11644</v>
      </c>
      <c r="AF22" s="42" t="str">
        <f>+'水洗化人口等'!B22</f>
        <v>38402</v>
      </c>
      <c r="AG22" s="11">
        <v>22</v>
      </c>
      <c r="AI22" s="42" t="s">
        <v>230</v>
      </c>
      <c r="AJ22" s="3" t="s">
        <v>37</v>
      </c>
    </row>
    <row r="23" spans="3:36" ht="16.5" customHeight="1">
      <c r="C23" s="40" t="s">
        <v>231</v>
      </c>
      <c r="D23" s="10">
        <f>IF(D$14&gt;0,C17/D$14,0)</f>
        <v>0.2110795650792335</v>
      </c>
      <c r="F23" s="9"/>
      <c r="J23" s="33"/>
      <c r="AA23" s="4" t="s">
        <v>225</v>
      </c>
      <c r="AB23" s="45" t="s">
        <v>204</v>
      </c>
      <c r="AC23" s="45" t="s">
        <v>232</v>
      </c>
      <c r="AD23" s="11">
        <f ca="1" t="shared" si="4"/>
        <v>142936</v>
      </c>
      <c r="AF23" s="42" t="str">
        <f>+'水洗化人口等'!B23</f>
        <v>38422</v>
      </c>
      <c r="AG23" s="11">
        <v>23</v>
      </c>
      <c r="AI23" s="42" t="s">
        <v>233</v>
      </c>
      <c r="AJ23" s="3" t="s">
        <v>36</v>
      </c>
    </row>
    <row r="24" spans="3:36" ht="16.5" customHeight="1" thickBot="1">
      <c r="C24" s="40" t="s">
        <v>234</v>
      </c>
      <c r="D24" s="10">
        <f>IF(D$9&gt;0,D7/D$9,0)</f>
        <v>0.9878808362705809</v>
      </c>
      <c r="J24" s="34" t="s">
        <v>235</v>
      </c>
      <c r="AA24" s="4" t="s">
        <v>143</v>
      </c>
      <c r="AB24" s="45" t="s">
        <v>204</v>
      </c>
      <c r="AC24" s="45" t="s">
        <v>236</v>
      </c>
      <c r="AD24" s="11">
        <f ca="1" t="shared" si="4"/>
        <v>266915</v>
      </c>
      <c r="AF24" s="42" t="str">
        <f>+'水洗化人口等'!B24</f>
        <v>38442</v>
      </c>
      <c r="AG24" s="11">
        <v>24</v>
      </c>
      <c r="AI24" s="42" t="s">
        <v>237</v>
      </c>
      <c r="AJ24" s="3" t="s">
        <v>35</v>
      </c>
    </row>
    <row r="25" spans="3:36" ht="16.5" customHeight="1">
      <c r="C25" s="40" t="s">
        <v>238</v>
      </c>
      <c r="D25" s="10">
        <f>IF(D$9&gt;0,D8/D$9,0)</f>
        <v>0.012119163729419149</v>
      </c>
      <c r="F25" s="184" t="s">
        <v>6</v>
      </c>
      <c r="G25" s="185"/>
      <c r="H25" s="185"/>
      <c r="I25" s="174" t="s">
        <v>239</v>
      </c>
      <c r="J25" s="176" t="s">
        <v>240</v>
      </c>
      <c r="AA25" s="4" t="s">
        <v>145</v>
      </c>
      <c r="AB25" s="45" t="s">
        <v>204</v>
      </c>
      <c r="AC25" s="45" t="s">
        <v>241</v>
      </c>
      <c r="AD25" s="11">
        <f ca="1" t="shared" si="4"/>
        <v>110</v>
      </c>
      <c r="AF25" s="42" t="str">
        <f>+'水洗化人口等'!B25</f>
        <v>38484</v>
      </c>
      <c r="AG25" s="11">
        <v>25</v>
      </c>
      <c r="AI25" s="42" t="s">
        <v>242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204</v>
      </c>
      <c r="AC26" s="45" t="s">
        <v>243</v>
      </c>
      <c r="AD26" s="11">
        <f ca="1" t="shared" si="4"/>
        <v>0</v>
      </c>
      <c r="AF26" s="42" t="str">
        <f>+'水洗化人口等'!B26</f>
        <v>38488</v>
      </c>
      <c r="AG26" s="11">
        <v>26</v>
      </c>
      <c r="AI26" s="42" t="s">
        <v>244</v>
      </c>
      <c r="AJ26" s="3" t="s">
        <v>33</v>
      </c>
    </row>
    <row r="27" spans="6:36" ht="16.5" customHeight="1">
      <c r="F27" s="178" t="s">
        <v>148</v>
      </c>
      <c r="G27" s="179"/>
      <c r="H27" s="180"/>
      <c r="I27" s="19">
        <f aca="true" t="shared" si="5" ref="I27:I35">AD40</f>
        <v>30116</v>
      </c>
      <c r="J27" s="35">
        <f>AD49</f>
        <v>1247</v>
      </c>
      <c r="AA27" s="4" t="s">
        <v>159</v>
      </c>
      <c r="AB27" s="45" t="s">
        <v>204</v>
      </c>
      <c r="AC27" s="45" t="s">
        <v>245</v>
      </c>
      <c r="AD27" s="11">
        <f ca="1" t="shared" si="4"/>
        <v>0</v>
      </c>
      <c r="AF27" s="42" t="str">
        <f>+'水洗化人口等'!B27</f>
        <v>38506</v>
      </c>
      <c r="AG27" s="11">
        <v>27</v>
      </c>
      <c r="AI27" s="42" t="s">
        <v>246</v>
      </c>
      <c r="AJ27" s="3" t="s">
        <v>32</v>
      </c>
    </row>
    <row r="28" spans="6:36" ht="16.5" customHeight="1">
      <c r="F28" s="181" t="s">
        <v>247</v>
      </c>
      <c r="G28" s="182"/>
      <c r="H28" s="183"/>
      <c r="I28" s="19">
        <f t="shared" si="5"/>
        <v>197</v>
      </c>
      <c r="J28" s="35">
        <f>AD50</f>
        <v>0</v>
      </c>
      <c r="AA28" s="4" t="s">
        <v>161</v>
      </c>
      <c r="AB28" s="45" t="s">
        <v>204</v>
      </c>
      <c r="AC28" s="45" t="s">
        <v>248</v>
      </c>
      <c r="AD28" s="11">
        <f ca="1" t="shared" si="4"/>
        <v>0</v>
      </c>
      <c r="AF28" s="42">
        <f>+'水洗化人口等'!B28</f>
        <v>0</v>
      </c>
      <c r="AG28" s="11">
        <v>28</v>
      </c>
      <c r="AI28" s="42" t="s">
        <v>249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1728</v>
      </c>
      <c r="J29" s="35">
        <f>AD51</f>
        <v>1</v>
      </c>
      <c r="AA29" s="4" t="s">
        <v>163</v>
      </c>
      <c r="AB29" s="45" t="s">
        <v>204</v>
      </c>
      <c r="AC29" s="45" t="s">
        <v>250</v>
      </c>
      <c r="AD29" s="11">
        <f ca="1" t="shared" si="4"/>
        <v>0</v>
      </c>
      <c r="AF29" s="42">
        <f>+'水洗化人口等'!B29</f>
        <v>0</v>
      </c>
      <c r="AG29" s="11">
        <v>29</v>
      </c>
      <c r="AI29" s="42" t="s">
        <v>251</v>
      </c>
      <c r="AJ29" s="3" t="s">
        <v>30</v>
      </c>
    </row>
    <row r="30" spans="6:36" ht="16.5" customHeight="1">
      <c r="F30" s="178" t="s">
        <v>145</v>
      </c>
      <c r="G30" s="179"/>
      <c r="H30" s="180"/>
      <c r="I30" s="19">
        <f t="shared" si="5"/>
        <v>73</v>
      </c>
      <c r="J30" s="35">
        <f>AD52</f>
        <v>0</v>
      </c>
      <c r="AA30" s="4" t="s">
        <v>203</v>
      </c>
      <c r="AB30" s="45" t="s">
        <v>204</v>
      </c>
      <c r="AC30" s="45" t="s">
        <v>252</v>
      </c>
      <c r="AD30" s="11">
        <f ca="1" t="shared" si="4"/>
        <v>0</v>
      </c>
      <c r="AF30" s="42">
        <f>+'水洗化人口等'!B30</f>
        <v>0</v>
      </c>
      <c r="AG30" s="11">
        <v>30</v>
      </c>
      <c r="AI30" s="42" t="s">
        <v>253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217</v>
      </c>
      <c r="AB31" s="45" t="s">
        <v>204</v>
      </c>
      <c r="AC31" s="45" t="s">
        <v>181</v>
      </c>
      <c r="AD31" s="11">
        <f ca="1" t="shared" si="4"/>
        <v>0</v>
      </c>
      <c r="AF31" s="42">
        <f>+'水洗化人口等'!B31</f>
        <v>0</v>
      </c>
      <c r="AG31" s="11">
        <v>31</v>
      </c>
      <c r="AI31" s="42" t="s">
        <v>254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0</v>
      </c>
      <c r="J32" s="24" t="s">
        <v>190</v>
      </c>
      <c r="AA32" s="4" t="s">
        <v>221</v>
      </c>
      <c r="AB32" s="45" t="s">
        <v>204</v>
      </c>
      <c r="AC32" s="45" t="s">
        <v>255</v>
      </c>
      <c r="AD32" s="11">
        <f ca="1" t="shared" si="4"/>
        <v>6846</v>
      </c>
      <c r="AF32" s="42">
        <f>+'水洗化人口等'!B32</f>
        <v>0</v>
      </c>
      <c r="AG32" s="11">
        <v>32</v>
      </c>
      <c r="AI32" s="42" t="s">
        <v>256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4</v>
      </c>
      <c r="J33" s="24" t="s">
        <v>190</v>
      </c>
      <c r="AA33" s="4" t="s">
        <v>225</v>
      </c>
      <c r="AB33" s="45" t="s">
        <v>204</v>
      </c>
      <c r="AC33" s="45" t="s">
        <v>192</v>
      </c>
      <c r="AD33" s="11">
        <f ca="1" t="shared" si="4"/>
        <v>260179</v>
      </c>
      <c r="AF33" s="42">
        <f>+'水洗化人口等'!B33</f>
        <v>0</v>
      </c>
      <c r="AG33" s="11">
        <v>33</v>
      </c>
      <c r="AI33" s="42" t="s">
        <v>257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2180</v>
      </c>
      <c r="J34" s="24" t="s">
        <v>190</v>
      </c>
      <c r="AA34" s="4" t="s">
        <v>143</v>
      </c>
      <c r="AB34" s="45" t="s">
        <v>204</v>
      </c>
      <c r="AC34" s="45" t="s">
        <v>258</v>
      </c>
      <c r="AD34" s="45">
        <f ca="1" t="shared" si="4"/>
        <v>5375</v>
      </c>
      <c r="AF34" s="42">
        <f>+'水洗化人口等'!B34</f>
        <v>0</v>
      </c>
      <c r="AG34" s="11">
        <v>34</v>
      </c>
      <c r="AI34" s="42" t="s">
        <v>259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105</v>
      </c>
      <c r="J35" s="24" t="s">
        <v>190</v>
      </c>
      <c r="AA35" s="4" t="s">
        <v>145</v>
      </c>
      <c r="AB35" s="45" t="s">
        <v>204</v>
      </c>
      <c r="AC35" s="45" t="s">
        <v>260</v>
      </c>
      <c r="AD35" s="45">
        <f ca="1" t="shared" si="4"/>
        <v>110</v>
      </c>
      <c r="AF35" s="42">
        <f>+'水洗化人口等'!B35</f>
        <v>0</v>
      </c>
      <c r="AG35" s="11">
        <v>35</v>
      </c>
      <c r="AI35" s="42" t="s">
        <v>261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34403</v>
      </c>
      <c r="J36" s="37">
        <f>SUM(J27:J31)</f>
        <v>1248</v>
      </c>
      <c r="AA36" s="4" t="s">
        <v>1</v>
      </c>
      <c r="AB36" s="45" t="s">
        <v>204</v>
      </c>
      <c r="AC36" s="45" t="s">
        <v>262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263</v>
      </c>
      <c r="AJ36" s="3" t="s">
        <v>23</v>
      </c>
    </row>
    <row r="37" spans="27:36" ht="13.5" hidden="1">
      <c r="AA37" s="4" t="s">
        <v>143</v>
      </c>
      <c r="AB37" s="45" t="s">
        <v>204</v>
      </c>
      <c r="AC37" s="45" t="s">
        <v>264</v>
      </c>
      <c r="AD37" s="45">
        <f ca="1" t="shared" si="4"/>
        <v>126</v>
      </c>
      <c r="AF37" s="42">
        <f>+'水洗化人口等'!B37</f>
        <v>0</v>
      </c>
      <c r="AG37" s="11">
        <v>37</v>
      </c>
      <c r="AI37" s="42" t="s">
        <v>265</v>
      </c>
      <c r="AJ37" s="3" t="s">
        <v>22</v>
      </c>
    </row>
    <row r="38" spans="27:36" ht="13.5" hidden="1">
      <c r="AA38" s="4" t="s">
        <v>145</v>
      </c>
      <c r="AB38" s="45" t="s">
        <v>204</v>
      </c>
      <c r="AC38" s="45" t="s">
        <v>266</v>
      </c>
      <c r="AD38" s="45">
        <f ca="1" t="shared" si="4"/>
        <v>110</v>
      </c>
      <c r="AF38" s="42">
        <f>+'水洗化人口等'!B38</f>
        <v>0</v>
      </c>
      <c r="AG38" s="11">
        <v>38</v>
      </c>
      <c r="AI38" s="42" t="s">
        <v>267</v>
      </c>
      <c r="AJ38" s="3" t="s">
        <v>21</v>
      </c>
    </row>
    <row r="39" spans="27:36" ht="13.5" hidden="1">
      <c r="AA39" s="4" t="s">
        <v>1</v>
      </c>
      <c r="AB39" s="45" t="s">
        <v>204</v>
      </c>
      <c r="AC39" s="45" t="s">
        <v>268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269</v>
      </c>
      <c r="AJ39" s="3" t="s">
        <v>20</v>
      </c>
    </row>
    <row r="40" spans="27:36" ht="13.5" hidden="1">
      <c r="AA40" s="4" t="s">
        <v>148</v>
      </c>
      <c r="AB40" s="45" t="s">
        <v>204</v>
      </c>
      <c r="AC40" s="45" t="s">
        <v>270</v>
      </c>
      <c r="AD40" s="45">
        <f ca="1" t="shared" si="4"/>
        <v>30116</v>
      </c>
      <c r="AF40" s="42">
        <f>+'水洗化人口等'!B40</f>
        <v>0</v>
      </c>
      <c r="AG40" s="11">
        <v>40</v>
      </c>
      <c r="AI40" s="42" t="s">
        <v>271</v>
      </c>
      <c r="AJ40" s="3" t="s">
        <v>19</v>
      </c>
    </row>
    <row r="41" spans="27:36" ht="13.5" hidden="1">
      <c r="AA41" s="4" t="s">
        <v>247</v>
      </c>
      <c r="AB41" s="45" t="s">
        <v>204</v>
      </c>
      <c r="AC41" s="45" t="s">
        <v>272</v>
      </c>
      <c r="AD41" s="45">
        <f ca="1" t="shared" si="4"/>
        <v>197</v>
      </c>
      <c r="AF41" s="42">
        <f>+'水洗化人口等'!B41</f>
        <v>0</v>
      </c>
      <c r="AG41" s="11">
        <v>41</v>
      </c>
      <c r="AI41" s="42" t="s">
        <v>273</v>
      </c>
      <c r="AJ41" s="3" t="s">
        <v>18</v>
      </c>
    </row>
    <row r="42" spans="27:36" ht="13.5" hidden="1">
      <c r="AA42" s="4" t="s">
        <v>0</v>
      </c>
      <c r="AB42" s="45" t="s">
        <v>204</v>
      </c>
      <c r="AC42" s="45" t="s">
        <v>274</v>
      </c>
      <c r="AD42" s="45">
        <f ca="1" t="shared" si="4"/>
        <v>1728</v>
      </c>
      <c r="AF42" s="42">
        <f>+'水洗化人口等'!B42</f>
        <v>0</v>
      </c>
      <c r="AG42" s="11">
        <v>42</v>
      </c>
      <c r="AI42" s="42" t="s">
        <v>275</v>
      </c>
      <c r="AJ42" s="3" t="s">
        <v>17</v>
      </c>
    </row>
    <row r="43" spans="27:36" ht="13.5" hidden="1">
      <c r="AA43" s="4" t="s">
        <v>145</v>
      </c>
      <c r="AB43" s="45" t="s">
        <v>204</v>
      </c>
      <c r="AC43" s="45" t="s">
        <v>276</v>
      </c>
      <c r="AD43" s="45">
        <f ca="1" t="shared" si="4"/>
        <v>73</v>
      </c>
      <c r="AF43" s="42">
        <f>+'水洗化人口等'!B43</f>
        <v>0</v>
      </c>
      <c r="AG43" s="11">
        <v>43</v>
      </c>
      <c r="AI43" s="42" t="s">
        <v>277</v>
      </c>
      <c r="AJ43" s="3" t="s">
        <v>16</v>
      </c>
    </row>
    <row r="44" spans="27:36" ht="13.5" hidden="1">
      <c r="AA44" s="4" t="s">
        <v>1</v>
      </c>
      <c r="AB44" s="45" t="s">
        <v>204</v>
      </c>
      <c r="AC44" s="45" t="s">
        <v>278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279</v>
      </c>
      <c r="AJ44" s="3" t="s">
        <v>15</v>
      </c>
    </row>
    <row r="45" spans="27:36" ht="13.5" hidden="1">
      <c r="AA45" s="4" t="s">
        <v>2</v>
      </c>
      <c r="AB45" s="45" t="s">
        <v>204</v>
      </c>
      <c r="AC45" s="45" t="s">
        <v>280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281</v>
      </c>
      <c r="AJ45" s="3" t="s">
        <v>14</v>
      </c>
    </row>
    <row r="46" spans="27:36" ht="13.5" hidden="1">
      <c r="AA46" s="4" t="s">
        <v>3</v>
      </c>
      <c r="AB46" s="45" t="s">
        <v>204</v>
      </c>
      <c r="AC46" s="45" t="s">
        <v>282</v>
      </c>
      <c r="AD46" s="45">
        <f ca="1" t="shared" si="4"/>
        <v>4</v>
      </c>
      <c r="AF46" s="42">
        <f>+'水洗化人口等'!B46</f>
        <v>0</v>
      </c>
      <c r="AG46" s="11">
        <v>46</v>
      </c>
      <c r="AI46" s="42" t="s">
        <v>283</v>
      </c>
      <c r="AJ46" s="3" t="s">
        <v>13</v>
      </c>
    </row>
    <row r="47" spans="27:36" ht="13.5" hidden="1">
      <c r="AA47" s="4" t="s">
        <v>4</v>
      </c>
      <c r="AB47" s="45" t="s">
        <v>204</v>
      </c>
      <c r="AC47" s="45" t="s">
        <v>284</v>
      </c>
      <c r="AD47" s="45">
        <f ca="1" t="shared" si="4"/>
        <v>2180</v>
      </c>
      <c r="AF47" s="42">
        <f>+'水洗化人口等'!B47</f>
        <v>0</v>
      </c>
      <c r="AG47" s="11">
        <v>47</v>
      </c>
      <c r="AI47" s="42" t="s">
        <v>285</v>
      </c>
      <c r="AJ47" s="3" t="s">
        <v>12</v>
      </c>
    </row>
    <row r="48" spans="27:36" ht="13.5" hidden="1">
      <c r="AA48" s="4" t="s">
        <v>5</v>
      </c>
      <c r="AB48" s="45" t="s">
        <v>204</v>
      </c>
      <c r="AC48" s="45" t="s">
        <v>286</v>
      </c>
      <c r="AD48" s="45">
        <f ca="1" t="shared" si="4"/>
        <v>105</v>
      </c>
      <c r="AF48" s="42">
        <f>+'水洗化人口等'!B48</f>
        <v>0</v>
      </c>
      <c r="AG48" s="11">
        <v>48</v>
      </c>
      <c r="AI48" s="42" t="s">
        <v>287</v>
      </c>
      <c r="AJ48" s="3" t="s">
        <v>11</v>
      </c>
    </row>
    <row r="49" spans="27:36" ht="13.5" hidden="1">
      <c r="AA49" s="4" t="s">
        <v>148</v>
      </c>
      <c r="AB49" s="45" t="s">
        <v>204</v>
      </c>
      <c r="AC49" s="45" t="s">
        <v>288</v>
      </c>
      <c r="AD49" s="45">
        <f ca="1" t="shared" si="4"/>
        <v>1247</v>
      </c>
      <c r="AF49" s="42">
        <f>+'水洗化人口等'!B49</f>
        <v>0</v>
      </c>
      <c r="AG49" s="11">
        <v>49</v>
      </c>
      <c r="AI49" s="42" t="s">
        <v>289</v>
      </c>
      <c r="AJ49" s="3" t="s">
        <v>10</v>
      </c>
    </row>
    <row r="50" spans="27:36" ht="13.5" hidden="1">
      <c r="AA50" s="4" t="s">
        <v>247</v>
      </c>
      <c r="AB50" s="45" t="s">
        <v>204</v>
      </c>
      <c r="AC50" s="45" t="s">
        <v>290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291</v>
      </c>
      <c r="AJ50" s="3" t="s">
        <v>9</v>
      </c>
    </row>
    <row r="51" spans="27:36" ht="13.5" hidden="1">
      <c r="AA51" s="4" t="s">
        <v>0</v>
      </c>
      <c r="AB51" s="45" t="s">
        <v>204</v>
      </c>
      <c r="AC51" s="45" t="s">
        <v>292</v>
      </c>
      <c r="AD51" s="45">
        <f ca="1" t="shared" si="4"/>
        <v>1</v>
      </c>
      <c r="AF51" s="42">
        <f>+'水洗化人口等'!B51</f>
        <v>0</v>
      </c>
      <c r="AG51" s="11">
        <v>51</v>
      </c>
      <c r="AI51" s="42" t="s">
        <v>293</v>
      </c>
      <c r="AJ51" s="3" t="s">
        <v>8</v>
      </c>
    </row>
    <row r="52" spans="27:36" ht="13.5" hidden="1">
      <c r="AA52" s="4" t="s">
        <v>145</v>
      </c>
      <c r="AB52" s="45" t="s">
        <v>204</v>
      </c>
      <c r="AC52" s="45" t="s">
        <v>294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295</v>
      </c>
      <c r="AJ52" s="3" t="s">
        <v>7</v>
      </c>
    </row>
    <row r="53" spans="27:33" ht="13.5" hidden="1">
      <c r="AA53" s="4" t="s">
        <v>1</v>
      </c>
      <c r="AB53" s="45" t="s">
        <v>204</v>
      </c>
      <c r="AC53" s="45" t="s">
        <v>296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2013-10-21T07:50:37Z</dcterms:modified>
  <cp:category/>
  <cp:version/>
  <cp:contentType/>
  <cp:contentStatus/>
</cp:coreProperties>
</file>