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'組合分担金内訳'!$2:$37</definedName>
    <definedName name="_xlnm.Print_Area" localSheetId="3">'廃棄物事業経費（歳出）'!$2:$52</definedName>
    <definedName name="_xlnm.Print_Area" localSheetId="2">'廃棄物事業経費（歳入）'!$2:$52</definedName>
    <definedName name="_xlnm.Print_Area" localSheetId="0">'廃棄物事業経費（市町村）'!$2:$37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<sst xmlns="http://schemas.openxmlformats.org/spreadsheetml/2006/main" count="2363" uniqueCount="778">
  <si>
    <t>その他</t>
  </si>
  <si>
    <t>合計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</si>
  <si>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</si>
  <si>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</si>
  <si>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</si>
  <si>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</si>
  <si>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</si>
  <si>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</si>
  <si>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</si>
  <si>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</si>
  <si>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</si>
  <si>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</si>
  <si>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</si>
  <si>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</si>
  <si>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</si>
  <si>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</si>
  <si>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</si>
  <si>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</si>
  <si>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</si>
  <si>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</si>
  <si>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</si>
  <si>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</si>
  <si>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</si>
  <si>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</si>
  <si>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</si>
  <si>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</si>
  <si>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</si>
  <si>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</si>
  <si>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</si>
  <si>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</si>
  <si>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</si>
  <si>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</si>
  <si>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</si>
  <si>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</si>
  <si>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</si>
  <si>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</si>
  <si>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</si>
  <si>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</si>
  <si>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</si>
  <si>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</si>
  <si>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</si>
  <si>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</si>
  <si>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</si>
  <si>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</si>
  <si>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</si>
  <si>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</si>
  <si>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</si>
  <si>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</si>
  <si>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</si>
  <si>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</si>
  <si>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</si>
  <si>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</si>
  <si>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</si>
  <si>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</si>
  <si>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</si>
  <si>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</si>
  <si>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</si>
  <si>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</si>
  <si>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</si>
  <si>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</si>
  <si>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</si>
  <si>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</si>
  <si>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</si>
  <si>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</si>
  <si>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</si>
  <si>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</si>
  <si>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</si>
  <si>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</si>
  <si>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</si>
  <si>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</si>
  <si>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</si>
  <si>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</si>
  <si>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</si>
  <si>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</si>
  <si>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</si>
  <si>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</si>
  <si>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</si>
  <si>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</si>
  <si>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</si>
  <si>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</si>
  <si>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</si>
  <si>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</si>
  <si>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</si>
  <si>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</si>
  <si>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</si>
  <si>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</si>
  <si>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</si>
  <si>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</si>
  <si>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</si>
  <si>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</si>
  <si>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</si>
  <si>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</si>
  <si>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</si>
  <si>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</si>
  <si>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</si>
  <si>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</si>
  <si>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</si>
  <si>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</si>
  <si>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</si>
  <si>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</si>
  <si>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</si>
  <si>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</si>
  <si>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</si>
  <si>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</si>
  <si>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</si>
  <si>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</si>
  <si>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</si>
  <si>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</si>
  <si>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</si>
  <si>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</si>
  <si>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</si>
  <si>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和歌山県</t>
  </si>
  <si>
    <t>30000</t>
  </si>
  <si>
    <t>30000</t>
  </si>
  <si>
    <t>-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</si>
  <si>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</si>
  <si>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</si>
  <si>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</si>
  <si>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</si>
  <si>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</si>
  <si>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</si>
  <si>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</si>
  <si>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</si>
  <si>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</si>
  <si>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</si>
  <si>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</si>
  <si>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</si>
  <si>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</si>
  <si>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</si>
  <si>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</si>
  <si>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</si>
  <si>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</si>
  <si>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</si>
  <si>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</si>
  <si>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</si>
  <si>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</si>
  <si>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</si>
  <si>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</si>
  <si>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</si>
  <si>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</si>
  <si>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</si>
  <si>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</si>
  <si>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</si>
  <si>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</si>
  <si>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</si>
  <si>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</si>
  <si>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</si>
  <si>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</si>
  <si>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</si>
  <si>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</si>
  <si>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</si>
  <si>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</si>
  <si>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</si>
  <si>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</si>
  <si>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</si>
  <si>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</si>
  <si>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</si>
  <si>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</si>
  <si>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</si>
  <si>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</si>
  <si>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</si>
  <si>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</si>
  <si>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</si>
  <si>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</si>
  <si>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</si>
  <si>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</si>
  <si>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</si>
  <si>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</si>
  <si>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</si>
  <si>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</si>
  <si>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</si>
  <si>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</si>
  <si>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</si>
  <si>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</si>
  <si>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</si>
  <si>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廃棄物処理事業経費（一部事務組合・広域連合の合計）（平成23年度実績）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</si>
  <si>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</si>
  <si>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</si>
  <si>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</si>
  <si>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</si>
  <si>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</si>
  <si>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</si>
  <si>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</si>
  <si>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</si>
  <si>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</si>
  <si>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</si>
  <si>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</si>
  <si>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</si>
  <si>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</si>
  <si>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</si>
  <si>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</si>
  <si>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</si>
  <si>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</si>
  <si>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</si>
  <si>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</si>
  <si>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</si>
  <si>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</si>
  <si>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</si>
  <si>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</si>
  <si>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</si>
  <si>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</si>
  <si>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</si>
  <si>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</si>
  <si>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</si>
  <si>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</si>
  <si>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</si>
  <si>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</si>
  <si>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</si>
  <si>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</si>
  <si>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</si>
  <si>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</si>
  <si>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</si>
  <si>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</si>
  <si>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</si>
  <si>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和歌山県</t>
  </si>
  <si>
    <t>30000</t>
  </si>
  <si>
    <t>-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</si>
  <si>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</si>
  <si>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</si>
  <si>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</si>
  <si>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</si>
  <si>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</si>
  <si>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</si>
  <si>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</si>
  <si>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</si>
  <si>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</si>
  <si>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</si>
  <si>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</si>
  <si>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</si>
  <si>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</si>
  <si>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</si>
  <si>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</si>
  <si>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</si>
  <si>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</si>
  <si>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</si>
  <si>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</si>
  <si>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</si>
  <si>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</si>
  <si>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</si>
  <si>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</si>
  <si>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</si>
  <si>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</si>
  <si>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</si>
  <si>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</si>
  <si>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</si>
  <si>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</si>
  <si>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</si>
  <si>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</si>
  <si>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</si>
  <si>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</si>
  <si>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</si>
  <si>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</si>
  <si>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</si>
  <si>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</si>
  <si>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</si>
  <si>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</si>
  <si>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</si>
  <si>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</si>
  <si>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</si>
  <si>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</si>
  <si>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</si>
  <si>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</si>
  <si>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</si>
  <si>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</si>
  <si>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</si>
  <si>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</si>
  <si>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合計</t>
  </si>
  <si>
    <t>国庫支出金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</si>
  <si>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</si>
  <si>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</si>
  <si>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</si>
  <si>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</si>
  <si>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</si>
  <si>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</si>
  <si>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</si>
  <si>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</si>
  <si>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</si>
  <si>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</si>
  <si>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和歌山県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</si>
  <si>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</si>
  <si>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</si>
  <si>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</si>
  <si>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</si>
  <si>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</si>
  <si>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</si>
  <si>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</si>
  <si>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</si>
  <si>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</si>
  <si>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</si>
  <si>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</si>
  <si>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</si>
  <si>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</si>
  <si>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</si>
  <si>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</si>
  <si>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</si>
  <si>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</si>
  <si>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</si>
  <si>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</si>
  <si>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</si>
  <si>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</si>
  <si>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</si>
  <si>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</si>
  <si>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</si>
  <si>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</si>
  <si>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</si>
  <si>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</si>
  <si>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</si>
  <si>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</si>
  <si>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</si>
  <si>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</si>
  <si>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</si>
  <si>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</si>
  <si>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</si>
  <si>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</si>
  <si>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</si>
  <si>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</si>
  <si>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</si>
  <si>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</si>
  <si>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</si>
  <si>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和歌山県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</si>
  <si>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</si>
  <si>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</si>
  <si>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</si>
  <si>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</si>
  <si>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</si>
  <si>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</si>
  <si>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</si>
  <si>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</si>
  <si>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</si>
  <si>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</si>
  <si>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</si>
  <si>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</si>
  <si>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</si>
  <si>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</si>
  <si>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</si>
  <si>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</si>
  <si>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</si>
  <si>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</si>
  <si>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</si>
  <si>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</si>
  <si>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</si>
  <si>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</si>
  <si>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</si>
  <si>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</si>
  <si>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</si>
  <si>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</si>
  <si>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</si>
  <si>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</si>
  <si>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</si>
  <si>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</si>
  <si>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</si>
  <si>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</si>
  <si>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</si>
  <si>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</si>
  <si>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</si>
  <si>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</si>
  <si>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</si>
  <si>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</si>
  <si>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</si>
  <si>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</si>
  <si>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</si>
  <si>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</si>
  <si>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</si>
  <si>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</si>
  <si>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</si>
  <si>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</si>
  <si>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</si>
  <si>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</si>
  <si>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</si>
  <si>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</si>
  <si>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</si>
  <si>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</si>
  <si>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</si>
  <si>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</si>
  <si>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</si>
  <si>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</si>
  <si>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</si>
  <si>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</si>
  <si>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</si>
  <si>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</si>
  <si>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</si>
  <si>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</si>
  <si>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</si>
  <si>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</si>
  <si>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</si>
  <si>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</si>
  <si>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</si>
  <si>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</si>
  <si>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</si>
  <si>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</si>
  <si>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</si>
  <si>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</si>
  <si>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</si>
  <si>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</si>
  <si>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</si>
  <si>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</si>
  <si>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</si>
  <si>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</si>
  <si>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</si>
  <si>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</si>
  <si>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</si>
  <si>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</si>
  <si>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</si>
  <si>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</si>
  <si>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</si>
  <si>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</si>
  <si>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</si>
  <si>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</si>
  <si>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</si>
  <si>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</si>
  <si>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</si>
  <si>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</si>
  <si>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</si>
  <si>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</si>
  <si>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</si>
  <si>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</si>
  <si>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</si>
  <si>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</si>
  <si>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</si>
  <si>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</si>
  <si>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</si>
  <si>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</si>
  <si>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</si>
  <si>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</si>
  <si>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</si>
  <si>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</si>
  <si>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</si>
  <si>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</si>
  <si>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</si>
  <si>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</si>
  <si>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</si>
  <si>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</si>
  <si>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</si>
  <si>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</si>
  <si>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</si>
  <si>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</si>
  <si>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</si>
  <si>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</si>
  <si>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</si>
  <si>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</si>
  <si>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</si>
  <si>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</si>
  <si>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</si>
  <si>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</si>
  <si>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</si>
  <si>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</si>
  <si>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</si>
  <si>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</si>
  <si>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</si>
  <si>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</si>
  <si>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</si>
  <si>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</si>
  <si>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</si>
  <si>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</si>
  <si>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</si>
  <si>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</si>
  <si>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</si>
  <si>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</si>
  <si>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</si>
  <si>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</si>
  <si>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</si>
  <si>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</si>
  <si>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</si>
  <si>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</si>
  <si>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</si>
  <si>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</si>
  <si>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</si>
  <si>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</si>
  <si>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</si>
  <si>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</si>
  <si>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</si>
  <si>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</si>
  <si>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</si>
  <si>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</si>
  <si>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</si>
  <si>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</si>
  <si>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</si>
  <si>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</si>
  <si>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</si>
  <si>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</si>
  <si>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</si>
  <si>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</si>
  <si>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</si>
  <si>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</si>
  <si>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</si>
  <si>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</si>
  <si>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</si>
  <si>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</si>
  <si>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</si>
  <si>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</si>
  <si>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</si>
  <si>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</si>
  <si>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</si>
  <si>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</si>
  <si>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</si>
  <si>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</si>
  <si>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</si>
  <si>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</si>
  <si>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</si>
  <si>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</si>
  <si>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</si>
  <si>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</si>
  <si>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</si>
  <si>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</si>
  <si>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</si>
  <si>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</si>
  <si>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</si>
  <si>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</si>
  <si>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</si>
  <si>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</si>
  <si>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</si>
  <si>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</si>
  <si>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</si>
  <si>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</si>
  <si>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</si>
  <si>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</si>
  <si>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</si>
  <si>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和歌山県</t>
  </si>
  <si>
    <t>30201</t>
  </si>
  <si>
    <t>和歌山市</t>
  </si>
  <si>
    <t>30202</t>
  </si>
  <si>
    <t>海南市</t>
  </si>
  <si>
    <t>30886</t>
  </si>
  <si>
    <t>海南海草環境衛生施設組合</t>
  </si>
  <si>
    <t>30897</t>
  </si>
  <si>
    <t>紀の海広域施設組合</t>
  </si>
  <si>
    <t>30203</t>
  </si>
  <si>
    <t>橋本市</t>
  </si>
  <si>
    <t>30893</t>
  </si>
  <si>
    <t>橋本周辺広域市町村圏組合</t>
  </si>
  <si>
    <t>30813</t>
  </si>
  <si>
    <t>橋本伊都衛生施設組合</t>
  </si>
  <si>
    <t>30204</t>
  </si>
  <si>
    <t>有田市</t>
  </si>
  <si>
    <t>30880</t>
  </si>
  <si>
    <t>有田周辺広域圏事務組合</t>
  </si>
  <si>
    <t>30205</t>
  </si>
  <si>
    <t>御坊市</t>
  </si>
  <si>
    <t>30864</t>
  </si>
  <si>
    <t>御坊広域行政事務組合</t>
  </si>
  <si>
    <t>30206</t>
  </si>
  <si>
    <t>田辺市</t>
  </si>
  <si>
    <t>30868</t>
  </si>
  <si>
    <t>上大中清掃施設組合</t>
  </si>
  <si>
    <t>30881</t>
  </si>
  <si>
    <t>田辺市周辺衛生施設組合</t>
  </si>
  <si>
    <t>30884</t>
  </si>
  <si>
    <t>富田川衛生施設組合</t>
  </si>
  <si>
    <t>30850</t>
  </si>
  <si>
    <t>紀南環境衛生施設事務組合</t>
  </si>
  <si>
    <t>30207</t>
  </si>
  <si>
    <t>新宮市</t>
  </si>
  <si>
    <t>30208</t>
  </si>
  <si>
    <t>紀の川市</t>
  </si>
  <si>
    <t>30811</t>
  </si>
  <si>
    <t>那賀衛生環境整備組合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</si>
  <si>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</si>
  <si>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</si>
  <si>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</si>
  <si>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</si>
  <si>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</si>
  <si>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</si>
  <si>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</si>
  <si>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</si>
  <si>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</si>
  <si>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</si>
  <si>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</si>
  <si>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</si>
  <si>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30816</t>
  </si>
  <si>
    <t>有田衛生施設事務組合</t>
  </si>
  <si>
    <t>30362</t>
  </si>
  <si>
    <t>広川町</t>
  </si>
  <si>
    <t>30366</t>
  </si>
  <si>
    <t>有田川町</t>
  </si>
  <si>
    <t>有田広域圏事務組合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</si>
  <si>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</si>
  <si>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</si>
  <si>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</si>
  <si>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</si>
  <si>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</si>
  <si>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</si>
  <si>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</si>
  <si>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</si>
  <si>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</si>
  <si>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</si>
  <si>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</si>
  <si>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</si>
  <si>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</si>
  <si>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</si>
  <si>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富田川衛星施設組合</t>
  </si>
  <si>
    <t>30846</t>
  </si>
  <si>
    <t>大辺路衛生施設組合</t>
  </si>
  <si>
    <t>30404</t>
  </si>
  <si>
    <t>上富田町</t>
  </si>
  <si>
    <t>30406</t>
  </si>
  <si>
    <t>すさみ町</t>
  </si>
  <si>
    <t>30421</t>
  </si>
  <si>
    <t>那智勝浦町</t>
  </si>
  <si>
    <t>30856</t>
  </si>
  <si>
    <t>那智勝浦町太地町環境衛生施設一部事務組合</t>
  </si>
  <si>
    <t>30422</t>
  </si>
  <si>
    <t>太地町</t>
  </si>
  <si>
    <t>那智勝浦町・太地町</t>
  </si>
  <si>
    <t>30424</t>
  </si>
  <si>
    <t>古座川町</t>
  </si>
  <si>
    <t>30845</t>
  </si>
  <si>
    <t>串本町古座町二町衛生組合</t>
  </si>
  <si>
    <t>30427</t>
  </si>
  <si>
    <t>北山村</t>
  </si>
  <si>
    <t>30428</t>
  </si>
  <si>
    <t>串本町</t>
  </si>
  <si>
    <t>串本町古座川町衛生施設事務組合</t>
  </si>
  <si>
    <t>廃棄物処理事業経費【市区町村分担金の合計】（平成23年度実績）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</si>
  <si>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</si>
  <si>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</si>
  <si>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</si>
  <si>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</si>
  <si>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</si>
  <si>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</si>
  <si>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</si>
  <si>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</si>
  <si>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</si>
  <si>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</si>
  <si>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</si>
  <si>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</si>
  <si>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</si>
  <si>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</si>
  <si>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</si>
  <si>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</si>
  <si>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</si>
  <si>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</si>
  <si>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</si>
  <si>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</si>
  <si>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</si>
  <si>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</si>
  <si>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</si>
  <si>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</si>
  <si>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</si>
  <si>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</si>
  <si>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</si>
  <si>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</si>
  <si>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</si>
  <si>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</si>
  <si>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</si>
  <si>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</si>
  <si>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</si>
  <si>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</si>
  <si>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</si>
  <si>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</si>
  <si>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24561</t>
  </si>
  <si>
    <t>御浜町</t>
  </si>
  <si>
    <t>24562</t>
  </si>
  <si>
    <t>紀宝町</t>
  </si>
  <si>
    <t>那智勝浦町・太地町環境衛生施設一部事務組合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</si>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</sst>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54</v>
      </c>
      <c r="B2" s="148" t="s">
        <v>55</v>
      </c>
      <c r="C2" s="151" t="s">
        <v>56</v>
      </c>
      <c r="D2" s="132" t="s">
        <v>58</v>
      </c>
      <c r="E2" s="78"/>
      <c r="F2" s="78"/>
      <c r="G2" s="78"/>
      <c r="H2" s="78"/>
      <c r="I2" s="78"/>
      <c r="J2" s="78"/>
      <c r="K2" s="78"/>
      <c r="L2" s="79"/>
      <c r="M2" s="132" t="s">
        <v>60</v>
      </c>
      <c r="N2" s="78"/>
      <c r="O2" s="78"/>
      <c r="P2" s="78"/>
      <c r="Q2" s="78"/>
      <c r="R2" s="78"/>
      <c r="S2" s="78"/>
      <c r="T2" s="78"/>
      <c r="U2" s="79"/>
      <c r="V2" s="132" t="s">
        <v>61</v>
      </c>
      <c r="W2" s="78"/>
      <c r="X2" s="78"/>
      <c r="Y2" s="78"/>
      <c r="Z2" s="78"/>
      <c r="AA2" s="78"/>
      <c r="AB2" s="78"/>
      <c r="AC2" s="78"/>
      <c r="AD2" s="79"/>
      <c r="AE2" s="133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65</v>
      </c>
      <c r="E3" s="83"/>
      <c r="F3" s="83"/>
      <c r="G3" s="83"/>
      <c r="H3" s="83"/>
      <c r="I3" s="83"/>
      <c r="J3" s="83"/>
      <c r="K3" s="83"/>
      <c r="L3" s="84"/>
      <c r="M3" s="134" t="s">
        <v>65</v>
      </c>
      <c r="N3" s="83"/>
      <c r="O3" s="83"/>
      <c r="P3" s="83"/>
      <c r="Q3" s="83"/>
      <c r="R3" s="83"/>
      <c r="S3" s="83"/>
      <c r="T3" s="83"/>
      <c r="U3" s="84"/>
      <c r="V3" s="134" t="s">
        <v>65</v>
      </c>
      <c r="W3" s="83"/>
      <c r="X3" s="83"/>
      <c r="Y3" s="83"/>
      <c r="Z3" s="83"/>
      <c r="AA3" s="83"/>
      <c r="AB3" s="83"/>
      <c r="AC3" s="83"/>
      <c r="AD3" s="84"/>
      <c r="AE3" s="135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5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5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9"/>
      <c r="B4" s="149"/>
      <c r="C4" s="152"/>
      <c r="D4" s="68"/>
      <c r="E4" s="134" t="s">
        <v>69</v>
      </c>
      <c r="F4" s="91"/>
      <c r="G4" s="91"/>
      <c r="H4" s="91"/>
      <c r="I4" s="91"/>
      <c r="J4" s="91"/>
      <c r="K4" s="92"/>
      <c r="L4" s="125" t="s">
        <v>71</v>
      </c>
      <c r="M4" s="68"/>
      <c r="N4" s="134" t="s">
        <v>69</v>
      </c>
      <c r="O4" s="91"/>
      <c r="P4" s="91"/>
      <c r="Q4" s="91"/>
      <c r="R4" s="91"/>
      <c r="S4" s="91"/>
      <c r="T4" s="92"/>
      <c r="U4" s="125" t="s">
        <v>71</v>
      </c>
      <c r="V4" s="68"/>
      <c r="W4" s="134" t="s">
        <v>69</v>
      </c>
      <c r="X4" s="91"/>
      <c r="Y4" s="91"/>
      <c r="Z4" s="91"/>
      <c r="AA4" s="91"/>
      <c r="AB4" s="91"/>
      <c r="AC4" s="92"/>
      <c r="AD4" s="125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6" t="s">
        <v>74</v>
      </c>
      <c r="AL4" s="146" t="s">
        <v>75</v>
      </c>
      <c r="AM4" s="90" t="s">
        <v>61</v>
      </c>
      <c r="AN4" s="135" t="s">
        <v>76</v>
      </c>
      <c r="AO4" s="87"/>
      <c r="AP4" s="87"/>
      <c r="AQ4" s="87"/>
      <c r="AR4" s="88"/>
      <c r="AS4" s="135" t="s">
        <v>77</v>
      </c>
      <c r="AT4" s="80"/>
      <c r="AU4" s="80"/>
      <c r="AV4" s="94"/>
      <c r="AW4" s="95" t="s">
        <v>79</v>
      </c>
      <c r="AX4" s="135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6" t="s">
        <v>74</v>
      </c>
      <c r="BN4" s="146" t="s">
        <v>75</v>
      </c>
      <c r="BO4" s="90" t="s">
        <v>61</v>
      </c>
      <c r="BP4" s="135" t="s">
        <v>76</v>
      </c>
      <c r="BQ4" s="87"/>
      <c r="BR4" s="87"/>
      <c r="BS4" s="87"/>
      <c r="BT4" s="88"/>
      <c r="BU4" s="135" t="s">
        <v>77</v>
      </c>
      <c r="BV4" s="80"/>
      <c r="BW4" s="80"/>
      <c r="BX4" s="94"/>
      <c r="BY4" s="95" t="s">
        <v>79</v>
      </c>
      <c r="BZ4" s="135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6" t="s">
        <v>74</v>
      </c>
      <c r="CP4" s="146" t="s">
        <v>75</v>
      </c>
      <c r="CQ4" s="90" t="s">
        <v>61</v>
      </c>
      <c r="CR4" s="135" t="s">
        <v>76</v>
      </c>
      <c r="CS4" s="87"/>
      <c r="CT4" s="87"/>
      <c r="CU4" s="87"/>
      <c r="CV4" s="88"/>
      <c r="CW4" s="135" t="s">
        <v>77</v>
      </c>
      <c r="CX4" s="80"/>
      <c r="CY4" s="80"/>
      <c r="CZ4" s="94"/>
      <c r="DA4" s="95" t="s">
        <v>79</v>
      </c>
      <c r="DB4" s="135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6" t="s">
        <v>91</v>
      </c>
      <c r="AH5" s="136" t="s">
        <v>93</v>
      </c>
      <c r="AI5" s="136" t="s">
        <v>95</v>
      </c>
      <c r="AJ5" s="136" t="s">
        <v>68</v>
      </c>
      <c r="AK5" s="98"/>
      <c r="AL5" s="147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6" t="s">
        <v>91</v>
      </c>
      <c r="BJ5" s="136" t="s">
        <v>93</v>
      </c>
      <c r="BK5" s="136" t="s">
        <v>95</v>
      </c>
      <c r="BL5" s="136" t="s">
        <v>68</v>
      </c>
      <c r="BM5" s="98"/>
      <c r="BN5" s="147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6" t="s">
        <v>91</v>
      </c>
      <c r="CL5" s="136" t="s">
        <v>93</v>
      </c>
      <c r="CM5" s="136" t="s">
        <v>95</v>
      </c>
      <c r="CN5" s="136" t="s">
        <v>68</v>
      </c>
      <c r="CO5" s="98"/>
      <c r="CP5" s="147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SUM(D8:D37)</f>
        <v>14653636</v>
      </c>
      <c r="E7" s="70">
        <f t="shared" si="0"/>
        <v>2983001</v>
      </c>
      <c r="F7" s="70">
        <f t="shared" si="0"/>
        <v>85096</v>
      </c>
      <c r="G7" s="70">
        <f t="shared" si="0"/>
        <v>22702</v>
      </c>
      <c r="H7" s="70">
        <f t="shared" si="0"/>
        <v>709200</v>
      </c>
      <c r="I7" s="70">
        <f t="shared" si="0"/>
        <v>1558811</v>
      </c>
      <c r="J7" s="71" t="s">
        <v>114</v>
      </c>
      <c r="K7" s="70">
        <f aca="true" t="shared" si="1" ref="K7:R7">SUM(K8:K37)</f>
        <v>607192</v>
      </c>
      <c r="L7" s="70">
        <f t="shared" si="1"/>
        <v>11670635</v>
      </c>
      <c r="M7" s="70">
        <f t="shared" si="1"/>
        <v>3428452</v>
      </c>
      <c r="N7" s="70">
        <f t="shared" si="1"/>
        <v>272530</v>
      </c>
      <c r="O7" s="70">
        <f t="shared" si="1"/>
        <v>98422</v>
      </c>
      <c r="P7" s="70">
        <f t="shared" si="1"/>
        <v>106850</v>
      </c>
      <c r="Q7" s="70">
        <f t="shared" si="1"/>
        <v>0</v>
      </c>
      <c r="R7" s="70">
        <f t="shared" si="1"/>
        <v>38318</v>
      </c>
      <c r="S7" s="71" t="s">
        <v>114</v>
      </c>
      <c r="T7" s="70">
        <f aca="true" t="shared" si="2" ref="T7:AA7">SUM(T8:T37)</f>
        <v>28940</v>
      </c>
      <c r="U7" s="70">
        <f t="shared" si="2"/>
        <v>3155922</v>
      </c>
      <c r="V7" s="70">
        <f t="shared" si="2"/>
        <v>18082088</v>
      </c>
      <c r="W7" s="70">
        <f t="shared" si="2"/>
        <v>3255531</v>
      </c>
      <c r="X7" s="70">
        <f t="shared" si="2"/>
        <v>183518</v>
      </c>
      <c r="Y7" s="70">
        <f t="shared" si="2"/>
        <v>129552</v>
      </c>
      <c r="Z7" s="70">
        <f t="shared" si="2"/>
        <v>709200</v>
      </c>
      <c r="AA7" s="70">
        <f t="shared" si="2"/>
        <v>1597129</v>
      </c>
      <c r="AB7" s="71" t="s">
        <v>114</v>
      </c>
      <c r="AC7" s="70">
        <f aca="true" t="shared" si="3" ref="AC7:BH7">SUM(AC8:AC37)</f>
        <v>636132</v>
      </c>
      <c r="AD7" s="70">
        <f t="shared" si="3"/>
        <v>14826557</v>
      </c>
      <c r="AE7" s="70">
        <f t="shared" si="3"/>
        <v>874583</v>
      </c>
      <c r="AF7" s="70">
        <f t="shared" si="3"/>
        <v>844741</v>
      </c>
      <c r="AG7" s="70">
        <f t="shared" si="3"/>
        <v>0</v>
      </c>
      <c r="AH7" s="70">
        <f t="shared" si="3"/>
        <v>590015</v>
      </c>
      <c r="AI7" s="70">
        <f t="shared" si="3"/>
        <v>252500</v>
      </c>
      <c r="AJ7" s="70">
        <f t="shared" si="3"/>
        <v>2226</v>
      </c>
      <c r="AK7" s="70">
        <f t="shared" si="3"/>
        <v>29842</v>
      </c>
      <c r="AL7" s="70">
        <f t="shared" si="3"/>
        <v>325900</v>
      </c>
      <c r="AM7" s="70">
        <f t="shared" si="3"/>
        <v>10953917</v>
      </c>
      <c r="AN7" s="70">
        <f t="shared" si="3"/>
        <v>4444608</v>
      </c>
      <c r="AO7" s="70">
        <f t="shared" si="3"/>
        <v>1346895</v>
      </c>
      <c r="AP7" s="70">
        <f t="shared" si="3"/>
        <v>2287075</v>
      </c>
      <c r="AQ7" s="70">
        <f t="shared" si="3"/>
        <v>774602</v>
      </c>
      <c r="AR7" s="70">
        <f t="shared" si="3"/>
        <v>36036</v>
      </c>
      <c r="AS7" s="70">
        <f t="shared" si="3"/>
        <v>2840203</v>
      </c>
      <c r="AT7" s="70">
        <f t="shared" si="3"/>
        <v>391671</v>
      </c>
      <c r="AU7" s="70">
        <f t="shared" si="3"/>
        <v>2341534</v>
      </c>
      <c r="AV7" s="70">
        <f t="shared" si="3"/>
        <v>106998</v>
      </c>
      <c r="AW7" s="70">
        <f t="shared" si="3"/>
        <v>58565</v>
      </c>
      <c r="AX7" s="70">
        <f t="shared" si="3"/>
        <v>3600178</v>
      </c>
      <c r="AY7" s="70">
        <f t="shared" si="3"/>
        <v>2080444</v>
      </c>
      <c r="AZ7" s="70">
        <f t="shared" si="3"/>
        <v>1145205</v>
      </c>
      <c r="BA7" s="70">
        <f t="shared" si="3"/>
        <v>275600</v>
      </c>
      <c r="BB7" s="70">
        <f t="shared" si="3"/>
        <v>98929</v>
      </c>
      <c r="BC7" s="70">
        <f t="shared" si="3"/>
        <v>2173882</v>
      </c>
      <c r="BD7" s="70">
        <f t="shared" si="3"/>
        <v>10363</v>
      </c>
      <c r="BE7" s="70">
        <f t="shared" si="3"/>
        <v>325354</v>
      </c>
      <c r="BF7" s="70">
        <f t="shared" si="3"/>
        <v>12153854</v>
      </c>
      <c r="BG7" s="70">
        <f t="shared" si="3"/>
        <v>7566</v>
      </c>
      <c r="BH7" s="70">
        <f t="shared" si="3"/>
        <v>0</v>
      </c>
      <c r="BI7" s="70">
        <f aca="true" t="shared" si="4" ref="BI7:CN7">SUM(BI8:BI37)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7566</v>
      </c>
      <c r="BN7" s="70">
        <f t="shared" si="4"/>
        <v>76418</v>
      </c>
      <c r="BO7" s="70">
        <f t="shared" si="4"/>
        <v>544584</v>
      </c>
      <c r="BP7" s="70">
        <f t="shared" si="4"/>
        <v>290978</v>
      </c>
      <c r="BQ7" s="70">
        <f t="shared" si="4"/>
        <v>174743</v>
      </c>
      <c r="BR7" s="70">
        <f t="shared" si="4"/>
        <v>47273</v>
      </c>
      <c r="BS7" s="70">
        <f t="shared" si="4"/>
        <v>68962</v>
      </c>
      <c r="BT7" s="70">
        <f t="shared" si="4"/>
        <v>0</v>
      </c>
      <c r="BU7" s="70">
        <f t="shared" si="4"/>
        <v>181150</v>
      </c>
      <c r="BV7" s="70">
        <f t="shared" si="4"/>
        <v>18649</v>
      </c>
      <c r="BW7" s="70">
        <f t="shared" si="4"/>
        <v>162501</v>
      </c>
      <c r="BX7" s="70">
        <f t="shared" si="4"/>
        <v>0</v>
      </c>
      <c r="BY7" s="70">
        <f t="shared" si="4"/>
        <v>0</v>
      </c>
      <c r="BZ7" s="70">
        <f t="shared" si="4"/>
        <v>72456</v>
      </c>
      <c r="CA7" s="70">
        <f t="shared" si="4"/>
        <v>6435</v>
      </c>
      <c r="CB7" s="70">
        <f t="shared" si="4"/>
        <v>66021</v>
      </c>
      <c r="CC7" s="70">
        <f t="shared" si="4"/>
        <v>0</v>
      </c>
      <c r="CD7" s="70">
        <f t="shared" si="4"/>
        <v>0</v>
      </c>
      <c r="CE7" s="70">
        <f t="shared" si="4"/>
        <v>2406286</v>
      </c>
      <c r="CF7" s="70">
        <f t="shared" si="4"/>
        <v>0</v>
      </c>
      <c r="CG7" s="70">
        <f t="shared" si="4"/>
        <v>393598</v>
      </c>
      <c r="CH7" s="70">
        <f t="shared" si="4"/>
        <v>945748</v>
      </c>
      <c r="CI7" s="70">
        <f t="shared" si="4"/>
        <v>882149</v>
      </c>
      <c r="CJ7" s="70">
        <f t="shared" si="4"/>
        <v>844741</v>
      </c>
      <c r="CK7" s="70">
        <f t="shared" si="4"/>
        <v>0</v>
      </c>
      <c r="CL7" s="70">
        <f t="shared" si="4"/>
        <v>590015</v>
      </c>
      <c r="CM7" s="70">
        <f t="shared" si="4"/>
        <v>252500</v>
      </c>
      <c r="CN7" s="70">
        <f t="shared" si="4"/>
        <v>2226</v>
      </c>
      <c r="CO7" s="70">
        <f aca="true" t="shared" si="5" ref="CO7:DT7">SUM(CO8:CO37)</f>
        <v>37408</v>
      </c>
      <c r="CP7" s="70">
        <f t="shared" si="5"/>
        <v>402318</v>
      </c>
      <c r="CQ7" s="70">
        <f t="shared" si="5"/>
        <v>11498501</v>
      </c>
      <c r="CR7" s="70">
        <f t="shared" si="5"/>
        <v>4735586</v>
      </c>
      <c r="CS7" s="70">
        <f t="shared" si="5"/>
        <v>1521638</v>
      </c>
      <c r="CT7" s="70">
        <f t="shared" si="5"/>
        <v>2334348</v>
      </c>
      <c r="CU7" s="70">
        <f t="shared" si="5"/>
        <v>843564</v>
      </c>
      <c r="CV7" s="70">
        <f t="shared" si="5"/>
        <v>36036</v>
      </c>
      <c r="CW7" s="70">
        <f t="shared" si="5"/>
        <v>3021353</v>
      </c>
      <c r="CX7" s="70">
        <f t="shared" si="5"/>
        <v>410320</v>
      </c>
      <c r="CY7" s="70">
        <f t="shared" si="5"/>
        <v>2504035</v>
      </c>
      <c r="CZ7" s="70">
        <f t="shared" si="5"/>
        <v>106998</v>
      </c>
      <c r="DA7" s="70">
        <f t="shared" si="5"/>
        <v>58565</v>
      </c>
      <c r="DB7" s="70">
        <f t="shared" si="5"/>
        <v>3672634</v>
      </c>
      <c r="DC7" s="70">
        <f t="shared" si="5"/>
        <v>2086879</v>
      </c>
      <c r="DD7" s="70">
        <f t="shared" si="5"/>
        <v>1211226</v>
      </c>
      <c r="DE7" s="70">
        <f t="shared" si="5"/>
        <v>275600</v>
      </c>
      <c r="DF7" s="70">
        <f t="shared" si="5"/>
        <v>98929</v>
      </c>
      <c r="DG7" s="70">
        <f t="shared" si="5"/>
        <v>4580168</v>
      </c>
      <c r="DH7" s="70">
        <f t="shared" si="5"/>
        <v>10363</v>
      </c>
      <c r="DI7" s="70">
        <f t="shared" si="5"/>
        <v>718952</v>
      </c>
      <c r="DJ7" s="70">
        <f t="shared" si="5"/>
        <v>13099602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37">SUM(E8,+L8)</f>
        <v>4850002</v>
      </c>
      <c r="E8" s="72">
        <f aca="true" t="shared" si="7" ref="E8:E37">SUM(F8:I8)+K8</f>
        <v>1131652</v>
      </c>
      <c r="F8" s="72">
        <v>27840</v>
      </c>
      <c r="G8" s="72">
        <v>0</v>
      </c>
      <c r="H8" s="72">
        <v>344300</v>
      </c>
      <c r="I8" s="72">
        <v>622838</v>
      </c>
      <c r="J8" s="73" t="s">
        <v>114</v>
      </c>
      <c r="K8" s="72">
        <v>136674</v>
      </c>
      <c r="L8" s="72">
        <v>3718350</v>
      </c>
      <c r="M8" s="72">
        <f aca="true" t="shared" si="8" ref="M8:M37">SUM(N8,+U8)</f>
        <v>681607</v>
      </c>
      <c r="N8" s="72">
        <f aca="true" t="shared" si="9" ref="N8:N37">SUM(O8:R8)+T8</f>
        <v>171089</v>
      </c>
      <c r="O8" s="72">
        <v>88880</v>
      </c>
      <c r="P8" s="72">
        <v>79992</v>
      </c>
      <c r="Q8" s="72">
        <v>0</v>
      </c>
      <c r="R8" s="72">
        <v>0</v>
      </c>
      <c r="S8" s="73" t="s">
        <v>114</v>
      </c>
      <c r="T8" s="72">
        <v>2217</v>
      </c>
      <c r="U8" s="72">
        <v>510518</v>
      </c>
      <c r="V8" s="72">
        <f aca="true" t="shared" si="10" ref="V8:V37">+SUM(D8,M8)</f>
        <v>5531609</v>
      </c>
      <c r="W8" s="72">
        <f aca="true" t="shared" si="11" ref="W8:W37">+SUM(E8,N8)</f>
        <v>1302741</v>
      </c>
      <c r="X8" s="72">
        <f aca="true" t="shared" si="12" ref="X8:X37">+SUM(F8,O8)</f>
        <v>116720</v>
      </c>
      <c r="Y8" s="72">
        <f aca="true" t="shared" si="13" ref="Y8:Y37">+SUM(G8,P8)</f>
        <v>79992</v>
      </c>
      <c r="Z8" s="72">
        <f aca="true" t="shared" si="14" ref="Z8:Z37">+SUM(H8,Q8)</f>
        <v>344300</v>
      </c>
      <c r="AA8" s="72">
        <f aca="true" t="shared" si="15" ref="AA8:AA37">+SUM(I8,R8)</f>
        <v>622838</v>
      </c>
      <c r="AB8" s="73" t="s">
        <v>114</v>
      </c>
      <c r="AC8" s="72">
        <f aca="true" t="shared" si="16" ref="AC8:AC37">+SUM(K8,T8)</f>
        <v>138891</v>
      </c>
      <c r="AD8" s="72">
        <f aca="true" t="shared" si="17" ref="AD8:AD37">+SUM(L8,U8)</f>
        <v>4228868</v>
      </c>
      <c r="AE8" s="72">
        <f aca="true" t="shared" si="18" ref="AE8:AE37">SUM(AF8,+AK8)</f>
        <v>487978</v>
      </c>
      <c r="AF8" s="72">
        <f aca="true" t="shared" si="19" ref="AF8:AF37">SUM(AG8:AJ8)</f>
        <v>466274</v>
      </c>
      <c r="AG8" s="72">
        <v>0</v>
      </c>
      <c r="AH8" s="72">
        <v>466274</v>
      </c>
      <c r="AI8" s="72">
        <v>0</v>
      </c>
      <c r="AJ8" s="72">
        <v>0</v>
      </c>
      <c r="AK8" s="72">
        <v>21704</v>
      </c>
      <c r="AL8" s="72">
        <v>0</v>
      </c>
      <c r="AM8" s="72">
        <f aca="true" t="shared" si="20" ref="AM8:AM37">SUM(AN8,AS8,AW8,AX8,BD8)</f>
        <v>4347186</v>
      </c>
      <c r="AN8" s="72">
        <f aca="true" t="shared" si="21" ref="AN8:AN37">SUM(AO8:AR8)</f>
        <v>2413519</v>
      </c>
      <c r="AO8" s="72">
        <v>464768</v>
      </c>
      <c r="AP8" s="72">
        <v>1560218</v>
      </c>
      <c r="AQ8" s="72">
        <v>388533</v>
      </c>
      <c r="AR8" s="72">
        <v>0</v>
      </c>
      <c r="AS8" s="72">
        <f aca="true" t="shared" si="22" ref="AS8:AS37">SUM(AT8:AV8)</f>
        <v>1122191</v>
      </c>
      <c r="AT8" s="72">
        <v>114993</v>
      </c>
      <c r="AU8" s="72">
        <v>1003838</v>
      </c>
      <c r="AV8" s="72">
        <v>3360</v>
      </c>
      <c r="AW8" s="72">
        <v>14574</v>
      </c>
      <c r="AX8" s="72">
        <f aca="true" t="shared" si="23" ref="AX8:AX37">SUM(AY8:BB8)</f>
        <v>795932</v>
      </c>
      <c r="AY8" s="72">
        <v>420454</v>
      </c>
      <c r="AZ8" s="72">
        <v>255884</v>
      </c>
      <c r="BA8" s="72">
        <v>118348</v>
      </c>
      <c r="BB8" s="72">
        <v>1246</v>
      </c>
      <c r="BC8" s="72">
        <v>0</v>
      </c>
      <c r="BD8" s="72">
        <v>970</v>
      </c>
      <c r="BE8" s="72">
        <v>14838</v>
      </c>
      <c r="BF8" s="72">
        <f aca="true" t="shared" si="24" ref="BF8:BF37">SUM(AE8,+AM8,+BE8)</f>
        <v>4850002</v>
      </c>
      <c r="BG8" s="72">
        <f aca="true" t="shared" si="25" ref="BG8:BG37">SUM(BH8,+BM8)</f>
        <v>7566</v>
      </c>
      <c r="BH8" s="72">
        <f aca="true" t="shared" si="26" ref="BH8:BH3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7566</v>
      </c>
      <c r="BN8" s="72">
        <v>0</v>
      </c>
      <c r="BO8" s="72">
        <f aca="true" t="shared" si="27" ref="BO8:BO37">SUM(BP8,BU8,BY8,BZ8,CF8)</f>
        <v>389489</v>
      </c>
      <c r="BP8" s="72">
        <f aca="true" t="shared" si="28" ref="BP8:BP37">SUM(BQ8:BT8)</f>
        <v>176566</v>
      </c>
      <c r="BQ8" s="72">
        <v>107604</v>
      </c>
      <c r="BR8" s="72">
        <v>0</v>
      </c>
      <c r="BS8" s="72">
        <v>68962</v>
      </c>
      <c r="BT8" s="72">
        <v>0</v>
      </c>
      <c r="BU8" s="72">
        <f aca="true" t="shared" si="29" ref="BU8:BU37">SUM(BV8:BX8)</f>
        <v>160820</v>
      </c>
      <c r="BV8" s="72">
        <v>1551</v>
      </c>
      <c r="BW8" s="72">
        <v>159269</v>
      </c>
      <c r="BX8" s="72">
        <v>0</v>
      </c>
      <c r="BY8" s="72">
        <v>0</v>
      </c>
      <c r="BZ8" s="72">
        <f aca="true" t="shared" si="30" ref="BZ8:BZ37">SUM(CA8:CD8)</f>
        <v>52103</v>
      </c>
      <c r="CA8" s="72">
        <v>0</v>
      </c>
      <c r="CB8" s="72">
        <v>52103</v>
      </c>
      <c r="CC8" s="72">
        <v>0</v>
      </c>
      <c r="CD8" s="72">
        <v>0</v>
      </c>
      <c r="CE8" s="72">
        <v>0</v>
      </c>
      <c r="CF8" s="72">
        <v>0</v>
      </c>
      <c r="CG8" s="72">
        <v>284552</v>
      </c>
      <c r="CH8" s="72">
        <f aca="true" t="shared" si="31" ref="CH8:CH37">SUM(BG8,+BO8,+CG8)</f>
        <v>681607</v>
      </c>
      <c r="CI8" s="72">
        <f aca="true" t="shared" si="32" ref="CI8:CI37">SUM(AE8,+BG8)</f>
        <v>495544</v>
      </c>
      <c r="CJ8" s="72">
        <f aca="true" t="shared" si="33" ref="CJ8:CJ37">SUM(AF8,+BH8)</f>
        <v>466274</v>
      </c>
      <c r="CK8" s="72">
        <f aca="true" t="shared" si="34" ref="CK8:CK37">SUM(AG8,+BI8)</f>
        <v>0</v>
      </c>
      <c r="CL8" s="72">
        <f aca="true" t="shared" si="35" ref="CL8:CL37">SUM(AH8,+BJ8)</f>
        <v>466274</v>
      </c>
      <c r="CM8" s="72">
        <f aca="true" t="shared" si="36" ref="CM8:CM37">SUM(AI8,+BK8)</f>
        <v>0</v>
      </c>
      <c r="CN8" s="72">
        <f aca="true" t="shared" si="37" ref="CN8:CN37">SUM(AJ8,+BL8)</f>
        <v>0</v>
      </c>
      <c r="CO8" s="72">
        <f aca="true" t="shared" si="38" ref="CO8:CO37">SUM(AK8,+BM8)</f>
        <v>29270</v>
      </c>
      <c r="CP8" s="72">
        <f aca="true" t="shared" si="39" ref="CP8:CP37">SUM(AL8,+BN8)</f>
        <v>0</v>
      </c>
      <c r="CQ8" s="72">
        <f aca="true" t="shared" si="40" ref="CQ8:CQ37">SUM(AM8,+BO8)</f>
        <v>4736675</v>
      </c>
      <c r="CR8" s="72">
        <f aca="true" t="shared" si="41" ref="CR8:CR37">SUM(AN8,+BP8)</f>
        <v>2590085</v>
      </c>
      <c r="CS8" s="72">
        <f aca="true" t="shared" si="42" ref="CS8:CS37">SUM(AO8,+BQ8)</f>
        <v>572372</v>
      </c>
      <c r="CT8" s="72">
        <f aca="true" t="shared" si="43" ref="CT8:CT37">SUM(AP8,+BR8)</f>
        <v>1560218</v>
      </c>
      <c r="CU8" s="72">
        <f aca="true" t="shared" si="44" ref="CU8:CU37">SUM(AQ8,+BS8)</f>
        <v>457495</v>
      </c>
      <c r="CV8" s="72">
        <f aca="true" t="shared" si="45" ref="CV8:CV37">SUM(AR8,+BT8)</f>
        <v>0</v>
      </c>
      <c r="CW8" s="72">
        <f aca="true" t="shared" si="46" ref="CW8:CW37">SUM(AS8,+BU8)</f>
        <v>1283011</v>
      </c>
      <c r="CX8" s="72">
        <f aca="true" t="shared" si="47" ref="CX8:CX37">SUM(AT8,+BV8)</f>
        <v>116544</v>
      </c>
      <c r="CY8" s="72">
        <f aca="true" t="shared" si="48" ref="CY8:CY37">SUM(AU8,+BW8)</f>
        <v>1163107</v>
      </c>
      <c r="CZ8" s="72">
        <f aca="true" t="shared" si="49" ref="CZ8:CZ37">SUM(AV8,+BX8)</f>
        <v>3360</v>
      </c>
      <c r="DA8" s="72">
        <f aca="true" t="shared" si="50" ref="DA8:DA37">SUM(AW8,+BY8)</f>
        <v>14574</v>
      </c>
      <c r="DB8" s="72">
        <f aca="true" t="shared" si="51" ref="DB8:DB37">SUM(AX8,+BZ8)</f>
        <v>848035</v>
      </c>
      <c r="DC8" s="72">
        <f aca="true" t="shared" si="52" ref="DC8:DC37">SUM(AY8,+CA8)</f>
        <v>420454</v>
      </c>
      <c r="DD8" s="72">
        <f aca="true" t="shared" si="53" ref="DD8:DD37">SUM(AZ8,+CB8)</f>
        <v>307987</v>
      </c>
      <c r="DE8" s="72">
        <f aca="true" t="shared" si="54" ref="DE8:DE37">SUM(BA8,+CC8)</f>
        <v>118348</v>
      </c>
      <c r="DF8" s="72">
        <f aca="true" t="shared" si="55" ref="DF8:DF37">SUM(BB8,+CD8)</f>
        <v>1246</v>
      </c>
      <c r="DG8" s="72">
        <f aca="true" t="shared" si="56" ref="DG8:DG37">SUM(BC8,+CE8)</f>
        <v>0</v>
      </c>
      <c r="DH8" s="72">
        <f aca="true" t="shared" si="57" ref="DH8:DH37">SUM(BD8,+CF8)</f>
        <v>970</v>
      </c>
      <c r="DI8" s="72">
        <f aca="true" t="shared" si="58" ref="DI8:DI37">SUM(BE8,+CG8)</f>
        <v>299390</v>
      </c>
      <c r="DJ8" s="72">
        <f aca="true" t="shared" si="59" ref="DJ8:DJ37">SUM(BF8,+CH8)</f>
        <v>5531609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921013</v>
      </c>
      <c r="E9" s="72">
        <f t="shared" si="7"/>
        <v>270586</v>
      </c>
      <c r="F9" s="72">
        <v>0</v>
      </c>
      <c r="G9" s="72">
        <v>1102</v>
      </c>
      <c r="H9" s="72">
        <v>96200</v>
      </c>
      <c r="I9" s="72">
        <v>67936</v>
      </c>
      <c r="J9" s="73" t="s">
        <v>114</v>
      </c>
      <c r="K9" s="72">
        <v>105348</v>
      </c>
      <c r="L9" s="72">
        <v>650427</v>
      </c>
      <c r="M9" s="72">
        <f t="shared" si="8"/>
        <v>587911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114</v>
      </c>
      <c r="T9" s="72">
        <v>0</v>
      </c>
      <c r="U9" s="72">
        <v>587911</v>
      </c>
      <c r="V9" s="72">
        <f t="shared" si="10"/>
        <v>1508924</v>
      </c>
      <c r="W9" s="72">
        <f t="shared" si="11"/>
        <v>270586</v>
      </c>
      <c r="X9" s="72">
        <f t="shared" si="12"/>
        <v>0</v>
      </c>
      <c r="Y9" s="72">
        <f t="shared" si="13"/>
        <v>1102</v>
      </c>
      <c r="Z9" s="72">
        <f t="shared" si="14"/>
        <v>96200</v>
      </c>
      <c r="AA9" s="72">
        <f t="shared" si="15"/>
        <v>67936</v>
      </c>
      <c r="AB9" s="73" t="s">
        <v>114</v>
      </c>
      <c r="AC9" s="72">
        <f t="shared" si="16"/>
        <v>105348</v>
      </c>
      <c r="AD9" s="72">
        <f t="shared" si="17"/>
        <v>1238338</v>
      </c>
      <c r="AE9" s="72">
        <f t="shared" si="18"/>
        <v>73419</v>
      </c>
      <c r="AF9" s="72">
        <f t="shared" si="19"/>
        <v>73419</v>
      </c>
      <c r="AG9" s="72">
        <v>0</v>
      </c>
      <c r="AH9" s="72">
        <v>39995</v>
      </c>
      <c r="AI9" s="72">
        <v>33424</v>
      </c>
      <c r="AJ9" s="72">
        <v>0</v>
      </c>
      <c r="AK9" s="72">
        <v>0</v>
      </c>
      <c r="AL9" s="72">
        <v>135181</v>
      </c>
      <c r="AM9" s="72">
        <f t="shared" si="20"/>
        <v>700527</v>
      </c>
      <c r="AN9" s="72">
        <f t="shared" si="21"/>
        <v>202740</v>
      </c>
      <c r="AO9" s="72">
        <v>202740</v>
      </c>
      <c r="AP9" s="72">
        <v>0</v>
      </c>
      <c r="AQ9" s="72">
        <v>0</v>
      </c>
      <c r="AR9" s="72">
        <v>0</v>
      </c>
      <c r="AS9" s="72">
        <f t="shared" si="22"/>
        <v>151559</v>
      </c>
      <c r="AT9" s="72">
        <v>1524</v>
      </c>
      <c r="AU9" s="72">
        <v>146180</v>
      </c>
      <c r="AV9" s="72">
        <v>3855</v>
      </c>
      <c r="AW9" s="72">
        <v>6493</v>
      </c>
      <c r="AX9" s="72">
        <f t="shared" si="23"/>
        <v>339735</v>
      </c>
      <c r="AY9" s="72">
        <v>208226</v>
      </c>
      <c r="AZ9" s="72">
        <v>89959</v>
      </c>
      <c r="BA9" s="72">
        <v>36946</v>
      </c>
      <c r="BB9" s="72">
        <v>4604</v>
      </c>
      <c r="BC9" s="72">
        <v>0</v>
      </c>
      <c r="BD9" s="72">
        <v>0</v>
      </c>
      <c r="BE9" s="72">
        <v>11886</v>
      </c>
      <c r="BF9" s="72">
        <f t="shared" si="24"/>
        <v>785832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577499</v>
      </c>
      <c r="CF9" s="72">
        <v>0</v>
      </c>
      <c r="CG9" s="72">
        <v>10412</v>
      </c>
      <c r="CH9" s="72">
        <f t="shared" si="31"/>
        <v>10412</v>
      </c>
      <c r="CI9" s="72">
        <f t="shared" si="32"/>
        <v>73419</v>
      </c>
      <c r="CJ9" s="72">
        <f t="shared" si="33"/>
        <v>73419</v>
      </c>
      <c r="CK9" s="72">
        <f t="shared" si="34"/>
        <v>0</v>
      </c>
      <c r="CL9" s="72">
        <f t="shared" si="35"/>
        <v>39995</v>
      </c>
      <c r="CM9" s="72">
        <f t="shared" si="36"/>
        <v>33424</v>
      </c>
      <c r="CN9" s="72">
        <f t="shared" si="37"/>
        <v>0</v>
      </c>
      <c r="CO9" s="72">
        <f t="shared" si="38"/>
        <v>0</v>
      </c>
      <c r="CP9" s="72">
        <f t="shared" si="39"/>
        <v>135181</v>
      </c>
      <c r="CQ9" s="72">
        <f t="shared" si="40"/>
        <v>700527</v>
      </c>
      <c r="CR9" s="72">
        <f t="shared" si="41"/>
        <v>202740</v>
      </c>
      <c r="CS9" s="72">
        <f t="shared" si="42"/>
        <v>202740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151559</v>
      </c>
      <c r="CX9" s="72">
        <f t="shared" si="47"/>
        <v>1524</v>
      </c>
      <c r="CY9" s="72">
        <f t="shared" si="48"/>
        <v>146180</v>
      </c>
      <c r="CZ9" s="72">
        <f t="shared" si="49"/>
        <v>3855</v>
      </c>
      <c r="DA9" s="72">
        <f t="shared" si="50"/>
        <v>6493</v>
      </c>
      <c r="DB9" s="72">
        <f t="shared" si="51"/>
        <v>339735</v>
      </c>
      <c r="DC9" s="72">
        <f t="shared" si="52"/>
        <v>208226</v>
      </c>
      <c r="DD9" s="72">
        <f t="shared" si="53"/>
        <v>89959</v>
      </c>
      <c r="DE9" s="72">
        <f t="shared" si="54"/>
        <v>36946</v>
      </c>
      <c r="DF9" s="72">
        <f t="shared" si="55"/>
        <v>4604</v>
      </c>
      <c r="DG9" s="72">
        <f t="shared" si="56"/>
        <v>577499</v>
      </c>
      <c r="DH9" s="72">
        <f t="shared" si="57"/>
        <v>0</v>
      </c>
      <c r="DI9" s="72">
        <f t="shared" si="58"/>
        <v>22298</v>
      </c>
      <c r="DJ9" s="72">
        <f t="shared" si="59"/>
        <v>796244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939427</v>
      </c>
      <c r="E10" s="72">
        <f t="shared" si="7"/>
        <v>356718</v>
      </c>
      <c r="F10" s="72">
        <v>0</v>
      </c>
      <c r="G10" s="72">
        <v>0</v>
      </c>
      <c r="H10" s="72">
        <v>0</v>
      </c>
      <c r="I10" s="72">
        <v>97862</v>
      </c>
      <c r="J10" s="73" t="s">
        <v>114</v>
      </c>
      <c r="K10" s="72">
        <v>258856</v>
      </c>
      <c r="L10" s="72">
        <v>582709</v>
      </c>
      <c r="M10" s="72">
        <f t="shared" si="8"/>
        <v>162838</v>
      </c>
      <c r="N10" s="72">
        <f t="shared" si="9"/>
        <v>17435</v>
      </c>
      <c r="O10" s="72">
        <v>0</v>
      </c>
      <c r="P10" s="72">
        <v>7495</v>
      </c>
      <c r="Q10" s="72">
        <v>0</v>
      </c>
      <c r="R10" s="72">
        <v>816</v>
      </c>
      <c r="S10" s="73" t="s">
        <v>114</v>
      </c>
      <c r="T10" s="72">
        <v>9124</v>
      </c>
      <c r="U10" s="72">
        <v>145403</v>
      </c>
      <c r="V10" s="72">
        <f t="shared" si="10"/>
        <v>1102265</v>
      </c>
      <c r="W10" s="72">
        <f t="shared" si="11"/>
        <v>374153</v>
      </c>
      <c r="X10" s="72">
        <f t="shared" si="12"/>
        <v>0</v>
      </c>
      <c r="Y10" s="72">
        <f t="shared" si="13"/>
        <v>7495</v>
      </c>
      <c r="Z10" s="72">
        <f t="shared" si="14"/>
        <v>0</v>
      </c>
      <c r="AA10" s="72">
        <f t="shared" si="15"/>
        <v>98678</v>
      </c>
      <c r="AB10" s="73" t="s">
        <v>114</v>
      </c>
      <c r="AC10" s="72">
        <f t="shared" si="16"/>
        <v>267980</v>
      </c>
      <c r="AD10" s="72">
        <f t="shared" si="17"/>
        <v>728112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467667</v>
      </c>
      <c r="AN10" s="72">
        <f t="shared" si="21"/>
        <v>255025</v>
      </c>
      <c r="AO10" s="72">
        <v>98308</v>
      </c>
      <c r="AP10" s="72">
        <v>149095</v>
      </c>
      <c r="AQ10" s="72">
        <v>0</v>
      </c>
      <c r="AR10" s="72">
        <v>7622</v>
      </c>
      <c r="AS10" s="72">
        <f t="shared" si="22"/>
        <v>39427</v>
      </c>
      <c r="AT10" s="72">
        <v>36286</v>
      </c>
      <c r="AU10" s="72">
        <v>0</v>
      </c>
      <c r="AV10" s="72">
        <v>3141</v>
      </c>
      <c r="AW10" s="72">
        <v>4547</v>
      </c>
      <c r="AX10" s="72">
        <f t="shared" si="23"/>
        <v>168668</v>
      </c>
      <c r="AY10" s="72">
        <v>153348</v>
      </c>
      <c r="AZ10" s="72">
        <v>0</v>
      </c>
      <c r="BA10" s="72">
        <v>5060</v>
      </c>
      <c r="BB10" s="72">
        <v>10260</v>
      </c>
      <c r="BC10" s="72">
        <v>408691</v>
      </c>
      <c r="BD10" s="72">
        <v>0</v>
      </c>
      <c r="BE10" s="72">
        <v>63069</v>
      </c>
      <c r="BF10" s="72">
        <f t="shared" si="24"/>
        <v>530736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22627</v>
      </c>
      <c r="BP10" s="72">
        <f t="shared" si="28"/>
        <v>8666</v>
      </c>
      <c r="BQ10" s="72">
        <v>5948</v>
      </c>
      <c r="BR10" s="72">
        <v>2718</v>
      </c>
      <c r="BS10" s="72">
        <v>0</v>
      </c>
      <c r="BT10" s="72">
        <v>0</v>
      </c>
      <c r="BU10" s="72">
        <f t="shared" si="29"/>
        <v>4866</v>
      </c>
      <c r="BV10" s="72">
        <v>4866</v>
      </c>
      <c r="BW10" s="72">
        <v>0</v>
      </c>
      <c r="BX10" s="72">
        <v>0</v>
      </c>
      <c r="BY10" s="72">
        <v>0</v>
      </c>
      <c r="BZ10" s="72">
        <f t="shared" si="30"/>
        <v>9095</v>
      </c>
      <c r="CA10" s="72">
        <v>0</v>
      </c>
      <c r="CB10" s="72">
        <v>9095</v>
      </c>
      <c r="CC10" s="72">
        <v>0</v>
      </c>
      <c r="CD10" s="72">
        <v>0</v>
      </c>
      <c r="CE10" s="72">
        <v>122410</v>
      </c>
      <c r="CF10" s="72">
        <v>0</v>
      </c>
      <c r="CG10" s="72">
        <v>17801</v>
      </c>
      <c r="CH10" s="72">
        <f t="shared" si="31"/>
        <v>40428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490294</v>
      </c>
      <c r="CR10" s="72">
        <f t="shared" si="41"/>
        <v>263691</v>
      </c>
      <c r="CS10" s="72">
        <f t="shared" si="42"/>
        <v>104256</v>
      </c>
      <c r="CT10" s="72">
        <f t="shared" si="43"/>
        <v>151813</v>
      </c>
      <c r="CU10" s="72">
        <f t="shared" si="44"/>
        <v>0</v>
      </c>
      <c r="CV10" s="72">
        <f t="shared" si="45"/>
        <v>7622</v>
      </c>
      <c r="CW10" s="72">
        <f t="shared" si="46"/>
        <v>44293</v>
      </c>
      <c r="CX10" s="72">
        <f t="shared" si="47"/>
        <v>41152</v>
      </c>
      <c r="CY10" s="72">
        <f t="shared" si="48"/>
        <v>0</v>
      </c>
      <c r="CZ10" s="72">
        <f t="shared" si="49"/>
        <v>3141</v>
      </c>
      <c r="DA10" s="72">
        <f t="shared" si="50"/>
        <v>4547</v>
      </c>
      <c r="DB10" s="72">
        <f t="shared" si="51"/>
        <v>177763</v>
      </c>
      <c r="DC10" s="72">
        <f t="shared" si="52"/>
        <v>153348</v>
      </c>
      <c r="DD10" s="72">
        <f t="shared" si="53"/>
        <v>9095</v>
      </c>
      <c r="DE10" s="72">
        <f t="shared" si="54"/>
        <v>5060</v>
      </c>
      <c r="DF10" s="72">
        <f t="shared" si="55"/>
        <v>10260</v>
      </c>
      <c r="DG10" s="72">
        <f t="shared" si="56"/>
        <v>531101</v>
      </c>
      <c r="DH10" s="72">
        <f t="shared" si="57"/>
        <v>0</v>
      </c>
      <c r="DI10" s="72">
        <f t="shared" si="58"/>
        <v>80870</v>
      </c>
      <c r="DJ10" s="72">
        <f t="shared" si="59"/>
        <v>571164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446035</v>
      </c>
      <c r="E11" s="72">
        <f t="shared" si="7"/>
        <v>2292</v>
      </c>
      <c r="F11" s="72">
        <v>0</v>
      </c>
      <c r="G11" s="72">
        <v>0</v>
      </c>
      <c r="H11" s="72">
        <v>0</v>
      </c>
      <c r="I11" s="72">
        <v>2172</v>
      </c>
      <c r="J11" s="73" t="s">
        <v>114</v>
      </c>
      <c r="K11" s="72">
        <v>120</v>
      </c>
      <c r="L11" s="72">
        <v>443743</v>
      </c>
      <c r="M11" s="72">
        <f t="shared" si="8"/>
        <v>147631</v>
      </c>
      <c r="N11" s="72">
        <f t="shared" si="9"/>
        <v>4362</v>
      </c>
      <c r="O11" s="72">
        <v>0</v>
      </c>
      <c r="P11" s="72">
        <v>4334</v>
      </c>
      <c r="Q11" s="72">
        <v>0</v>
      </c>
      <c r="R11" s="72">
        <v>28</v>
      </c>
      <c r="S11" s="73" t="s">
        <v>114</v>
      </c>
      <c r="T11" s="72">
        <v>0</v>
      </c>
      <c r="U11" s="72">
        <v>143269</v>
      </c>
      <c r="V11" s="72">
        <f t="shared" si="10"/>
        <v>593666</v>
      </c>
      <c r="W11" s="72">
        <f t="shared" si="11"/>
        <v>6654</v>
      </c>
      <c r="X11" s="72">
        <f t="shared" si="12"/>
        <v>0</v>
      </c>
      <c r="Y11" s="72">
        <f t="shared" si="13"/>
        <v>4334</v>
      </c>
      <c r="Z11" s="72">
        <f t="shared" si="14"/>
        <v>0</v>
      </c>
      <c r="AA11" s="72">
        <f t="shared" si="15"/>
        <v>2200</v>
      </c>
      <c r="AB11" s="73" t="s">
        <v>114</v>
      </c>
      <c r="AC11" s="72">
        <f t="shared" si="16"/>
        <v>120</v>
      </c>
      <c r="AD11" s="72">
        <f t="shared" si="17"/>
        <v>587012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162974</v>
      </c>
      <c r="AN11" s="72">
        <f t="shared" si="21"/>
        <v>29873</v>
      </c>
      <c r="AO11" s="72">
        <v>22349</v>
      </c>
      <c r="AP11" s="72">
        <v>7524</v>
      </c>
      <c r="AQ11" s="72">
        <v>0</v>
      </c>
      <c r="AR11" s="72">
        <v>0</v>
      </c>
      <c r="AS11" s="72">
        <f t="shared" si="22"/>
        <v>1558</v>
      </c>
      <c r="AT11" s="72">
        <v>1558</v>
      </c>
      <c r="AU11" s="72">
        <v>0</v>
      </c>
      <c r="AV11" s="72">
        <v>0</v>
      </c>
      <c r="AW11" s="72">
        <v>0</v>
      </c>
      <c r="AX11" s="72">
        <f t="shared" si="23"/>
        <v>131543</v>
      </c>
      <c r="AY11" s="72">
        <v>79287</v>
      </c>
      <c r="AZ11" s="72">
        <v>51790</v>
      </c>
      <c r="BA11" s="72">
        <v>466</v>
      </c>
      <c r="BB11" s="72">
        <v>0</v>
      </c>
      <c r="BC11" s="72">
        <v>250479</v>
      </c>
      <c r="BD11" s="72">
        <v>0</v>
      </c>
      <c r="BE11" s="72">
        <v>32582</v>
      </c>
      <c r="BF11" s="72">
        <f t="shared" si="24"/>
        <v>195556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45294</v>
      </c>
      <c r="BP11" s="72">
        <f t="shared" si="28"/>
        <v>38147</v>
      </c>
      <c r="BQ11" s="72">
        <v>22348</v>
      </c>
      <c r="BR11" s="72">
        <v>15799</v>
      </c>
      <c r="BS11" s="72">
        <v>0</v>
      </c>
      <c r="BT11" s="72">
        <v>0</v>
      </c>
      <c r="BU11" s="72">
        <f t="shared" si="29"/>
        <v>7147</v>
      </c>
      <c r="BV11" s="72">
        <v>7147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94923</v>
      </c>
      <c r="CF11" s="72">
        <v>0</v>
      </c>
      <c r="CG11" s="72">
        <v>7414</v>
      </c>
      <c r="CH11" s="72">
        <f t="shared" si="31"/>
        <v>52708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208268</v>
      </c>
      <c r="CR11" s="72">
        <f t="shared" si="41"/>
        <v>68020</v>
      </c>
      <c r="CS11" s="72">
        <f t="shared" si="42"/>
        <v>44697</v>
      </c>
      <c r="CT11" s="72">
        <f t="shared" si="43"/>
        <v>23323</v>
      </c>
      <c r="CU11" s="72">
        <f t="shared" si="44"/>
        <v>0</v>
      </c>
      <c r="CV11" s="72">
        <f t="shared" si="45"/>
        <v>0</v>
      </c>
      <c r="CW11" s="72">
        <f t="shared" si="46"/>
        <v>8705</v>
      </c>
      <c r="CX11" s="72">
        <f t="shared" si="47"/>
        <v>8705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131543</v>
      </c>
      <c r="DC11" s="72">
        <f t="shared" si="52"/>
        <v>79287</v>
      </c>
      <c r="DD11" s="72">
        <f t="shared" si="53"/>
        <v>51790</v>
      </c>
      <c r="DE11" s="72">
        <f t="shared" si="54"/>
        <v>466</v>
      </c>
      <c r="DF11" s="72">
        <f t="shared" si="55"/>
        <v>0</v>
      </c>
      <c r="DG11" s="72">
        <f t="shared" si="56"/>
        <v>345402</v>
      </c>
      <c r="DH11" s="72">
        <f t="shared" si="57"/>
        <v>0</v>
      </c>
      <c r="DI11" s="72">
        <f t="shared" si="58"/>
        <v>39996</v>
      </c>
      <c r="DJ11" s="72">
        <f t="shared" si="59"/>
        <v>248264</v>
      </c>
    </row>
    <row r="12" spans="1:114" s="50" customFormat="1" ht="12" customHeight="1">
      <c r="A12" s="53" t="s">
        <v>111</v>
      </c>
      <c r="B12" s="54" t="s">
        <v>123</v>
      </c>
      <c r="C12" s="53" t="s">
        <v>124</v>
      </c>
      <c r="D12" s="74">
        <f t="shared" si="6"/>
        <v>347903</v>
      </c>
      <c r="E12" s="74">
        <f t="shared" si="7"/>
        <v>68406</v>
      </c>
      <c r="F12" s="74">
        <v>0</v>
      </c>
      <c r="G12" s="74">
        <v>0</v>
      </c>
      <c r="H12" s="74">
        <v>0</v>
      </c>
      <c r="I12" s="74">
        <v>68406</v>
      </c>
      <c r="J12" s="75" t="s">
        <v>114</v>
      </c>
      <c r="K12" s="74">
        <v>0</v>
      </c>
      <c r="L12" s="74">
        <v>279497</v>
      </c>
      <c r="M12" s="74">
        <f t="shared" si="8"/>
        <v>73950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114</v>
      </c>
      <c r="T12" s="74">
        <v>0</v>
      </c>
      <c r="U12" s="74">
        <v>73950</v>
      </c>
      <c r="V12" s="74">
        <f t="shared" si="10"/>
        <v>421853</v>
      </c>
      <c r="W12" s="74">
        <f t="shared" si="11"/>
        <v>68406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68406</v>
      </c>
      <c r="AB12" s="75" t="s">
        <v>114</v>
      </c>
      <c r="AC12" s="74">
        <f t="shared" si="16"/>
        <v>0</v>
      </c>
      <c r="AD12" s="74">
        <f t="shared" si="17"/>
        <v>353447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134520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134520</v>
      </c>
      <c r="AY12" s="74">
        <v>134520</v>
      </c>
      <c r="AZ12" s="74">
        <v>0</v>
      </c>
      <c r="BA12" s="74">
        <v>0</v>
      </c>
      <c r="BB12" s="74">
        <v>0</v>
      </c>
      <c r="BC12" s="74">
        <v>213383</v>
      </c>
      <c r="BD12" s="74">
        <v>0</v>
      </c>
      <c r="BE12" s="74">
        <v>0</v>
      </c>
      <c r="BF12" s="74">
        <f t="shared" si="24"/>
        <v>134520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1001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72949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1001</v>
      </c>
      <c r="CQ12" s="74">
        <f t="shared" si="40"/>
        <v>134520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134520</v>
      </c>
      <c r="DC12" s="74">
        <f t="shared" si="52"/>
        <v>134520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286332</v>
      </c>
      <c r="DH12" s="74">
        <f t="shared" si="57"/>
        <v>0</v>
      </c>
      <c r="DI12" s="74">
        <f t="shared" si="58"/>
        <v>0</v>
      </c>
      <c r="DJ12" s="74">
        <f t="shared" si="59"/>
        <v>134520</v>
      </c>
    </row>
    <row r="13" spans="1:114" s="50" customFormat="1" ht="12" customHeight="1">
      <c r="A13" s="53" t="s">
        <v>111</v>
      </c>
      <c r="B13" s="54" t="s">
        <v>125</v>
      </c>
      <c r="C13" s="53" t="s">
        <v>126</v>
      </c>
      <c r="D13" s="74">
        <f t="shared" si="6"/>
        <v>930795</v>
      </c>
      <c r="E13" s="74">
        <f t="shared" si="7"/>
        <v>224916</v>
      </c>
      <c r="F13" s="74">
        <v>0</v>
      </c>
      <c r="G13" s="74">
        <v>12000</v>
      </c>
      <c r="H13" s="74">
        <v>0</v>
      </c>
      <c r="I13" s="74">
        <v>176195</v>
      </c>
      <c r="J13" s="75" t="s">
        <v>114</v>
      </c>
      <c r="K13" s="74">
        <v>36721</v>
      </c>
      <c r="L13" s="74">
        <v>705879</v>
      </c>
      <c r="M13" s="74">
        <f t="shared" si="8"/>
        <v>238449</v>
      </c>
      <c r="N13" s="74">
        <f t="shared" si="9"/>
        <v>10593</v>
      </c>
      <c r="O13" s="74">
        <v>0</v>
      </c>
      <c r="P13" s="74">
        <v>0</v>
      </c>
      <c r="Q13" s="74">
        <v>0</v>
      </c>
      <c r="R13" s="74">
        <v>0</v>
      </c>
      <c r="S13" s="75" t="s">
        <v>114</v>
      </c>
      <c r="T13" s="74">
        <v>10593</v>
      </c>
      <c r="U13" s="74">
        <v>227856</v>
      </c>
      <c r="V13" s="74">
        <f t="shared" si="10"/>
        <v>1169244</v>
      </c>
      <c r="W13" s="74">
        <f t="shared" si="11"/>
        <v>235509</v>
      </c>
      <c r="X13" s="74">
        <f t="shared" si="12"/>
        <v>0</v>
      </c>
      <c r="Y13" s="74">
        <f t="shared" si="13"/>
        <v>12000</v>
      </c>
      <c r="Z13" s="74">
        <f t="shared" si="14"/>
        <v>0</v>
      </c>
      <c r="AA13" s="74">
        <f t="shared" si="15"/>
        <v>176195</v>
      </c>
      <c r="AB13" s="75" t="s">
        <v>114</v>
      </c>
      <c r="AC13" s="74">
        <f t="shared" si="16"/>
        <v>47314</v>
      </c>
      <c r="AD13" s="74">
        <f t="shared" si="17"/>
        <v>933735</v>
      </c>
      <c r="AE13" s="74">
        <f t="shared" si="18"/>
        <v>11690</v>
      </c>
      <c r="AF13" s="74">
        <f t="shared" si="19"/>
        <v>3899</v>
      </c>
      <c r="AG13" s="74">
        <v>0</v>
      </c>
      <c r="AH13" s="74">
        <v>3899</v>
      </c>
      <c r="AI13" s="74">
        <v>0</v>
      </c>
      <c r="AJ13" s="74">
        <v>0</v>
      </c>
      <c r="AK13" s="74">
        <v>7791</v>
      </c>
      <c r="AL13" s="74">
        <v>0</v>
      </c>
      <c r="AM13" s="74">
        <f t="shared" si="20"/>
        <v>799724</v>
      </c>
      <c r="AN13" s="74">
        <f t="shared" si="21"/>
        <v>205176</v>
      </c>
      <c r="AO13" s="74">
        <v>102588</v>
      </c>
      <c r="AP13" s="74">
        <v>51294</v>
      </c>
      <c r="AQ13" s="74">
        <v>41035</v>
      </c>
      <c r="AR13" s="74">
        <v>10259</v>
      </c>
      <c r="AS13" s="74">
        <f t="shared" si="22"/>
        <v>213789</v>
      </c>
      <c r="AT13" s="74">
        <v>20830</v>
      </c>
      <c r="AU13" s="74">
        <v>177579</v>
      </c>
      <c r="AV13" s="74">
        <v>15380</v>
      </c>
      <c r="AW13" s="74">
        <v>1428</v>
      </c>
      <c r="AX13" s="74">
        <f t="shared" si="23"/>
        <v>374805</v>
      </c>
      <c r="AY13" s="74">
        <v>222167</v>
      </c>
      <c r="AZ13" s="74">
        <v>130340</v>
      </c>
      <c r="BA13" s="74">
        <v>5921</v>
      </c>
      <c r="BB13" s="74">
        <v>16377</v>
      </c>
      <c r="BC13" s="74">
        <v>39582</v>
      </c>
      <c r="BD13" s="74">
        <v>4526</v>
      </c>
      <c r="BE13" s="74">
        <v>79799</v>
      </c>
      <c r="BF13" s="74">
        <f t="shared" si="24"/>
        <v>891213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10258</v>
      </c>
      <c r="BP13" s="74">
        <f t="shared" si="28"/>
        <v>10258</v>
      </c>
      <c r="BQ13" s="74">
        <v>10258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226706</v>
      </c>
      <c r="CF13" s="74">
        <v>0</v>
      </c>
      <c r="CG13" s="74">
        <v>1485</v>
      </c>
      <c r="CH13" s="74">
        <f t="shared" si="31"/>
        <v>11743</v>
      </c>
      <c r="CI13" s="74">
        <f t="shared" si="32"/>
        <v>11690</v>
      </c>
      <c r="CJ13" s="74">
        <f t="shared" si="33"/>
        <v>3899</v>
      </c>
      <c r="CK13" s="74">
        <f t="shared" si="34"/>
        <v>0</v>
      </c>
      <c r="CL13" s="74">
        <f t="shared" si="35"/>
        <v>3899</v>
      </c>
      <c r="CM13" s="74">
        <f t="shared" si="36"/>
        <v>0</v>
      </c>
      <c r="CN13" s="74">
        <f t="shared" si="37"/>
        <v>0</v>
      </c>
      <c r="CO13" s="74">
        <f t="shared" si="38"/>
        <v>7791</v>
      </c>
      <c r="CP13" s="74">
        <f t="shared" si="39"/>
        <v>0</v>
      </c>
      <c r="CQ13" s="74">
        <f t="shared" si="40"/>
        <v>809982</v>
      </c>
      <c r="CR13" s="74">
        <f t="shared" si="41"/>
        <v>215434</v>
      </c>
      <c r="CS13" s="74">
        <f t="shared" si="42"/>
        <v>112846</v>
      </c>
      <c r="CT13" s="74">
        <f t="shared" si="43"/>
        <v>51294</v>
      </c>
      <c r="CU13" s="74">
        <f t="shared" si="44"/>
        <v>41035</v>
      </c>
      <c r="CV13" s="74">
        <f t="shared" si="45"/>
        <v>10259</v>
      </c>
      <c r="CW13" s="74">
        <f t="shared" si="46"/>
        <v>213789</v>
      </c>
      <c r="CX13" s="74">
        <f t="shared" si="47"/>
        <v>20830</v>
      </c>
      <c r="CY13" s="74">
        <f t="shared" si="48"/>
        <v>177579</v>
      </c>
      <c r="CZ13" s="74">
        <f t="shared" si="49"/>
        <v>15380</v>
      </c>
      <c r="DA13" s="74">
        <f t="shared" si="50"/>
        <v>1428</v>
      </c>
      <c r="DB13" s="74">
        <f t="shared" si="51"/>
        <v>374805</v>
      </c>
      <c r="DC13" s="74">
        <f t="shared" si="52"/>
        <v>222167</v>
      </c>
      <c r="DD13" s="74">
        <f t="shared" si="53"/>
        <v>130340</v>
      </c>
      <c r="DE13" s="74">
        <f t="shared" si="54"/>
        <v>5921</v>
      </c>
      <c r="DF13" s="74">
        <f t="shared" si="55"/>
        <v>16377</v>
      </c>
      <c r="DG13" s="74">
        <f t="shared" si="56"/>
        <v>266288</v>
      </c>
      <c r="DH13" s="74">
        <f t="shared" si="57"/>
        <v>4526</v>
      </c>
      <c r="DI13" s="74">
        <f t="shared" si="58"/>
        <v>81284</v>
      </c>
      <c r="DJ13" s="74">
        <f t="shared" si="59"/>
        <v>902956</v>
      </c>
    </row>
    <row r="14" spans="1:114" s="50" customFormat="1" ht="12" customHeight="1">
      <c r="A14" s="53" t="s">
        <v>111</v>
      </c>
      <c r="B14" s="54" t="s">
        <v>127</v>
      </c>
      <c r="C14" s="53" t="s">
        <v>128</v>
      </c>
      <c r="D14" s="74">
        <f t="shared" si="6"/>
        <v>453396</v>
      </c>
      <c r="E14" s="74">
        <f t="shared" si="7"/>
        <v>60304</v>
      </c>
      <c r="F14" s="74">
        <v>0</v>
      </c>
      <c r="G14" s="74">
        <v>0</v>
      </c>
      <c r="H14" s="74">
        <v>0</v>
      </c>
      <c r="I14" s="74">
        <v>38950</v>
      </c>
      <c r="J14" s="75" t="s">
        <v>114</v>
      </c>
      <c r="K14" s="74">
        <v>21354</v>
      </c>
      <c r="L14" s="74">
        <v>393092</v>
      </c>
      <c r="M14" s="74">
        <f t="shared" si="8"/>
        <v>62705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114</v>
      </c>
      <c r="T14" s="74">
        <v>0</v>
      </c>
      <c r="U14" s="74">
        <v>62705</v>
      </c>
      <c r="V14" s="74">
        <f t="shared" si="10"/>
        <v>516101</v>
      </c>
      <c r="W14" s="74">
        <f t="shared" si="11"/>
        <v>60304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38950</v>
      </c>
      <c r="AB14" s="75" t="s">
        <v>114</v>
      </c>
      <c r="AC14" s="74">
        <f t="shared" si="16"/>
        <v>21354</v>
      </c>
      <c r="AD14" s="74">
        <f t="shared" si="17"/>
        <v>455797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435732</v>
      </c>
      <c r="AN14" s="74">
        <f t="shared" si="21"/>
        <v>41966</v>
      </c>
      <c r="AO14" s="74">
        <v>41966</v>
      </c>
      <c r="AP14" s="74">
        <v>0</v>
      </c>
      <c r="AQ14" s="74">
        <v>0</v>
      </c>
      <c r="AR14" s="74">
        <v>0</v>
      </c>
      <c r="AS14" s="74">
        <f t="shared" si="22"/>
        <v>133959</v>
      </c>
      <c r="AT14" s="74">
        <v>294</v>
      </c>
      <c r="AU14" s="74">
        <v>133665</v>
      </c>
      <c r="AV14" s="74">
        <v>0</v>
      </c>
      <c r="AW14" s="74">
        <v>0</v>
      </c>
      <c r="AX14" s="74">
        <f t="shared" si="23"/>
        <v>259807</v>
      </c>
      <c r="AY14" s="74">
        <v>99366</v>
      </c>
      <c r="AZ14" s="74">
        <v>95117</v>
      </c>
      <c r="BA14" s="74">
        <v>49311</v>
      </c>
      <c r="BB14" s="74">
        <v>16013</v>
      </c>
      <c r="BC14" s="74">
        <v>0</v>
      </c>
      <c r="BD14" s="74">
        <v>0</v>
      </c>
      <c r="BE14" s="74">
        <v>17664</v>
      </c>
      <c r="BF14" s="74">
        <f t="shared" si="24"/>
        <v>453396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62705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435732</v>
      </c>
      <c r="CR14" s="74">
        <f t="shared" si="41"/>
        <v>41966</v>
      </c>
      <c r="CS14" s="74">
        <f t="shared" si="42"/>
        <v>41966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133959</v>
      </c>
      <c r="CX14" s="74">
        <f t="shared" si="47"/>
        <v>294</v>
      </c>
      <c r="CY14" s="74">
        <f t="shared" si="48"/>
        <v>133665</v>
      </c>
      <c r="CZ14" s="74">
        <f t="shared" si="49"/>
        <v>0</v>
      </c>
      <c r="DA14" s="74">
        <f t="shared" si="50"/>
        <v>0</v>
      </c>
      <c r="DB14" s="74">
        <f t="shared" si="51"/>
        <v>259807</v>
      </c>
      <c r="DC14" s="74">
        <f t="shared" si="52"/>
        <v>99366</v>
      </c>
      <c r="DD14" s="74">
        <f t="shared" si="53"/>
        <v>95117</v>
      </c>
      <c r="DE14" s="74">
        <f t="shared" si="54"/>
        <v>49311</v>
      </c>
      <c r="DF14" s="74">
        <f t="shared" si="55"/>
        <v>16013</v>
      </c>
      <c r="DG14" s="74">
        <f t="shared" si="56"/>
        <v>62705</v>
      </c>
      <c r="DH14" s="74">
        <f t="shared" si="57"/>
        <v>0</v>
      </c>
      <c r="DI14" s="74">
        <f t="shared" si="58"/>
        <v>17664</v>
      </c>
      <c r="DJ14" s="74">
        <f t="shared" si="59"/>
        <v>453396</v>
      </c>
    </row>
    <row r="15" spans="1:114" s="50" customFormat="1" ht="12" customHeight="1">
      <c r="A15" s="53" t="s">
        <v>111</v>
      </c>
      <c r="B15" s="54" t="s">
        <v>129</v>
      </c>
      <c r="C15" s="53" t="s">
        <v>130</v>
      </c>
      <c r="D15" s="74">
        <f t="shared" si="6"/>
        <v>929268</v>
      </c>
      <c r="E15" s="74">
        <f t="shared" si="7"/>
        <v>69190</v>
      </c>
      <c r="F15" s="74">
        <v>0</v>
      </c>
      <c r="G15" s="74">
        <v>0</v>
      </c>
      <c r="H15" s="74">
        <v>0</v>
      </c>
      <c r="I15" s="74">
        <v>69130</v>
      </c>
      <c r="J15" s="75" t="s">
        <v>114</v>
      </c>
      <c r="K15" s="74">
        <v>60</v>
      </c>
      <c r="L15" s="74">
        <v>860078</v>
      </c>
      <c r="M15" s="74">
        <f t="shared" si="8"/>
        <v>197657</v>
      </c>
      <c r="N15" s="74">
        <f t="shared" si="9"/>
        <v>30937</v>
      </c>
      <c r="O15" s="74">
        <v>0</v>
      </c>
      <c r="P15" s="74">
        <v>0</v>
      </c>
      <c r="Q15" s="74">
        <v>0</v>
      </c>
      <c r="R15" s="74">
        <v>30937</v>
      </c>
      <c r="S15" s="75" t="s">
        <v>114</v>
      </c>
      <c r="T15" s="74">
        <v>0</v>
      </c>
      <c r="U15" s="74">
        <v>166720</v>
      </c>
      <c r="V15" s="74">
        <f t="shared" si="10"/>
        <v>1126925</v>
      </c>
      <c r="W15" s="74">
        <f t="shared" si="11"/>
        <v>100127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100067</v>
      </c>
      <c r="AB15" s="75" t="s">
        <v>114</v>
      </c>
      <c r="AC15" s="74">
        <f t="shared" si="16"/>
        <v>60</v>
      </c>
      <c r="AD15" s="74">
        <f t="shared" si="17"/>
        <v>1026798</v>
      </c>
      <c r="AE15" s="74">
        <f t="shared" si="18"/>
        <v>19997</v>
      </c>
      <c r="AF15" s="74">
        <f t="shared" si="19"/>
        <v>19997</v>
      </c>
      <c r="AG15" s="74">
        <v>0</v>
      </c>
      <c r="AH15" s="74">
        <v>19997</v>
      </c>
      <c r="AI15" s="74">
        <v>0</v>
      </c>
      <c r="AJ15" s="74">
        <v>0</v>
      </c>
      <c r="AK15" s="74">
        <v>0</v>
      </c>
      <c r="AL15" s="74">
        <v>138086</v>
      </c>
      <c r="AM15" s="74">
        <f t="shared" si="20"/>
        <v>763934</v>
      </c>
      <c r="AN15" s="74">
        <f t="shared" si="21"/>
        <v>419228</v>
      </c>
      <c r="AO15" s="74">
        <v>52146</v>
      </c>
      <c r="AP15" s="74">
        <v>208145</v>
      </c>
      <c r="AQ15" s="74">
        <v>158937</v>
      </c>
      <c r="AR15" s="74">
        <v>0</v>
      </c>
      <c r="AS15" s="74">
        <f t="shared" si="22"/>
        <v>128657</v>
      </c>
      <c r="AT15" s="74">
        <v>33645</v>
      </c>
      <c r="AU15" s="74">
        <v>95012</v>
      </c>
      <c r="AV15" s="74">
        <v>0</v>
      </c>
      <c r="AW15" s="74">
        <v>8902</v>
      </c>
      <c r="AX15" s="74">
        <f t="shared" si="23"/>
        <v>207147</v>
      </c>
      <c r="AY15" s="74">
        <v>40753</v>
      </c>
      <c r="AZ15" s="74">
        <v>134943</v>
      </c>
      <c r="BA15" s="74">
        <v>19984</v>
      </c>
      <c r="BB15" s="74">
        <v>11467</v>
      </c>
      <c r="BC15" s="74">
        <v>0</v>
      </c>
      <c r="BD15" s="74">
        <v>0</v>
      </c>
      <c r="BE15" s="74">
        <v>7251</v>
      </c>
      <c r="BF15" s="74">
        <f t="shared" si="24"/>
        <v>791182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34908</v>
      </c>
      <c r="BP15" s="74">
        <f t="shared" si="28"/>
        <v>30428</v>
      </c>
      <c r="BQ15" s="74">
        <v>1672</v>
      </c>
      <c r="BR15" s="74">
        <v>28756</v>
      </c>
      <c r="BS15" s="74">
        <v>0</v>
      </c>
      <c r="BT15" s="74">
        <v>0</v>
      </c>
      <c r="BU15" s="74">
        <f t="shared" si="29"/>
        <v>4480</v>
      </c>
      <c r="BV15" s="74">
        <v>4480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162725</v>
      </c>
      <c r="CF15" s="74">
        <v>0</v>
      </c>
      <c r="CG15" s="74">
        <v>24</v>
      </c>
      <c r="CH15" s="74">
        <f t="shared" si="31"/>
        <v>34932</v>
      </c>
      <c r="CI15" s="74">
        <f t="shared" si="32"/>
        <v>19997</v>
      </c>
      <c r="CJ15" s="74">
        <f t="shared" si="33"/>
        <v>19997</v>
      </c>
      <c r="CK15" s="74">
        <f t="shared" si="34"/>
        <v>0</v>
      </c>
      <c r="CL15" s="74">
        <f t="shared" si="35"/>
        <v>19997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138086</v>
      </c>
      <c r="CQ15" s="74">
        <f t="shared" si="40"/>
        <v>798842</v>
      </c>
      <c r="CR15" s="74">
        <f t="shared" si="41"/>
        <v>449656</v>
      </c>
      <c r="CS15" s="74">
        <f t="shared" si="42"/>
        <v>53818</v>
      </c>
      <c r="CT15" s="74">
        <f t="shared" si="43"/>
        <v>236901</v>
      </c>
      <c r="CU15" s="74">
        <f t="shared" si="44"/>
        <v>158937</v>
      </c>
      <c r="CV15" s="74">
        <f t="shared" si="45"/>
        <v>0</v>
      </c>
      <c r="CW15" s="74">
        <f t="shared" si="46"/>
        <v>133137</v>
      </c>
      <c r="CX15" s="74">
        <f t="shared" si="47"/>
        <v>38125</v>
      </c>
      <c r="CY15" s="74">
        <f t="shared" si="48"/>
        <v>95012</v>
      </c>
      <c r="CZ15" s="74">
        <f t="shared" si="49"/>
        <v>0</v>
      </c>
      <c r="DA15" s="74">
        <f t="shared" si="50"/>
        <v>8902</v>
      </c>
      <c r="DB15" s="74">
        <f t="shared" si="51"/>
        <v>207147</v>
      </c>
      <c r="DC15" s="74">
        <f t="shared" si="52"/>
        <v>40753</v>
      </c>
      <c r="DD15" s="74">
        <f t="shared" si="53"/>
        <v>134943</v>
      </c>
      <c r="DE15" s="74">
        <f t="shared" si="54"/>
        <v>19984</v>
      </c>
      <c r="DF15" s="74">
        <f t="shared" si="55"/>
        <v>11467</v>
      </c>
      <c r="DG15" s="74">
        <f t="shared" si="56"/>
        <v>162725</v>
      </c>
      <c r="DH15" s="74">
        <f t="shared" si="57"/>
        <v>0</v>
      </c>
      <c r="DI15" s="74">
        <f t="shared" si="58"/>
        <v>7275</v>
      </c>
      <c r="DJ15" s="74">
        <f t="shared" si="59"/>
        <v>826114</v>
      </c>
    </row>
    <row r="16" spans="1:114" s="50" customFormat="1" ht="12" customHeight="1">
      <c r="A16" s="53" t="s">
        <v>111</v>
      </c>
      <c r="B16" s="54" t="s">
        <v>131</v>
      </c>
      <c r="C16" s="53" t="s">
        <v>132</v>
      </c>
      <c r="D16" s="74">
        <f t="shared" si="6"/>
        <v>690489</v>
      </c>
      <c r="E16" s="74">
        <f t="shared" si="7"/>
        <v>31452</v>
      </c>
      <c r="F16" s="74">
        <v>0</v>
      </c>
      <c r="G16" s="74">
        <v>0</v>
      </c>
      <c r="H16" s="74">
        <v>0</v>
      </c>
      <c r="I16" s="74">
        <v>31452</v>
      </c>
      <c r="J16" s="75" t="s">
        <v>114</v>
      </c>
      <c r="K16" s="74">
        <v>0</v>
      </c>
      <c r="L16" s="74">
        <v>659037</v>
      </c>
      <c r="M16" s="74">
        <f t="shared" si="8"/>
        <v>91405</v>
      </c>
      <c r="N16" s="74">
        <f t="shared" si="9"/>
        <v>40</v>
      </c>
      <c r="O16" s="74">
        <v>0</v>
      </c>
      <c r="P16" s="74">
        <v>0</v>
      </c>
      <c r="Q16" s="74">
        <v>0</v>
      </c>
      <c r="R16" s="74">
        <v>0</v>
      </c>
      <c r="S16" s="75" t="s">
        <v>114</v>
      </c>
      <c r="T16" s="74">
        <v>40</v>
      </c>
      <c r="U16" s="74">
        <v>91365</v>
      </c>
      <c r="V16" s="74">
        <f t="shared" si="10"/>
        <v>781894</v>
      </c>
      <c r="W16" s="74">
        <f t="shared" si="11"/>
        <v>31492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31452</v>
      </c>
      <c r="AB16" s="75" t="s">
        <v>114</v>
      </c>
      <c r="AC16" s="74">
        <f t="shared" si="16"/>
        <v>40</v>
      </c>
      <c r="AD16" s="74">
        <f t="shared" si="17"/>
        <v>750402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690489</v>
      </c>
      <c r="AN16" s="74">
        <f t="shared" si="21"/>
        <v>318932</v>
      </c>
      <c r="AO16" s="74">
        <v>13595</v>
      </c>
      <c r="AP16" s="74">
        <v>186897</v>
      </c>
      <c r="AQ16" s="74">
        <v>118440</v>
      </c>
      <c r="AR16" s="74">
        <v>0</v>
      </c>
      <c r="AS16" s="74">
        <f t="shared" si="22"/>
        <v>279544</v>
      </c>
      <c r="AT16" s="74">
        <v>34049</v>
      </c>
      <c r="AU16" s="74">
        <v>239400</v>
      </c>
      <c r="AV16" s="74">
        <v>6095</v>
      </c>
      <c r="AW16" s="74">
        <v>8470</v>
      </c>
      <c r="AX16" s="74">
        <f t="shared" si="23"/>
        <v>83543</v>
      </c>
      <c r="AY16" s="74">
        <v>60337</v>
      </c>
      <c r="AZ16" s="74">
        <v>23206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690489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91405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690489</v>
      </c>
      <c r="CR16" s="74">
        <f t="shared" si="41"/>
        <v>318932</v>
      </c>
      <c r="CS16" s="74">
        <f t="shared" si="42"/>
        <v>13595</v>
      </c>
      <c r="CT16" s="74">
        <f t="shared" si="43"/>
        <v>186897</v>
      </c>
      <c r="CU16" s="74">
        <f t="shared" si="44"/>
        <v>118440</v>
      </c>
      <c r="CV16" s="74">
        <f t="shared" si="45"/>
        <v>0</v>
      </c>
      <c r="CW16" s="74">
        <f t="shared" si="46"/>
        <v>279544</v>
      </c>
      <c r="CX16" s="74">
        <f t="shared" si="47"/>
        <v>34049</v>
      </c>
      <c r="CY16" s="74">
        <f t="shared" si="48"/>
        <v>239400</v>
      </c>
      <c r="CZ16" s="74">
        <f t="shared" si="49"/>
        <v>6095</v>
      </c>
      <c r="DA16" s="74">
        <f t="shared" si="50"/>
        <v>8470</v>
      </c>
      <c r="DB16" s="74">
        <f t="shared" si="51"/>
        <v>83543</v>
      </c>
      <c r="DC16" s="74">
        <f t="shared" si="52"/>
        <v>60337</v>
      </c>
      <c r="DD16" s="74">
        <f t="shared" si="53"/>
        <v>23206</v>
      </c>
      <c r="DE16" s="74">
        <f t="shared" si="54"/>
        <v>0</v>
      </c>
      <c r="DF16" s="74">
        <f t="shared" si="55"/>
        <v>0</v>
      </c>
      <c r="DG16" s="74">
        <f t="shared" si="56"/>
        <v>91405</v>
      </c>
      <c r="DH16" s="74">
        <f t="shared" si="57"/>
        <v>0</v>
      </c>
      <c r="DI16" s="74">
        <f t="shared" si="58"/>
        <v>0</v>
      </c>
      <c r="DJ16" s="74">
        <f t="shared" si="59"/>
        <v>690489</v>
      </c>
    </row>
    <row r="17" spans="1:114" s="50" customFormat="1" ht="12" customHeight="1">
      <c r="A17" s="53" t="s">
        <v>111</v>
      </c>
      <c r="B17" s="54" t="s">
        <v>133</v>
      </c>
      <c r="C17" s="53" t="s">
        <v>134</v>
      </c>
      <c r="D17" s="74">
        <f t="shared" si="6"/>
        <v>175533</v>
      </c>
      <c r="E17" s="74">
        <f t="shared" si="7"/>
        <v>49500</v>
      </c>
      <c r="F17" s="74">
        <v>0</v>
      </c>
      <c r="G17" s="74">
        <v>0</v>
      </c>
      <c r="H17" s="74">
        <v>35900</v>
      </c>
      <c r="I17" s="74">
        <v>13600</v>
      </c>
      <c r="J17" s="75" t="s">
        <v>114</v>
      </c>
      <c r="K17" s="74">
        <v>0</v>
      </c>
      <c r="L17" s="74">
        <v>126033</v>
      </c>
      <c r="M17" s="74">
        <f t="shared" si="8"/>
        <v>145057</v>
      </c>
      <c r="N17" s="74">
        <f t="shared" si="9"/>
        <v>8570</v>
      </c>
      <c r="O17" s="74">
        <v>4206</v>
      </c>
      <c r="P17" s="74">
        <v>4364</v>
      </c>
      <c r="Q17" s="74">
        <v>0</v>
      </c>
      <c r="R17" s="74">
        <v>0</v>
      </c>
      <c r="S17" s="75" t="s">
        <v>114</v>
      </c>
      <c r="T17" s="74">
        <v>0</v>
      </c>
      <c r="U17" s="74">
        <v>136487</v>
      </c>
      <c r="V17" s="74">
        <f t="shared" si="10"/>
        <v>320590</v>
      </c>
      <c r="W17" s="74">
        <f t="shared" si="11"/>
        <v>58070</v>
      </c>
      <c r="X17" s="74">
        <f t="shared" si="12"/>
        <v>4206</v>
      </c>
      <c r="Y17" s="74">
        <f t="shared" si="13"/>
        <v>4364</v>
      </c>
      <c r="Z17" s="74">
        <f t="shared" si="14"/>
        <v>35900</v>
      </c>
      <c r="AA17" s="74">
        <f t="shared" si="15"/>
        <v>13600</v>
      </c>
      <c r="AB17" s="75" t="s">
        <v>114</v>
      </c>
      <c r="AC17" s="74">
        <f t="shared" si="16"/>
        <v>0</v>
      </c>
      <c r="AD17" s="74">
        <f t="shared" si="17"/>
        <v>262520</v>
      </c>
      <c r="AE17" s="74">
        <f t="shared" si="18"/>
        <v>18165</v>
      </c>
      <c r="AF17" s="74">
        <f t="shared" si="19"/>
        <v>18165</v>
      </c>
      <c r="AG17" s="74">
        <v>0</v>
      </c>
      <c r="AH17" s="74">
        <v>0</v>
      </c>
      <c r="AI17" s="74">
        <v>18165</v>
      </c>
      <c r="AJ17" s="74">
        <v>0</v>
      </c>
      <c r="AK17" s="74">
        <v>0</v>
      </c>
      <c r="AL17" s="74">
        <v>32298</v>
      </c>
      <c r="AM17" s="74">
        <f t="shared" si="20"/>
        <v>117404</v>
      </c>
      <c r="AN17" s="74">
        <f t="shared" si="21"/>
        <v>10069</v>
      </c>
      <c r="AO17" s="74">
        <v>15</v>
      </c>
      <c r="AP17" s="74">
        <v>10054</v>
      </c>
      <c r="AQ17" s="74">
        <v>0</v>
      </c>
      <c r="AR17" s="74">
        <v>0</v>
      </c>
      <c r="AS17" s="74">
        <f t="shared" si="22"/>
        <v>4296</v>
      </c>
      <c r="AT17" s="74">
        <v>3219</v>
      </c>
      <c r="AU17" s="74">
        <v>194</v>
      </c>
      <c r="AV17" s="74">
        <v>883</v>
      </c>
      <c r="AW17" s="74">
        <v>4291</v>
      </c>
      <c r="AX17" s="74">
        <f t="shared" si="23"/>
        <v>98748</v>
      </c>
      <c r="AY17" s="74">
        <v>29484</v>
      </c>
      <c r="AZ17" s="74">
        <v>66225</v>
      </c>
      <c r="BA17" s="74">
        <v>1429</v>
      </c>
      <c r="BB17" s="74">
        <v>1610</v>
      </c>
      <c r="BC17" s="74">
        <v>0</v>
      </c>
      <c r="BD17" s="74">
        <v>0</v>
      </c>
      <c r="BE17" s="74">
        <v>7666</v>
      </c>
      <c r="BF17" s="74">
        <f t="shared" si="24"/>
        <v>143235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71901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58235</v>
      </c>
      <c r="CF17" s="74">
        <v>0</v>
      </c>
      <c r="CG17" s="74">
        <v>14921</v>
      </c>
      <c r="CH17" s="74">
        <f t="shared" si="31"/>
        <v>14921</v>
      </c>
      <c r="CI17" s="74">
        <f t="shared" si="32"/>
        <v>18165</v>
      </c>
      <c r="CJ17" s="74">
        <f t="shared" si="33"/>
        <v>18165</v>
      </c>
      <c r="CK17" s="74">
        <f t="shared" si="34"/>
        <v>0</v>
      </c>
      <c r="CL17" s="74">
        <f t="shared" si="35"/>
        <v>0</v>
      </c>
      <c r="CM17" s="74">
        <f t="shared" si="36"/>
        <v>18165</v>
      </c>
      <c r="CN17" s="74">
        <f t="shared" si="37"/>
        <v>0</v>
      </c>
      <c r="CO17" s="74">
        <f t="shared" si="38"/>
        <v>0</v>
      </c>
      <c r="CP17" s="74">
        <f t="shared" si="39"/>
        <v>104199</v>
      </c>
      <c r="CQ17" s="74">
        <f t="shared" si="40"/>
        <v>117404</v>
      </c>
      <c r="CR17" s="74">
        <f t="shared" si="41"/>
        <v>10069</v>
      </c>
      <c r="CS17" s="74">
        <f t="shared" si="42"/>
        <v>15</v>
      </c>
      <c r="CT17" s="74">
        <f t="shared" si="43"/>
        <v>10054</v>
      </c>
      <c r="CU17" s="74">
        <f t="shared" si="44"/>
        <v>0</v>
      </c>
      <c r="CV17" s="74">
        <f t="shared" si="45"/>
        <v>0</v>
      </c>
      <c r="CW17" s="74">
        <f t="shared" si="46"/>
        <v>4296</v>
      </c>
      <c r="CX17" s="74">
        <f t="shared" si="47"/>
        <v>3219</v>
      </c>
      <c r="CY17" s="74">
        <f t="shared" si="48"/>
        <v>194</v>
      </c>
      <c r="CZ17" s="74">
        <f t="shared" si="49"/>
        <v>883</v>
      </c>
      <c r="DA17" s="74">
        <f t="shared" si="50"/>
        <v>4291</v>
      </c>
      <c r="DB17" s="74">
        <f t="shared" si="51"/>
        <v>98748</v>
      </c>
      <c r="DC17" s="74">
        <f t="shared" si="52"/>
        <v>29484</v>
      </c>
      <c r="DD17" s="74">
        <f t="shared" si="53"/>
        <v>66225</v>
      </c>
      <c r="DE17" s="74">
        <f t="shared" si="54"/>
        <v>1429</v>
      </c>
      <c r="DF17" s="74">
        <f t="shared" si="55"/>
        <v>1610</v>
      </c>
      <c r="DG17" s="74">
        <f t="shared" si="56"/>
        <v>58235</v>
      </c>
      <c r="DH17" s="74">
        <f t="shared" si="57"/>
        <v>0</v>
      </c>
      <c r="DI17" s="74">
        <f t="shared" si="58"/>
        <v>22587</v>
      </c>
      <c r="DJ17" s="74">
        <f t="shared" si="59"/>
        <v>158156</v>
      </c>
    </row>
    <row r="18" spans="1:114" s="50" customFormat="1" ht="12" customHeight="1">
      <c r="A18" s="53" t="s">
        <v>111</v>
      </c>
      <c r="B18" s="54" t="s">
        <v>135</v>
      </c>
      <c r="C18" s="53" t="s">
        <v>136</v>
      </c>
      <c r="D18" s="74">
        <f t="shared" si="6"/>
        <v>265547</v>
      </c>
      <c r="E18" s="74">
        <f t="shared" si="7"/>
        <v>29006</v>
      </c>
      <c r="F18" s="74">
        <v>0</v>
      </c>
      <c r="G18" s="74">
        <v>0</v>
      </c>
      <c r="H18" s="74">
        <v>0</v>
      </c>
      <c r="I18" s="74">
        <v>25605</v>
      </c>
      <c r="J18" s="75" t="s">
        <v>114</v>
      </c>
      <c r="K18" s="74">
        <v>3401</v>
      </c>
      <c r="L18" s="74">
        <v>236541</v>
      </c>
      <c r="M18" s="74">
        <f t="shared" si="8"/>
        <v>69080</v>
      </c>
      <c r="N18" s="74">
        <f t="shared" si="9"/>
        <v>5</v>
      </c>
      <c r="O18" s="74">
        <v>0</v>
      </c>
      <c r="P18" s="74">
        <v>0</v>
      </c>
      <c r="Q18" s="74">
        <v>0</v>
      </c>
      <c r="R18" s="74">
        <v>5</v>
      </c>
      <c r="S18" s="75" t="s">
        <v>114</v>
      </c>
      <c r="T18" s="74">
        <v>0</v>
      </c>
      <c r="U18" s="74">
        <v>69075</v>
      </c>
      <c r="V18" s="74">
        <f t="shared" si="10"/>
        <v>334627</v>
      </c>
      <c r="W18" s="74">
        <f t="shared" si="11"/>
        <v>29011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25610</v>
      </c>
      <c r="AB18" s="75" t="s">
        <v>114</v>
      </c>
      <c r="AC18" s="74">
        <f t="shared" si="16"/>
        <v>3401</v>
      </c>
      <c r="AD18" s="74">
        <f t="shared" si="17"/>
        <v>305616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139054</v>
      </c>
      <c r="AN18" s="74">
        <f t="shared" si="21"/>
        <v>70785</v>
      </c>
      <c r="AO18" s="74">
        <v>66495</v>
      </c>
      <c r="AP18" s="74">
        <v>4290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68269</v>
      </c>
      <c r="AY18" s="74">
        <v>66564</v>
      </c>
      <c r="AZ18" s="74">
        <v>0</v>
      </c>
      <c r="BA18" s="74">
        <v>346</v>
      </c>
      <c r="BB18" s="74">
        <v>1359</v>
      </c>
      <c r="BC18" s="74">
        <v>108098</v>
      </c>
      <c r="BD18" s="74">
        <v>0</v>
      </c>
      <c r="BE18" s="74">
        <v>18395</v>
      </c>
      <c r="BF18" s="74">
        <f t="shared" si="24"/>
        <v>157449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46287</v>
      </c>
      <c r="CF18" s="74">
        <v>0</v>
      </c>
      <c r="CG18" s="74">
        <v>22793</v>
      </c>
      <c r="CH18" s="74">
        <f t="shared" si="31"/>
        <v>22793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139054</v>
      </c>
      <c r="CR18" s="74">
        <f t="shared" si="41"/>
        <v>70785</v>
      </c>
      <c r="CS18" s="74">
        <f t="shared" si="42"/>
        <v>66495</v>
      </c>
      <c r="CT18" s="74">
        <f t="shared" si="43"/>
        <v>4290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68269</v>
      </c>
      <c r="DC18" s="74">
        <f t="shared" si="52"/>
        <v>66564</v>
      </c>
      <c r="DD18" s="74">
        <f t="shared" si="53"/>
        <v>0</v>
      </c>
      <c r="DE18" s="74">
        <f t="shared" si="54"/>
        <v>346</v>
      </c>
      <c r="DF18" s="74">
        <f t="shared" si="55"/>
        <v>1359</v>
      </c>
      <c r="DG18" s="74">
        <f t="shared" si="56"/>
        <v>154385</v>
      </c>
      <c r="DH18" s="74">
        <f t="shared" si="57"/>
        <v>0</v>
      </c>
      <c r="DI18" s="74">
        <f t="shared" si="58"/>
        <v>41188</v>
      </c>
      <c r="DJ18" s="74">
        <f t="shared" si="59"/>
        <v>180242</v>
      </c>
    </row>
    <row r="19" spans="1:114" s="50" customFormat="1" ht="12" customHeight="1">
      <c r="A19" s="53" t="s">
        <v>111</v>
      </c>
      <c r="B19" s="54" t="s">
        <v>137</v>
      </c>
      <c r="C19" s="53" t="s">
        <v>138</v>
      </c>
      <c r="D19" s="74">
        <f t="shared" si="6"/>
        <v>53571</v>
      </c>
      <c r="E19" s="74">
        <f t="shared" si="7"/>
        <v>4297</v>
      </c>
      <c r="F19" s="74">
        <v>0</v>
      </c>
      <c r="G19" s="74">
        <v>0</v>
      </c>
      <c r="H19" s="74">
        <v>0</v>
      </c>
      <c r="I19" s="74">
        <v>0</v>
      </c>
      <c r="J19" s="75" t="s">
        <v>114</v>
      </c>
      <c r="K19" s="74">
        <v>4297</v>
      </c>
      <c r="L19" s="74">
        <v>49274</v>
      </c>
      <c r="M19" s="74">
        <f t="shared" si="8"/>
        <v>18950</v>
      </c>
      <c r="N19" s="74">
        <f t="shared" si="9"/>
        <v>6756</v>
      </c>
      <c r="O19" s="74">
        <v>0</v>
      </c>
      <c r="P19" s="74">
        <v>0</v>
      </c>
      <c r="Q19" s="74">
        <v>0</v>
      </c>
      <c r="R19" s="74">
        <v>0</v>
      </c>
      <c r="S19" s="75" t="s">
        <v>114</v>
      </c>
      <c r="T19" s="74">
        <v>6756</v>
      </c>
      <c r="U19" s="74">
        <v>12194</v>
      </c>
      <c r="V19" s="74">
        <f t="shared" si="10"/>
        <v>72521</v>
      </c>
      <c r="W19" s="74">
        <f t="shared" si="11"/>
        <v>11053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114</v>
      </c>
      <c r="AC19" s="74">
        <f t="shared" si="16"/>
        <v>11053</v>
      </c>
      <c r="AD19" s="74">
        <f t="shared" si="17"/>
        <v>61468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1751</v>
      </c>
      <c r="AM19" s="74">
        <f t="shared" si="20"/>
        <v>30007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30007</v>
      </c>
      <c r="AY19" s="74">
        <v>29314</v>
      </c>
      <c r="AZ19" s="74">
        <v>0</v>
      </c>
      <c r="BA19" s="74">
        <v>0</v>
      </c>
      <c r="BB19" s="74">
        <v>693</v>
      </c>
      <c r="BC19" s="74">
        <v>21813</v>
      </c>
      <c r="BD19" s="74">
        <v>0</v>
      </c>
      <c r="BE19" s="74">
        <v>0</v>
      </c>
      <c r="BF19" s="74">
        <f t="shared" si="24"/>
        <v>30007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5535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5535</v>
      </c>
      <c r="CA19" s="74">
        <v>5535</v>
      </c>
      <c r="CB19" s="74">
        <v>0</v>
      </c>
      <c r="CC19" s="74">
        <v>0</v>
      </c>
      <c r="CD19" s="74">
        <v>0</v>
      </c>
      <c r="CE19" s="74">
        <v>13415</v>
      </c>
      <c r="CF19" s="74">
        <v>0</v>
      </c>
      <c r="CG19" s="74">
        <v>0</v>
      </c>
      <c r="CH19" s="74">
        <f t="shared" si="31"/>
        <v>5535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1751</v>
      </c>
      <c r="CQ19" s="74">
        <f t="shared" si="40"/>
        <v>35542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35542</v>
      </c>
      <c r="DC19" s="74">
        <f t="shared" si="52"/>
        <v>34849</v>
      </c>
      <c r="DD19" s="74">
        <f t="shared" si="53"/>
        <v>0</v>
      </c>
      <c r="DE19" s="74">
        <f t="shared" si="54"/>
        <v>0</v>
      </c>
      <c r="DF19" s="74">
        <f t="shared" si="55"/>
        <v>693</v>
      </c>
      <c r="DG19" s="74">
        <f t="shared" si="56"/>
        <v>35228</v>
      </c>
      <c r="DH19" s="74">
        <f t="shared" si="57"/>
        <v>0</v>
      </c>
      <c r="DI19" s="74">
        <f t="shared" si="58"/>
        <v>0</v>
      </c>
      <c r="DJ19" s="74">
        <f t="shared" si="59"/>
        <v>35542</v>
      </c>
    </row>
    <row r="20" spans="1:114" s="50" customFormat="1" ht="12" customHeight="1">
      <c r="A20" s="53" t="s">
        <v>111</v>
      </c>
      <c r="B20" s="54" t="s">
        <v>139</v>
      </c>
      <c r="C20" s="53" t="s">
        <v>140</v>
      </c>
      <c r="D20" s="74">
        <f t="shared" si="6"/>
        <v>156697</v>
      </c>
      <c r="E20" s="74">
        <f t="shared" si="7"/>
        <v>67465</v>
      </c>
      <c r="F20" s="74">
        <v>10162</v>
      </c>
      <c r="G20" s="74">
        <v>0</v>
      </c>
      <c r="H20" s="74">
        <v>18200</v>
      </c>
      <c r="I20" s="74">
        <v>16365</v>
      </c>
      <c r="J20" s="75" t="s">
        <v>114</v>
      </c>
      <c r="K20" s="74">
        <v>22738</v>
      </c>
      <c r="L20" s="74">
        <v>89232</v>
      </c>
      <c r="M20" s="74">
        <f t="shared" si="8"/>
        <v>605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114</v>
      </c>
      <c r="T20" s="74">
        <v>0</v>
      </c>
      <c r="U20" s="74">
        <v>605</v>
      </c>
      <c r="V20" s="74">
        <f t="shared" si="10"/>
        <v>157302</v>
      </c>
      <c r="W20" s="74">
        <f t="shared" si="11"/>
        <v>67465</v>
      </c>
      <c r="X20" s="74">
        <f t="shared" si="12"/>
        <v>10162</v>
      </c>
      <c r="Y20" s="74">
        <f t="shared" si="13"/>
        <v>0</v>
      </c>
      <c r="Z20" s="74">
        <f t="shared" si="14"/>
        <v>18200</v>
      </c>
      <c r="AA20" s="74">
        <f t="shared" si="15"/>
        <v>16365</v>
      </c>
      <c r="AB20" s="75" t="s">
        <v>114</v>
      </c>
      <c r="AC20" s="74">
        <f t="shared" si="16"/>
        <v>22738</v>
      </c>
      <c r="AD20" s="74">
        <f t="shared" si="17"/>
        <v>89837</v>
      </c>
      <c r="AE20" s="74">
        <f t="shared" si="18"/>
        <v>32879</v>
      </c>
      <c r="AF20" s="74">
        <f t="shared" si="19"/>
        <v>32879</v>
      </c>
      <c r="AG20" s="74">
        <v>0</v>
      </c>
      <c r="AH20" s="74">
        <v>0</v>
      </c>
      <c r="AI20" s="74">
        <v>32879</v>
      </c>
      <c r="AJ20" s="74">
        <v>0</v>
      </c>
      <c r="AK20" s="74">
        <v>0</v>
      </c>
      <c r="AL20" s="74">
        <v>3292</v>
      </c>
      <c r="AM20" s="74">
        <f t="shared" si="20"/>
        <v>67421</v>
      </c>
      <c r="AN20" s="74">
        <f t="shared" si="21"/>
        <v>15795</v>
      </c>
      <c r="AO20" s="74">
        <v>8045</v>
      </c>
      <c r="AP20" s="74">
        <v>0</v>
      </c>
      <c r="AQ20" s="74">
        <v>0</v>
      </c>
      <c r="AR20" s="74">
        <v>7750</v>
      </c>
      <c r="AS20" s="74">
        <f t="shared" si="22"/>
        <v>1229</v>
      </c>
      <c r="AT20" s="74">
        <v>0</v>
      </c>
      <c r="AU20" s="74">
        <v>770</v>
      </c>
      <c r="AV20" s="74">
        <v>459</v>
      </c>
      <c r="AW20" s="74">
        <v>0</v>
      </c>
      <c r="AX20" s="74">
        <f t="shared" si="23"/>
        <v>50397</v>
      </c>
      <c r="AY20" s="74">
        <v>49440</v>
      </c>
      <c r="AZ20" s="74">
        <v>0</v>
      </c>
      <c r="BA20" s="74">
        <v>957</v>
      </c>
      <c r="BB20" s="74">
        <v>0</v>
      </c>
      <c r="BC20" s="74">
        <v>53105</v>
      </c>
      <c r="BD20" s="74">
        <v>0</v>
      </c>
      <c r="BE20" s="74">
        <v>0</v>
      </c>
      <c r="BF20" s="74">
        <f t="shared" si="24"/>
        <v>100300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605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605</v>
      </c>
      <c r="BV20" s="74">
        <v>605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605</v>
      </c>
      <c r="CI20" s="74">
        <f t="shared" si="32"/>
        <v>32879</v>
      </c>
      <c r="CJ20" s="74">
        <f t="shared" si="33"/>
        <v>32879</v>
      </c>
      <c r="CK20" s="74">
        <f t="shared" si="34"/>
        <v>0</v>
      </c>
      <c r="CL20" s="74">
        <f t="shared" si="35"/>
        <v>0</v>
      </c>
      <c r="CM20" s="74">
        <f t="shared" si="36"/>
        <v>32879</v>
      </c>
      <c r="CN20" s="74">
        <f t="shared" si="37"/>
        <v>0</v>
      </c>
      <c r="CO20" s="74">
        <f t="shared" si="38"/>
        <v>0</v>
      </c>
      <c r="CP20" s="74">
        <f t="shared" si="39"/>
        <v>3292</v>
      </c>
      <c r="CQ20" s="74">
        <f t="shared" si="40"/>
        <v>68026</v>
      </c>
      <c r="CR20" s="74">
        <f t="shared" si="41"/>
        <v>15795</v>
      </c>
      <c r="CS20" s="74">
        <f t="shared" si="42"/>
        <v>8045</v>
      </c>
      <c r="CT20" s="74">
        <f t="shared" si="43"/>
        <v>0</v>
      </c>
      <c r="CU20" s="74">
        <f t="shared" si="44"/>
        <v>0</v>
      </c>
      <c r="CV20" s="74">
        <f t="shared" si="45"/>
        <v>7750</v>
      </c>
      <c r="CW20" s="74">
        <f t="shared" si="46"/>
        <v>1834</v>
      </c>
      <c r="CX20" s="74">
        <f t="shared" si="47"/>
        <v>605</v>
      </c>
      <c r="CY20" s="74">
        <f t="shared" si="48"/>
        <v>770</v>
      </c>
      <c r="CZ20" s="74">
        <f t="shared" si="49"/>
        <v>459</v>
      </c>
      <c r="DA20" s="74">
        <f t="shared" si="50"/>
        <v>0</v>
      </c>
      <c r="DB20" s="74">
        <f t="shared" si="51"/>
        <v>50397</v>
      </c>
      <c r="DC20" s="74">
        <f t="shared" si="52"/>
        <v>49440</v>
      </c>
      <c r="DD20" s="74">
        <f t="shared" si="53"/>
        <v>0</v>
      </c>
      <c r="DE20" s="74">
        <f t="shared" si="54"/>
        <v>957</v>
      </c>
      <c r="DF20" s="74">
        <f t="shared" si="55"/>
        <v>0</v>
      </c>
      <c r="DG20" s="74">
        <f t="shared" si="56"/>
        <v>53105</v>
      </c>
      <c r="DH20" s="74">
        <f t="shared" si="57"/>
        <v>0</v>
      </c>
      <c r="DI20" s="74">
        <f t="shared" si="58"/>
        <v>0</v>
      </c>
      <c r="DJ20" s="74">
        <f t="shared" si="59"/>
        <v>100905</v>
      </c>
    </row>
    <row r="21" spans="1:114" s="50" customFormat="1" ht="12" customHeight="1">
      <c r="A21" s="53" t="s">
        <v>111</v>
      </c>
      <c r="B21" s="54" t="s">
        <v>141</v>
      </c>
      <c r="C21" s="53" t="s">
        <v>142</v>
      </c>
      <c r="D21" s="74">
        <f t="shared" si="6"/>
        <v>220351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114</v>
      </c>
      <c r="K21" s="74">
        <v>0</v>
      </c>
      <c r="L21" s="74">
        <v>220351</v>
      </c>
      <c r="M21" s="74">
        <f t="shared" si="8"/>
        <v>83331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114</v>
      </c>
      <c r="T21" s="74">
        <v>0</v>
      </c>
      <c r="U21" s="74">
        <v>83331</v>
      </c>
      <c r="V21" s="74">
        <f t="shared" si="10"/>
        <v>303682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114</v>
      </c>
      <c r="AC21" s="74">
        <f t="shared" si="16"/>
        <v>0</v>
      </c>
      <c r="AD21" s="74">
        <f t="shared" si="17"/>
        <v>303682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97567</v>
      </c>
      <c r="AN21" s="74">
        <f t="shared" si="21"/>
        <v>71672</v>
      </c>
      <c r="AO21" s="74">
        <v>8827</v>
      </c>
      <c r="AP21" s="74">
        <v>62845</v>
      </c>
      <c r="AQ21" s="74">
        <v>0</v>
      </c>
      <c r="AR21" s="74">
        <v>0</v>
      </c>
      <c r="AS21" s="74">
        <f t="shared" si="22"/>
        <v>12594</v>
      </c>
      <c r="AT21" s="74">
        <v>12594</v>
      </c>
      <c r="AU21" s="74">
        <v>0</v>
      </c>
      <c r="AV21" s="74">
        <v>0</v>
      </c>
      <c r="AW21" s="74">
        <v>6080</v>
      </c>
      <c r="AX21" s="74">
        <f t="shared" si="23"/>
        <v>7221</v>
      </c>
      <c r="AY21" s="74">
        <v>0</v>
      </c>
      <c r="AZ21" s="74">
        <v>7221</v>
      </c>
      <c r="BA21" s="74">
        <v>0</v>
      </c>
      <c r="BB21" s="74">
        <v>0</v>
      </c>
      <c r="BC21" s="74">
        <v>120809</v>
      </c>
      <c r="BD21" s="74">
        <v>0</v>
      </c>
      <c r="BE21" s="74">
        <v>1975</v>
      </c>
      <c r="BF21" s="74">
        <f t="shared" si="24"/>
        <v>99542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83331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97567</v>
      </c>
      <c r="CR21" s="74">
        <f t="shared" si="41"/>
        <v>71672</v>
      </c>
      <c r="CS21" s="74">
        <f t="shared" si="42"/>
        <v>8827</v>
      </c>
      <c r="CT21" s="74">
        <f t="shared" si="43"/>
        <v>62845</v>
      </c>
      <c r="CU21" s="74">
        <f t="shared" si="44"/>
        <v>0</v>
      </c>
      <c r="CV21" s="74">
        <f t="shared" si="45"/>
        <v>0</v>
      </c>
      <c r="CW21" s="74">
        <f t="shared" si="46"/>
        <v>12594</v>
      </c>
      <c r="CX21" s="74">
        <f t="shared" si="47"/>
        <v>12594</v>
      </c>
      <c r="CY21" s="74">
        <f t="shared" si="48"/>
        <v>0</v>
      </c>
      <c r="CZ21" s="74">
        <f t="shared" si="49"/>
        <v>0</v>
      </c>
      <c r="DA21" s="74">
        <f t="shared" si="50"/>
        <v>6080</v>
      </c>
      <c r="DB21" s="74">
        <f t="shared" si="51"/>
        <v>7221</v>
      </c>
      <c r="DC21" s="74">
        <f t="shared" si="52"/>
        <v>0</v>
      </c>
      <c r="DD21" s="74">
        <f t="shared" si="53"/>
        <v>7221</v>
      </c>
      <c r="DE21" s="74">
        <f t="shared" si="54"/>
        <v>0</v>
      </c>
      <c r="DF21" s="74">
        <f t="shared" si="55"/>
        <v>0</v>
      </c>
      <c r="DG21" s="74">
        <f t="shared" si="56"/>
        <v>204140</v>
      </c>
      <c r="DH21" s="74">
        <f t="shared" si="57"/>
        <v>0</v>
      </c>
      <c r="DI21" s="74">
        <f t="shared" si="58"/>
        <v>1975</v>
      </c>
      <c r="DJ21" s="74">
        <f t="shared" si="59"/>
        <v>99542</v>
      </c>
    </row>
    <row r="22" spans="1:114" s="50" customFormat="1" ht="12" customHeight="1">
      <c r="A22" s="53" t="s">
        <v>111</v>
      </c>
      <c r="B22" s="54" t="s">
        <v>143</v>
      </c>
      <c r="C22" s="53" t="s">
        <v>144</v>
      </c>
      <c r="D22" s="74">
        <f t="shared" si="6"/>
        <v>108195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114</v>
      </c>
      <c r="K22" s="74">
        <v>0</v>
      </c>
      <c r="L22" s="74">
        <v>108195</v>
      </c>
      <c r="M22" s="74">
        <f t="shared" si="8"/>
        <v>45266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114</v>
      </c>
      <c r="T22" s="74">
        <v>0</v>
      </c>
      <c r="U22" s="74">
        <v>45266</v>
      </c>
      <c r="V22" s="74">
        <f t="shared" si="10"/>
        <v>153461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114</v>
      </c>
      <c r="AC22" s="74">
        <f t="shared" si="16"/>
        <v>0</v>
      </c>
      <c r="AD22" s="74">
        <f t="shared" si="17"/>
        <v>153461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42570</v>
      </c>
      <c r="AN22" s="74">
        <f t="shared" si="21"/>
        <v>13833</v>
      </c>
      <c r="AO22" s="74">
        <v>13833</v>
      </c>
      <c r="AP22" s="74">
        <v>0</v>
      </c>
      <c r="AQ22" s="74">
        <v>0</v>
      </c>
      <c r="AR22" s="74">
        <v>0</v>
      </c>
      <c r="AS22" s="74">
        <f t="shared" si="22"/>
        <v>10759</v>
      </c>
      <c r="AT22" s="74">
        <v>2689</v>
      </c>
      <c r="AU22" s="74">
        <v>3662</v>
      </c>
      <c r="AV22" s="74">
        <v>4408</v>
      </c>
      <c r="AW22" s="74">
        <v>3780</v>
      </c>
      <c r="AX22" s="74">
        <f t="shared" si="23"/>
        <v>14148</v>
      </c>
      <c r="AY22" s="74">
        <v>10491</v>
      </c>
      <c r="AZ22" s="74">
        <v>3657</v>
      </c>
      <c r="BA22" s="74">
        <v>0</v>
      </c>
      <c r="BB22" s="74">
        <v>0</v>
      </c>
      <c r="BC22" s="74">
        <v>65625</v>
      </c>
      <c r="BD22" s="74">
        <v>50</v>
      </c>
      <c r="BE22" s="74">
        <v>0</v>
      </c>
      <c r="BF22" s="74">
        <f t="shared" si="24"/>
        <v>42570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45266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42570</v>
      </c>
      <c r="CR22" s="74">
        <f t="shared" si="41"/>
        <v>13833</v>
      </c>
      <c r="CS22" s="74">
        <f t="shared" si="42"/>
        <v>13833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10759</v>
      </c>
      <c r="CX22" s="74">
        <f t="shared" si="47"/>
        <v>2689</v>
      </c>
      <c r="CY22" s="74">
        <f t="shared" si="48"/>
        <v>3662</v>
      </c>
      <c r="CZ22" s="74">
        <f t="shared" si="49"/>
        <v>4408</v>
      </c>
      <c r="DA22" s="74">
        <f t="shared" si="50"/>
        <v>3780</v>
      </c>
      <c r="DB22" s="74">
        <f t="shared" si="51"/>
        <v>14148</v>
      </c>
      <c r="DC22" s="74">
        <f t="shared" si="52"/>
        <v>10491</v>
      </c>
      <c r="DD22" s="74">
        <f t="shared" si="53"/>
        <v>3657</v>
      </c>
      <c r="DE22" s="74">
        <f t="shared" si="54"/>
        <v>0</v>
      </c>
      <c r="DF22" s="74">
        <f t="shared" si="55"/>
        <v>0</v>
      </c>
      <c r="DG22" s="74">
        <f t="shared" si="56"/>
        <v>110891</v>
      </c>
      <c r="DH22" s="74">
        <f t="shared" si="57"/>
        <v>50</v>
      </c>
      <c r="DI22" s="74">
        <f t="shared" si="58"/>
        <v>0</v>
      </c>
      <c r="DJ22" s="74">
        <f t="shared" si="59"/>
        <v>42570</v>
      </c>
    </row>
    <row r="23" spans="1:114" s="50" customFormat="1" ht="12" customHeight="1">
      <c r="A23" s="53" t="s">
        <v>111</v>
      </c>
      <c r="B23" s="54" t="s">
        <v>145</v>
      </c>
      <c r="C23" s="53" t="s">
        <v>146</v>
      </c>
      <c r="D23" s="74">
        <f t="shared" si="6"/>
        <v>282660</v>
      </c>
      <c r="E23" s="74">
        <f t="shared" si="7"/>
        <v>23764</v>
      </c>
      <c r="F23" s="74">
        <v>0</v>
      </c>
      <c r="G23" s="74">
        <v>0</v>
      </c>
      <c r="H23" s="74">
        <v>0</v>
      </c>
      <c r="I23" s="74">
        <v>23764</v>
      </c>
      <c r="J23" s="75" t="s">
        <v>114</v>
      </c>
      <c r="K23" s="74">
        <v>0</v>
      </c>
      <c r="L23" s="74">
        <v>258896</v>
      </c>
      <c r="M23" s="74">
        <f t="shared" si="8"/>
        <v>95474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95474</v>
      </c>
      <c r="V23" s="74">
        <f t="shared" si="10"/>
        <v>378134</v>
      </c>
      <c r="W23" s="74">
        <f t="shared" si="11"/>
        <v>23764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23764</v>
      </c>
      <c r="AB23" s="75" t="s">
        <v>114</v>
      </c>
      <c r="AC23" s="74">
        <f t="shared" si="16"/>
        <v>0</v>
      </c>
      <c r="AD23" s="74">
        <f t="shared" si="17"/>
        <v>354370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119456</v>
      </c>
      <c r="AN23" s="74">
        <f t="shared" si="21"/>
        <v>46155</v>
      </c>
      <c r="AO23" s="74">
        <v>44372</v>
      </c>
      <c r="AP23" s="74">
        <v>0</v>
      </c>
      <c r="AQ23" s="74">
        <v>1548</v>
      </c>
      <c r="AR23" s="74">
        <v>235</v>
      </c>
      <c r="AS23" s="74">
        <f t="shared" si="22"/>
        <v>13451</v>
      </c>
      <c r="AT23" s="74">
        <v>6539</v>
      </c>
      <c r="AU23" s="74">
        <v>4740</v>
      </c>
      <c r="AV23" s="74">
        <v>2172</v>
      </c>
      <c r="AW23" s="74">
        <v>0</v>
      </c>
      <c r="AX23" s="74">
        <f t="shared" si="23"/>
        <v>59850</v>
      </c>
      <c r="AY23" s="74">
        <v>35630</v>
      </c>
      <c r="AZ23" s="74">
        <v>13685</v>
      </c>
      <c r="BA23" s="74">
        <v>2592</v>
      </c>
      <c r="BB23" s="74">
        <v>7943</v>
      </c>
      <c r="BC23" s="74">
        <v>163204</v>
      </c>
      <c r="BD23" s="74">
        <v>0</v>
      </c>
      <c r="BE23" s="74">
        <v>0</v>
      </c>
      <c r="BF23" s="74">
        <f t="shared" si="24"/>
        <v>119456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12976</v>
      </c>
      <c r="BP23" s="74">
        <f t="shared" si="28"/>
        <v>12976</v>
      </c>
      <c r="BQ23" s="74">
        <v>12976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82498</v>
      </c>
      <c r="CF23" s="74">
        <v>0</v>
      </c>
      <c r="CG23" s="74">
        <v>0</v>
      </c>
      <c r="CH23" s="74">
        <f t="shared" si="31"/>
        <v>12976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132432</v>
      </c>
      <c r="CR23" s="74">
        <f t="shared" si="41"/>
        <v>59131</v>
      </c>
      <c r="CS23" s="74">
        <f t="shared" si="42"/>
        <v>57348</v>
      </c>
      <c r="CT23" s="74">
        <f t="shared" si="43"/>
        <v>0</v>
      </c>
      <c r="CU23" s="74">
        <f t="shared" si="44"/>
        <v>1548</v>
      </c>
      <c r="CV23" s="74">
        <f t="shared" si="45"/>
        <v>235</v>
      </c>
      <c r="CW23" s="74">
        <f t="shared" si="46"/>
        <v>13451</v>
      </c>
      <c r="CX23" s="74">
        <f t="shared" si="47"/>
        <v>6539</v>
      </c>
      <c r="CY23" s="74">
        <f t="shared" si="48"/>
        <v>4740</v>
      </c>
      <c r="CZ23" s="74">
        <f t="shared" si="49"/>
        <v>2172</v>
      </c>
      <c r="DA23" s="74">
        <f t="shared" si="50"/>
        <v>0</v>
      </c>
      <c r="DB23" s="74">
        <f t="shared" si="51"/>
        <v>59850</v>
      </c>
      <c r="DC23" s="74">
        <f t="shared" si="52"/>
        <v>35630</v>
      </c>
      <c r="DD23" s="74">
        <f t="shared" si="53"/>
        <v>13685</v>
      </c>
      <c r="DE23" s="74">
        <f t="shared" si="54"/>
        <v>2592</v>
      </c>
      <c r="DF23" s="74">
        <f t="shared" si="55"/>
        <v>7943</v>
      </c>
      <c r="DG23" s="74">
        <f t="shared" si="56"/>
        <v>245702</v>
      </c>
      <c r="DH23" s="74">
        <f t="shared" si="57"/>
        <v>0</v>
      </c>
      <c r="DI23" s="74">
        <f t="shared" si="58"/>
        <v>0</v>
      </c>
      <c r="DJ23" s="74">
        <f t="shared" si="59"/>
        <v>132432</v>
      </c>
    </row>
    <row r="24" spans="1:114" s="50" customFormat="1" ht="12" customHeight="1">
      <c r="A24" s="53" t="s">
        <v>111</v>
      </c>
      <c r="B24" s="54" t="s">
        <v>147</v>
      </c>
      <c r="C24" s="53" t="s">
        <v>148</v>
      </c>
      <c r="D24" s="74">
        <f t="shared" si="6"/>
        <v>114883</v>
      </c>
      <c r="E24" s="74">
        <f t="shared" si="7"/>
        <v>20293</v>
      </c>
      <c r="F24" s="74">
        <v>0</v>
      </c>
      <c r="G24" s="74">
        <v>0</v>
      </c>
      <c r="H24" s="74">
        <v>0</v>
      </c>
      <c r="I24" s="74">
        <v>20293</v>
      </c>
      <c r="J24" s="75" t="s">
        <v>114</v>
      </c>
      <c r="K24" s="74">
        <v>0</v>
      </c>
      <c r="L24" s="74">
        <v>94590</v>
      </c>
      <c r="M24" s="74">
        <f t="shared" si="8"/>
        <v>18933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114</v>
      </c>
      <c r="T24" s="74">
        <v>0</v>
      </c>
      <c r="U24" s="74">
        <v>18933</v>
      </c>
      <c r="V24" s="74">
        <f t="shared" si="10"/>
        <v>133816</v>
      </c>
      <c r="W24" s="74">
        <f t="shared" si="11"/>
        <v>20293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20293</v>
      </c>
      <c r="AB24" s="75" t="s">
        <v>114</v>
      </c>
      <c r="AC24" s="74">
        <f t="shared" si="16"/>
        <v>0</v>
      </c>
      <c r="AD24" s="74">
        <f t="shared" si="17"/>
        <v>113523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60254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192</v>
      </c>
      <c r="AT24" s="74">
        <v>192</v>
      </c>
      <c r="AU24" s="74">
        <v>0</v>
      </c>
      <c r="AV24" s="74">
        <v>0</v>
      </c>
      <c r="AW24" s="74">
        <v>0</v>
      </c>
      <c r="AX24" s="74">
        <f t="shared" si="23"/>
        <v>60062</v>
      </c>
      <c r="AY24" s="74">
        <v>54944</v>
      </c>
      <c r="AZ24" s="74">
        <v>0</v>
      </c>
      <c r="BA24" s="74">
        <v>0</v>
      </c>
      <c r="BB24" s="74">
        <v>5118</v>
      </c>
      <c r="BC24" s="74">
        <v>54629</v>
      </c>
      <c r="BD24" s="74">
        <v>0</v>
      </c>
      <c r="BE24" s="74">
        <v>0</v>
      </c>
      <c r="BF24" s="74">
        <f t="shared" si="24"/>
        <v>60254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257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18676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257</v>
      </c>
      <c r="CQ24" s="74">
        <f t="shared" si="40"/>
        <v>60254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192</v>
      </c>
      <c r="CX24" s="74">
        <f t="shared" si="47"/>
        <v>192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60062</v>
      </c>
      <c r="DC24" s="74">
        <f t="shared" si="52"/>
        <v>54944</v>
      </c>
      <c r="DD24" s="74">
        <f t="shared" si="53"/>
        <v>0</v>
      </c>
      <c r="DE24" s="74">
        <f t="shared" si="54"/>
        <v>0</v>
      </c>
      <c r="DF24" s="74">
        <f t="shared" si="55"/>
        <v>5118</v>
      </c>
      <c r="DG24" s="74">
        <f t="shared" si="56"/>
        <v>73305</v>
      </c>
      <c r="DH24" s="74">
        <f t="shared" si="57"/>
        <v>0</v>
      </c>
      <c r="DI24" s="74">
        <f t="shared" si="58"/>
        <v>0</v>
      </c>
      <c r="DJ24" s="74">
        <f t="shared" si="59"/>
        <v>60254</v>
      </c>
    </row>
    <row r="25" spans="1:114" s="50" customFormat="1" ht="12" customHeight="1">
      <c r="A25" s="53" t="s">
        <v>111</v>
      </c>
      <c r="B25" s="54" t="s">
        <v>149</v>
      </c>
      <c r="C25" s="53" t="s">
        <v>150</v>
      </c>
      <c r="D25" s="74">
        <f t="shared" si="6"/>
        <v>88480</v>
      </c>
      <c r="E25" s="74">
        <f t="shared" si="7"/>
        <v>13674</v>
      </c>
      <c r="F25" s="74">
        <v>0</v>
      </c>
      <c r="G25" s="74">
        <v>0</v>
      </c>
      <c r="H25" s="74">
        <v>0</v>
      </c>
      <c r="I25" s="74">
        <v>13674</v>
      </c>
      <c r="J25" s="75" t="s">
        <v>114</v>
      </c>
      <c r="K25" s="74">
        <v>0</v>
      </c>
      <c r="L25" s="74">
        <v>74806</v>
      </c>
      <c r="M25" s="74">
        <f t="shared" si="8"/>
        <v>18347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114</v>
      </c>
      <c r="T25" s="74">
        <v>0</v>
      </c>
      <c r="U25" s="74">
        <v>18347</v>
      </c>
      <c r="V25" s="74">
        <f t="shared" si="10"/>
        <v>106827</v>
      </c>
      <c r="W25" s="74">
        <f t="shared" si="11"/>
        <v>13674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13674</v>
      </c>
      <c r="AB25" s="75" t="s">
        <v>114</v>
      </c>
      <c r="AC25" s="74">
        <f t="shared" si="16"/>
        <v>0</v>
      </c>
      <c r="AD25" s="74">
        <f t="shared" si="17"/>
        <v>93153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35543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35543</v>
      </c>
      <c r="AT25" s="74">
        <v>35543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52937</v>
      </c>
      <c r="BD25" s="74">
        <v>0</v>
      </c>
      <c r="BE25" s="74">
        <v>0</v>
      </c>
      <c r="BF25" s="74">
        <f t="shared" si="24"/>
        <v>35543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249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18098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249</v>
      </c>
      <c r="CQ25" s="74">
        <f t="shared" si="40"/>
        <v>35543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35543</v>
      </c>
      <c r="CX25" s="74">
        <f t="shared" si="47"/>
        <v>35543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71035</v>
      </c>
      <c r="DH25" s="74">
        <f t="shared" si="57"/>
        <v>0</v>
      </c>
      <c r="DI25" s="74">
        <f t="shared" si="58"/>
        <v>0</v>
      </c>
      <c r="DJ25" s="74">
        <f t="shared" si="59"/>
        <v>35543</v>
      </c>
    </row>
    <row r="26" spans="1:114" s="50" customFormat="1" ht="12" customHeight="1">
      <c r="A26" s="53" t="s">
        <v>111</v>
      </c>
      <c r="B26" s="54" t="s">
        <v>151</v>
      </c>
      <c r="C26" s="53" t="s">
        <v>152</v>
      </c>
      <c r="D26" s="74">
        <f t="shared" si="6"/>
        <v>89459</v>
      </c>
      <c r="E26" s="74">
        <f t="shared" si="7"/>
        <v>13249</v>
      </c>
      <c r="F26" s="74">
        <v>0</v>
      </c>
      <c r="G26" s="74">
        <v>0</v>
      </c>
      <c r="H26" s="74">
        <v>0</v>
      </c>
      <c r="I26" s="74">
        <v>13249</v>
      </c>
      <c r="J26" s="75" t="s">
        <v>114</v>
      </c>
      <c r="K26" s="74">
        <v>0</v>
      </c>
      <c r="L26" s="74">
        <v>76210</v>
      </c>
      <c r="M26" s="74">
        <f t="shared" si="8"/>
        <v>18809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114</v>
      </c>
      <c r="T26" s="74">
        <v>0</v>
      </c>
      <c r="U26" s="74">
        <v>18809</v>
      </c>
      <c r="V26" s="74">
        <f t="shared" si="10"/>
        <v>108268</v>
      </c>
      <c r="W26" s="74">
        <f t="shared" si="11"/>
        <v>13249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13249</v>
      </c>
      <c r="AB26" s="75" t="s">
        <v>114</v>
      </c>
      <c r="AC26" s="74">
        <f t="shared" si="16"/>
        <v>0</v>
      </c>
      <c r="AD26" s="74">
        <f t="shared" si="17"/>
        <v>95019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37783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6256</v>
      </c>
      <c r="AT26" s="74">
        <v>6256</v>
      </c>
      <c r="AU26" s="74">
        <v>0</v>
      </c>
      <c r="AV26" s="74">
        <v>0</v>
      </c>
      <c r="AW26" s="74">
        <v>0</v>
      </c>
      <c r="AX26" s="74">
        <f t="shared" si="23"/>
        <v>31527</v>
      </c>
      <c r="AY26" s="74">
        <v>30870</v>
      </c>
      <c r="AZ26" s="74">
        <v>0</v>
      </c>
      <c r="BA26" s="74">
        <v>0</v>
      </c>
      <c r="BB26" s="74">
        <v>657</v>
      </c>
      <c r="BC26" s="74">
        <v>51676</v>
      </c>
      <c r="BD26" s="74">
        <v>0</v>
      </c>
      <c r="BE26" s="74">
        <v>0</v>
      </c>
      <c r="BF26" s="74">
        <f t="shared" si="24"/>
        <v>37783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243</v>
      </c>
      <c r="BO26" s="74">
        <f t="shared" si="27"/>
        <v>900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900</v>
      </c>
      <c r="CA26" s="74">
        <v>900</v>
      </c>
      <c r="CB26" s="74">
        <v>0</v>
      </c>
      <c r="CC26" s="74">
        <v>0</v>
      </c>
      <c r="CD26" s="74">
        <v>0</v>
      </c>
      <c r="CE26" s="74">
        <v>17666</v>
      </c>
      <c r="CF26" s="74">
        <v>0</v>
      </c>
      <c r="CG26" s="74">
        <v>0</v>
      </c>
      <c r="CH26" s="74">
        <f t="shared" si="31"/>
        <v>900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243</v>
      </c>
      <c r="CQ26" s="74">
        <f t="shared" si="40"/>
        <v>38683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6256</v>
      </c>
      <c r="CX26" s="74">
        <f t="shared" si="47"/>
        <v>6256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32427</v>
      </c>
      <c r="DC26" s="74">
        <f t="shared" si="52"/>
        <v>31770</v>
      </c>
      <c r="DD26" s="74">
        <f t="shared" si="53"/>
        <v>0</v>
      </c>
      <c r="DE26" s="74">
        <f t="shared" si="54"/>
        <v>0</v>
      </c>
      <c r="DF26" s="74">
        <f t="shared" si="55"/>
        <v>657</v>
      </c>
      <c r="DG26" s="74">
        <f t="shared" si="56"/>
        <v>69342</v>
      </c>
      <c r="DH26" s="74">
        <f t="shared" si="57"/>
        <v>0</v>
      </c>
      <c r="DI26" s="74">
        <f t="shared" si="58"/>
        <v>0</v>
      </c>
      <c r="DJ26" s="74">
        <f t="shared" si="59"/>
        <v>38683</v>
      </c>
    </row>
    <row r="27" spans="1:114" s="50" customFormat="1" ht="12" customHeight="1">
      <c r="A27" s="53" t="s">
        <v>111</v>
      </c>
      <c r="B27" s="54" t="s">
        <v>153</v>
      </c>
      <c r="C27" s="53" t="s">
        <v>154</v>
      </c>
      <c r="D27" s="74">
        <f t="shared" si="6"/>
        <v>70076</v>
      </c>
      <c r="E27" s="74">
        <f t="shared" si="7"/>
        <v>20083</v>
      </c>
      <c r="F27" s="74">
        <v>0</v>
      </c>
      <c r="G27" s="74">
        <v>0</v>
      </c>
      <c r="H27" s="74">
        <v>0</v>
      </c>
      <c r="I27" s="74">
        <v>20083</v>
      </c>
      <c r="J27" s="75" t="s">
        <v>114</v>
      </c>
      <c r="K27" s="74">
        <v>0</v>
      </c>
      <c r="L27" s="74">
        <v>49993</v>
      </c>
      <c r="M27" s="74">
        <f t="shared" si="8"/>
        <v>24286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114</v>
      </c>
      <c r="T27" s="74">
        <v>0</v>
      </c>
      <c r="U27" s="74">
        <v>24286</v>
      </c>
      <c r="V27" s="74">
        <f t="shared" si="10"/>
        <v>94362</v>
      </c>
      <c r="W27" s="74">
        <f t="shared" si="11"/>
        <v>20083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20083</v>
      </c>
      <c r="AB27" s="75" t="s">
        <v>114</v>
      </c>
      <c r="AC27" s="74">
        <f t="shared" si="16"/>
        <v>0</v>
      </c>
      <c r="AD27" s="74">
        <f t="shared" si="17"/>
        <v>74279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70076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329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23957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329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94033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111</v>
      </c>
      <c r="B28" s="54" t="s">
        <v>155</v>
      </c>
      <c r="C28" s="53" t="s">
        <v>156</v>
      </c>
      <c r="D28" s="74">
        <f t="shared" si="6"/>
        <v>370710</v>
      </c>
      <c r="E28" s="74">
        <f t="shared" si="7"/>
        <v>184963</v>
      </c>
      <c r="F28" s="74">
        <v>42028</v>
      </c>
      <c r="G28" s="74">
        <v>0</v>
      </c>
      <c r="H28" s="74">
        <v>111100</v>
      </c>
      <c r="I28" s="74">
        <v>31835</v>
      </c>
      <c r="J28" s="75" t="s">
        <v>114</v>
      </c>
      <c r="K28" s="74">
        <v>0</v>
      </c>
      <c r="L28" s="74">
        <v>185747</v>
      </c>
      <c r="M28" s="74">
        <f t="shared" si="8"/>
        <v>51495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114</v>
      </c>
      <c r="T28" s="74">
        <v>0</v>
      </c>
      <c r="U28" s="74">
        <v>51495</v>
      </c>
      <c r="V28" s="74">
        <f t="shared" si="10"/>
        <v>422205</v>
      </c>
      <c r="W28" s="74">
        <f t="shared" si="11"/>
        <v>184963</v>
      </c>
      <c r="X28" s="74">
        <f t="shared" si="12"/>
        <v>42028</v>
      </c>
      <c r="Y28" s="74">
        <f t="shared" si="13"/>
        <v>0</v>
      </c>
      <c r="Z28" s="74">
        <f t="shared" si="14"/>
        <v>111100</v>
      </c>
      <c r="AA28" s="74">
        <f t="shared" si="15"/>
        <v>31835</v>
      </c>
      <c r="AB28" s="75" t="s">
        <v>114</v>
      </c>
      <c r="AC28" s="74">
        <f t="shared" si="16"/>
        <v>0</v>
      </c>
      <c r="AD28" s="74">
        <f t="shared" si="17"/>
        <v>237242</v>
      </c>
      <c r="AE28" s="74">
        <f t="shared" si="18"/>
        <v>162111</v>
      </c>
      <c r="AF28" s="74">
        <f t="shared" si="19"/>
        <v>162111</v>
      </c>
      <c r="AG28" s="74">
        <v>0</v>
      </c>
      <c r="AH28" s="74">
        <v>0</v>
      </c>
      <c r="AI28" s="74">
        <v>159885</v>
      </c>
      <c r="AJ28" s="74">
        <v>2226</v>
      </c>
      <c r="AK28" s="74">
        <v>0</v>
      </c>
      <c r="AL28" s="74">
        <v>0</v>
      </c>
      <c r="AM28" s="74">
        <f t="shared" si="20"/>
        <v>205438</v>
      </c>
      <c r="AN28" s="74">
        <f t="shared" si="21"/>
        <v>28586</v>
      </c>
      <c r="AO28" s="74">
        <v>28586</v>
      </c>
      <c r="AP28" s="74">
        <v>0</v>
      </c>
      <c r="AQ28" s="74">
        <v>0</v>
      </c>
      <c r="AR28" s="74">
        <v>0</v>
      </c>
      <c r="AS28" s="74">
        <f t="shared" si="22"/>
        <v>38462</v>
      </c>
      <c r="AT28" s="74">
        <v>0</v>
      </c>
      <c r="AU28" s="74">
        <v>38462</v>
      </c>
      <c r="AV28" s="74">
        <v>0</v>
      </c>
      <c r="AW28" s="74">
        <v>0</v>
      </c>
      <c r="AX28" s="74">
        <f t="shared" si="23"/>
        <v>135226</v>
      </c>
      <c r="AY28" s="74">
        <v>68166</v>
      </c>
      <c r="AZ28" s="74">
        <v>49738</v>
      </c>
      <c r="BA28" s="74">
        <v>17322</v>
      </c>
      <c r="BB28" s="74">
        <v>0</v>
      </c>
      <c r="BC28" s="74">
        <v>0</v>
      </c>
      <c r="BD28" s="74">
        <v>3164</v>
      </c>
      <c r="BE28" s="74">
        <v>3161</v>
      </c>
      <c r="BF28" s="74">
        <f t="shared" si="24"/>
        <v>370710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7696</v>
      </c>
      <c r="BP28" s="74">
        <f t="shared" si="28"/>
        <v>7696</v>
      </c>
      <c r="BQ28" s="74">
        <v>7696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43799</v>
      </c>
      <c r="CF28" s="74">
        <v>0</v>
      </c>
      <c r="CG28" s="74"/>
      <c r="CH28" s="74">
        <f t="shared" si="31"/>
        <v>7696</v>
      </c>
      <c r="CI28" s="74">
        <f t="shared" si="32"/>
        <v>162111</v>
      </c>
      <c r="CJ28" s="74">
        <f t="shared" si="33"/>
        <v>162111</v>
      </c>
      <c r="CK28" s="74">
        <f t="shared" si="34"/>
        <v>0</v>
      </c>
      <c r="CL28" s="74">
        <f t="shared" si="35"/>
        <v>0</v>
      </c>
      <c r="CM28" s="74">
        <f t="shared" si="36"/>
        <v>159885</v>
      </c>
      <c r="CN28" s="74">
        <f t="shared" si="37"/>
        <v>2226</v>
      </c>
      <c r="CO28" s="74">
        <f t="shared" si="38"/>
        <v>0</v>
      </c>
      <c r="CP28" s="74">
        <f t="shared" si="39"/>
        <v>0</v>
      </c>
      <c r="CQ28" s="74">
        <f t="shared" si="40"/>
        <v>213134</v>
      </c>
      <c r="CR28" s="74">
        <f t="shared" si="41"/>
        <v>36282</v>
      </c>
      <c r="CS28" s="74">
        <f t="shared" si="42"/>
        <v>36282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38462</v>
      </c>
      <c r="CX28" s="74">
        <f t="shared" si="47"/>
        <v>0</v>
      </c>
      <c r="CY28" s="74">
        <f t="shared" si="48"/>
        <v>38462</v>
      </c>
      <c r="CZ28" s="74">
        <f t="shared" si="49"/>
        <v>0</v>
      </c>
      <c r="DA28" s="74">
        <f t="shared" si="50"/>
        <v>0</v>
      </c>
      <c r="DB28" s="74">
        <f t="shared" si="51"/>
        <v>135226</v>
      </c>
      <c r="DC28" s="74">
        <f t="shared" si="52"/>
        <v>68166</v>
      </c>
      <c r="DD28" s="74">
        <f t="shared" si="53"/>
        <v>49738</v>
      </c>
      <c r="DE28" s="74">
        <f t="shared" si="54"/>
        <v>17322</v>
      </c>
      <c r="DF28" s="74">
        <f t="shared" si="55"/>
        <v>0</v>
      </c>
      <c r="DG28" s="74">
        <f t="shared" si="56"/>
        <v>43799</v>
      </c>
      <c r="DH28" s="74">
        <f t="shared" si="57"/>
        <v>3164</v>
      </c>
      <c r="DI28" s="74">
        <f t="shared" si="58"/>
        <v>3161</v>
      </c>
      <c r="DJ28" s="74">
        <f t="shared" si="59"/>
        <v>378406</v>
      </c>
    </row>
    <row r="29" spans="1:114" s="50" customFormat="1" ht="12" customHeight="1">
      <c r="A29" s="53" t="s">
        <v>111</v>
      </c>
      <c r="B29" s="54" t="s">
        <v>157</v>
      </c>
      <c r="C29" s="53" t="s">
        <v>158</v>
      </c>
      <c r="D29" s="74">
        <f t="shared" si="6"/>
        <v>116102</v>
      </c>
      <c r="E29" s="74">
        <f t="shared" si="7"/>
        <v>17612</v>
      </c>
      <c r="F29" s="74">
        <v>0</v>
      </c>
      <c r="G29" s="74">
        <v>0</v>
      </c>
      <c r="H29" s="74">
        <v>0</v>
      </c>
      <c r="I29" s="74">
        <v>17612</v>
      </c>
      <c r="J29" s="75" t="s">
        <v>114</v>
      </c>
      <c r="K29" s="74">
        <v>0</v>
      </c>
      <c r="L29" s="74">
        <v>98490</v>
      </c>
      <c r="M29" s="74">
        <f t="shared" si="8"/>
        <v>28725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114</v>
      </c>
      <c r="T29" s="74">
        <v>0</v>
      </c>
      <c r="U29" s="74">
        <v>28725</v>
      </c>
      <c r="V29" s="74">
        <f t="shared" si="10"/>
        <v>144827</v>
      </c>
      <c r="W29" s="74">
        <f t="shared" si="11"/>
        <v>17612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17612</v>
      </c>
      <c r="AB29" s="75" t="s">
        <v>114</v>
      </c>
      <c r="AC29" s="74">
        <f t="shared" si="16"/>
        <v>0</v>
      </c>
      <c r="AD29" s="74">
        <f t="shared" si="17"/>
        <v>127215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33217</v>
      </c>
      <c r="AN29" s="74">
        <f t="shared" si="21"/>
        <v>5609</v>
      </c>
      <c r="AO29" s="74">
        <v>0</v>
      </c>
      <c r="AP29" s="74">
        <v>5609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27608</v>
      </c>
      <c r="AY29" s="74">
        <v>27608</v>
      </c>
      <c r="AZ29" s="74">
        <v>0</v>
      </c>
      <c r="BA29" s="74">
        <v>0</v>
      </c>
      <c r="BB29" s="74">
        <v>0</v>
      </c>
      <c r="BC29" s="74">
        <v>82885</v>
      </c>
      <c r="BD29" s="74">
        <v>0</v>
      </c>
      <c r="BE29" s="74">
        <v>0</v>
      </c>
      <c r="BF29" s="74">
        <f t="shared" si="24"/>
        <v>33217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389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28336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389</v>
      </c>
      <c r="CQ29" s="74">
        <f t="shared" si="40"/>
        <v>33217</v>
      </c>
      <c r="CR29" s="74">
        <f t="shared" si="41"/>
        <v>5609</v>
      </c>
      <c r="CS29" s="74">
        <f t="shared" si="42"/>
        <v>0</v>
      </c>
      <c r="CT29" s="74">
        <f t="shared" si="43"/>
        <v>5609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27608</v>
      </c>
      <c r="DC29" s="74">
        <f t="shared" si="52"/>
        <v>27608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111221</v>
      </c>
      <c r="DH29" s="74">
        <f t="shared" si="57"/>
        <v>0</v>
      </c>
      <c r="DI29" s="74">
        <f t="shared" si="58"/>
        <v>0</v>
      </c>
      <c r="DJ29" s="74">
        <f t="shared" si="59"/>
        <v>33217</v>
      </c>
    </row>
    <row r="30" spans="1:114" s="50" customFormat="1" ht="12" customHeight="1">
      <c r="A30" s="53" t="s">
        <v>111</v>
      </c>
      <c r="B30" s="54" t="s">
        <v>159</v>
      </c>
      <c r="C30" s="53" t="s">
        <v>160</v>
      </c>
      <c r="D30" s="74">
        <f t="shared" si="6"/>
        <v>624175</v>
      </c>
      <c r="E30" s="74">
        <f t="shared" si="7"/>
        <v>193344</v>
      </c>
      <c r="F30" s="74">
        <v>5066</v>
      </c>
      <c r="G30" s="74">
        <v>0</v>
      </c>
      <c r="H30" s="74">
        <v>103500</v>
      </c>
      <c r="I30" s="74">
        <v>80941</v>
      </c>
      <c r="J30" s="75" t="s">
        <v>114</v>
      </c>
      <c r="K30" s="74">
        <v>3837</v>
      </c>
      <c r="L30" s="74">
        <v>430831</v>
      </c>
      <c r="M30" s="74">
        <f t="shared" si="8"/>
        <v>130297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114</v>
      </c>
      <c r="T30" s="74">
        <v>0</v>
      </c>
      <c r="U30" s="74">
        <v>130297</v>
      </c>
      <c r="V30" s="74">
        <f t="shared" si="10"/>
        <v>754472</v>
      </c>
      <c r="W30" s="74">
        <f t="shared" si="11"/>
        <v>193344</v>
      </c>
      <c r="X30" s="74">
        <f t="shared" si="12"/>
        <v>5066</v>
      </c>
      <c r="Y30" s="74">
        <f t="shared" si="13"/>
        <v>0</v>
      </c>
      <c r="Z30" s="74">
        <f t="shared" si="14"/>
        <v>103500</v>
      </c>
      <c r="AA30" s="74">
        <f t="shared" si="15"/>
        <v>80941</v>
      </c>
      <c r="AB30" s="75" t="s">
        <v>114</v>
      </c>
      <c r="AC30" s="74">
        <f t="shared" si="16"/>
        <v>3837</v>
      </c>
      <c r="AD30" s="74">
        <f t="shared" si="17"/>
        <v>561128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616844</v>
      </c>
      <c r="AN30" s="74">
        <f t="shared" si="21"/>
        <v>106651</v>
      </c>
      <c r="AO30" s="74">
        <v>23921</v>
      </c>
      <c r="AP30" s="74">
        <v>41104</v>
      </c>
      <c r="AQ30" s="74">
        <v>31456</v>
      </c>
      <c r="AR30" s="74">
        <v>10170</v>
      </c>
      <c r="AS30" s="74">
        <f t="shared" si="22"/>
        <v>351925</v>
      </c>
      <c r="AT30" s="74">
        <v>45382</v>
      </c>
      <c r="AU30" s="74">
        <v>277397</v>
      </c>
      <c r="AV30" s="74">
        <v>29146</v>
      </c>
      <c r="AW30" s="74">
        <v>0</v>
      </c>
      <c r="AX30" s="74">
        <f t="shared" si="23"/>
        <v>157555</v>
      </c>
      <c r="AY30" s="74">
        <v>29064</v>
      </c>
      <c r="AZ30" s="74">
        <v>124685</v>
      </c>
      <c r="BA30" s="74">
        <v>3686</v>
      </c>
      <c r="BB30" s="74">
        <v>120</v>
      </c>
      <c r="BC30" s="74">
        <v>7331</v>
      </c>
      <c r="BD30" s="74">
        <v>713</v>
      </c>
      <c r="BE30" s="74">
        <v>0</v>
      </c>
      <c r="BF30" s="74">
        <f t="shared" si="24"/>
        <v>616844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130297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616844</v>
      </c>
      <c r="CR30" s="74">
        <f t="shared" si="41"/>
        <v>106651</v>
      </c>
      <c r="CS30" s="74">
        <f t="shared" si="42"/>
        <v>23921</v>
      </c>
      <c r="CT30" s="74">
        <f t="shared" si="43"/>
        <v>41104</v>
      </c>
      <c r="CU30" s="74">
        <f t="shared" si="44"/>
        <v>31456</v>
      </c>
      <c r="CV30" s="74">
        <f t="shared" si="45"/>
        <v>10170</v>
      </c>
      <c r="CW30" s="74">
        <f t="shared" si="46"/>
        <v>351925</v>
      </c>
      <c r="CX30" s="74">
        <f t="shared" si="47"/>
        <v>45382</v>
      </c>
      <c r="CY30" s="74">
        <f t="shared" si="48"/>
        <v>277397</v>
      </c>
      <c r="CZ30" s="74">
        <f t="shared" si="49"/>
        <v>29146</v>
      </c>
      <c r="DA30" s="74">
        <f t="shared" si="50"/>
        <v>0</v>
      </c>
      <c r="DB30" s="74">
        <f t="shared" si="51"/>
        <v>157555</v>
      </c>
      <c r="DC30" s="74">
        <f t="shared" si="52"/>
        <v>29064</v>
      </c>
      <c r="DD30" s="74">
        <f t="shared" si="53"/>
        <v>124685</v>
      </c>
      <c r="DE30" s="74">
        <f t="shared" si="54"/>
        <v>3686</v>
      </c>
      <c r="DF30" s="74">
        <f t="shared" si="55"/>
        <v>120</v>
      </c>
      <c r="DG30" s="74">
        <f t="shared" si="56"/>
        <v>137628</v>
      </c>
      <c r="DH30" s="74">
        <f t="shared" si="57"/>
        <v>713</v>
      </c>
      <c r="DI30" s="74">
        <f t="shared" si="58"/>
        <v>0</v>
      </c>
      <c r="DJ30" s="74">
        <f t="shared" si="59"/>
        <v>616844</v>
      </c>
    </row>
    <row r="31" spans="1:114" s="50" customFormat="1" ht="12" customHeight="1">
      <c r="A31" s="53" t="s">
        <v>111</v>
      </c>
      <c r="B31" s="54" t="s">
        <v>161</v>
      </c>
      <c r="C31" s="53" t="s">
        <v>162</v>
      </c>
      <c r="D31" s="74">
        <f t="shared" si="6"/>
        <v>221078</v>
      </c>
      <c r="E31" s="74">
        <f t="shared" si="7"/>
        <v>27548</v>
      </c>
      <c r="F31" s="74">
        <v>0</v>
      </c>
      <c r="G31" s="74">
        <v>0</v>
      </c>
      <c r="H31" s="74">
        <v>0</v>
      </c>
      <c r="I31" s="74">
        <v>27271</v>
      </c>
      <c r="J31" s="75" t="s">
        <v>114</v>
      </c>
      <c r="K31" s="74">
        <v>277</v>
      </c>
      <c r="L31" s="74">
        <v>193530</v>
      </c>
      <c r="M31" s="74">
        <f t="shared" si="8"/>
        <v>58340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114</v>
      </c>
      <c r="T31" s="74">
        <v>0</v>
      </c>
      <c r="U31" s="74">
        <v>58340</v>
      </c>
      <c r="V31" s="74">
        <f t="shared" si="10"/>
        <v>279418</v>
      </c>
      <c r="W31" s="74">
        <f t="shared" si="11"/>
        <v>27548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27271</v>
      </c>
      <c r="AB31" s="75" t="s">
        <v>114</v>
      </c>
      <c r="AC31" s="74">
        <f t="shared" si="16"/>
        <v>277</v>
      </c>
      <c r="AD31" s="74">
        <f t="shared" si="17"/>
        <v>251870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95761</v>
      </c>
      <c r="AN31" s="74">
        <f t="shared" si="21"/>
        <v>8799</v>
      </c>
      <c r="AO31" s="74">
        <v>8799</v>
      </c>
      <c r="AP31" s="74">
        <v>0</v>
      </c>
      <c r="AQ31" s="74">
        <v>0</v>
      </c>
      <c r="AR31" s="74">
        <v>0</v>
      </c>
      <c r="AS31" s="74">
        <f t="shared" si="22"/>
        <v>6605</v>
      </c>
      <c r="AT31" s="74">
        <v>0</v>
      </c>
      <c r="AU31" s="74">
        <v>0</v>
      </c>
      <c r="AV31" s="74">
        <v>6605</v>
      </c>
      <c r="AW31" s="74">
        <v>0</v>
      </c>
      <c r="AX31" s="74">
        <f t="shared" si="23"/>
        <v>80357</v>
      </c>
      <c r="AY31" s="74">
        <v>77990</v>
      </c>
      <c r="AZ31" s="74">
        <v>0</v>
      </c>
      <c r="BA31" s="74">
        <v>0</v>
      </c>
      <c r="BB31" s="74">
        <v>2367</v>
      </c>
      <c r="BC31" s="74">
        <v>95745</v>
      </c>
      <c r="BD31" s="74">
        <v>0</v>
      </c>
      <c r="BE31" s="74">
        <v>29572</v>
      </c>
      <c r="BF31" s="74">
        <f t="shared" si="24"/>
        <v>125333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58340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95761</v>
      </c>
      <c r="CR31" s="74">
        <f t="shared" si="41"/>
        <v>8799</v>
      </c>
      <c r="CS31" s="74">
        <f t="shared" si="42"/>
        <v>8799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6605</v>
      </c>
      <c r="CX31" s="74">
        <f t="shared" si="47"/>
        <v>0</v>
      </c>
      <c r="CY31" s="74">
        <f t="shared" si="48"/>
        <v>0</v>
      </c>
      <c r="CZ31" s="74">
        <f t="shared" si="49"/>
        <v>6605</v>
      </c>
      <c r="DA31" s="74">
        <f t="shared" si="50"/>
        <v>0</v>
      </c>
      <c r="DB31" s="74">
        <f t="shared" si="51"/>
        <v>80357</v>
      </c>
      <c r="DC31" s="74">
        <f t="shared" si="52"/>
        <v>77990</v>
      </c>
      <c r="DD31" s="74">
        <f t="shared" si="53"/>
        <v>0</v>
      </c>
      <c r="DE31" s="74">
        <f t="shared" si="54"/>
        <v>0</v>
      </c>
      <c r="DF31" s="74">
        <f t="shared" si="55"/>
        <v>2367</v>
      </c>
      <c r="DG31" s="74">
        <f t="shared" si="56"/>
        <v>154085</v>
      </c>
      <c r="DH31" s="74">
        <f t="shared" si="57"/>
        <v>0</v>
      </c>
      <c r="DI31" s="74">
        <f t="shared" si="58"/>
        <v>29572</v>
      </c>
      <c r="DJ31" s="74">
        <f t="shared" si="59"/>
        <v>125333</v>
      </c>
    </row>
    <row r="32" spans="1:114" s="50" customFormat="1" ht="12" customHeight="1">
      <c r="A32" s="53" t="s">
        <v>111</v>
      </c>
      <c r="B32" s="54" t="s">
        <v>163</v>
      </c>
      <c r="C32" s="53" t="s">
        <v>164</v>
      </c>
      <c r="D32" s="74">
        <f t="shared" si="6"/>
        <v>108993</v>
      </c>
      <c r="E32" s="74">
        <f t="shared" si="7"/>
        <v>8353</v>
      </c>
      <c r="F32" s="74">
        <v>0</v>
      </c>
      <c r="G32" s="74">
        <v>0</v>
      </c>
      <c r="H32" s="74">
        <v>0</v>
      </c>
      <c r="I32" s="74">
        <v>8353</v>
      </c>
      <c r="J32" s="75" t="s">
        <v>114</v>
      </c>
      <c r="K32" s="74">
        <v>0</v>
      </c>
      <c r="L32" s="74">
        <v>100640</v>
      </c>
      <c r="M32" s="74">
        <f t="shared" si="8"/>
        <v>57696</v>
      </c>
      <c r="N32" s="74">
        <f t="shared" si="9"/>
        <v>3180</v>
      </c>
      <c r="O32" s="74">
        <v>1023</v>
      </c>
      <c r="P32" s="74">
        <v>2157</v>
      </c>
      <c r="Q32" s="74">
        <v>0</v>
      </c>
      <c r="R32" s="74">
        <v>0</v>
      </c>
      <c r="S32" s="75" t="s">
        <v>114</v>
      </c>
      <c r="T32" s="74">
        <v>0</v>
      </c>
      <c r="U32" s="74">
        <v>54516</v>
      </c>
      <c r="V32" s="74">
        <f t="shared" si="10"/>
        <v>166689</v>
      </c>
      <c r="W32" s="74">
        <f t="shared" si="11"/>
        <v>11533</v>
      </c>
      <c r="X32" s="74">
        <f t="shared" si="12"/>
        <v>1023</v>
      </c>
      <c r="Y32" s="74">
        <f t="shared" si="13"/>
        <v>2157</v>
      </c>
      <c r="Z32" s="74">
        <f t="shared" si="14"/>
        <v>0</v>
      </c>
      <c r="AA32" s="74">
        <f t="shared" si="15"/>
        <v>8353</v>
      </c>
      <c r="AB32" s="75" t="s">
        <v>114</v>
      </c>
      <c r="AC32" s="74">
        <f t="shared" si="16"/>
        <v>0</v>
      </c>
      <c r="AD32" s="74">
        <f t="shared" si="17"/>
        <v>155156</v>
      </c>
      <c r="AE32" s="74">
        <f t="shared" si="18"/>
        <v>347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347</v>
      </c>
      <c r="AL32" s="74">
        <v>0</v>
      </c>
      <c r="AM32" s="74">
        <f t="shared" si="20"/>
        <v>98410</v>
      </c>
      <c r="AN32" s="74">
        <f t="shared" si="21"/>
        <v>19495</v>
      </c>
      <c r="AO32" s="74">
        <v>0</v>
      </c>
      <c r="AP32" s="74">
        <v>0</v>
      </c>
      <c r="AQ32" s="74">
        <v>19495</v>
      </c>
      <c r="AR32" s="74">
        <v>0</v>
      </c>
      <c r="AS32" s="74">
        <f t="shared" si="22"/>
        <v>50128</v>
      </c>
      <c r="AT32" s="74">
        <v>0</v>
      </c>
      <c r="AU32" s="74">
        <v>50128</v>
      </c>
      <c r="AV32" s="74">
        <v>0</v>
      </c>
      <c r="AW32" s="74">
        <v>0</v>
      </c>
      <c r="AX32" s="74">
        <f t="shared" si="23"/>
        <v>27847</v>
      </c>
      <c r="AY32" s="74">
        <v>21600</v>
      </c>
      <c r="AZ32" s="74">
        <v>4567</v>
      </c>
      <c r="BA32" s="74">
        <v>0</v>
      </c>
      <c r="BB32" s="74">
        <v>1680</v>
      </c>
      <c r="BC32" s="74">
        <v>7584</v>
      </c>
      <c r="BD32" s="74">
        <v>940</v>
      </c>
      <c r="BE32" s="74">
        <v>2652</v>
      </c>
      <c r="BF32" s="74">
        <f t="shared" si="24"/>
        <v>101409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51201</v>
      </c>
      <c r="CF32" s="74">
        <v>0</v>
      </c>
      <c r="CG32" s="74">
        <v>6495</v>
      </c>
      <c r="CH32" s="74">
        <f t="shared" si="31"/>
        <v>6495</v>
      </c>
      <c r="CI32" s="74">
        <f t="shared" si="32"/>
        <v>347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347</v>
      </c>
      <c r="CP32" s="74">
        <f t="shared" si="39"/>
        <v>0</v>
      </c>
      <c r="CQ32" s="74">
        <f t="shared" si="40"/>
        <v>98410</v>
      </c>
      <c r="CR32" s="74">
        <f t="shared" si="41"/>
        <v>19495</v>
      </c>
      <c r="CS32" s="74">
        <f t="shared" si="42"/>
        <v>0</v>
      </c>
      <c r="CT32" s="74">
        <f t="shared" si="43"/>
        <v>0</v>
      </c>
      <c r="CU32" s="74">
        <f t="shared" si="44"/>
        <v>19495</v>
      </c>
      <c r="CV32" s="74">
        <f t="shared" si="45"/>
        <v>0</v>
      </c>
      <c r="CW32" s="74">
        <f t="shared" si="46"/>
        <v>50128</v>
      </c>
      <c r="CX32" s="74">
        <f t="shared" si="47"/>
        <v>0</v>
      </c>
      <c r="CY32" s="74">
        <f t="shared" si="48"/>
        <v>50128</v>
      </c>
      <c r="CZ32" s="74">
        <f t="shared" si="49"/>
        <v>0</v>
      </c>
      <c r="DA32" s="74">
        <f t="shared" si="50"/>
        <v>0</v>
      </c>
      <c r="DB32" s="74">
        <f t="shared" si="51"/>
        <v>27847</v>
      </c>
      <c r="DC32" s="74">
        <f t="shared" si="52"/>
        <v>21600</v>
      </c>
      <c r="DD32" s="74">
        <f t="shared" si="53"/>
        <v>4567</v>
      </c>
      <c r="DE32" s="74">
        <f t="shared" si="54"/>
        <v>0</v>
      </c>
      <c r="DF32" s="74">
        <f t="shared" si="55"/>
        <v>1680</v>
      </c>
      <c r="DG32" s="74">
        <f t="shared" si="56"/>
        <v>58785</v>
      </c>
      <c r="DH32" s="74">
        <f t="shared" si="57"/>
        <v>940</v>
      </c>
      <c r="DI32" s="74">
        <f t="shared" si="58"/>
        <v>9147</v>
      </c>
      <c r="DJ32" s="74">
        <f t="shared" si="59"/>
        <v>107904</v>
      </c>
    </row>
    <row r="33" spans="1:114" s="50" customFormat="1" ht="12" customHeight="1">
      <c r="A33" s="53" t="s">
        <v>111</v>
      </c>
      <c r="B33" s="54" t="s">
        <v>165</v>
      </c>
      <c r="C33" s="53" t="s">
        <v>166</v>
      </c>
      <c r="D33" s="74">
        <f t="shared" si="6"/>
        <v>287419</v>
      </c>
      <c r="E33" s="74">
        <f t="shared" si="7"/>
        <v>65028</v>
      </c>
      <c r="F33" s="74">
        <v>0</v>
      </c>
      <c r="G33" s="74">
        <v>9600</v>
      </c>
      <c r="H33" s="74">
        <v>0</v>
      </c>
      <c r="I33" s="74">
        <v>44214</v>
      </c>
      <c r="J33" s="75" t="s">
        <v>114</v>
      </c>
      <c r="K33" s="74">
        <v>11214</v>
      </c>
      <c r="L33" s="74">
        <v>222391</v>
      </c>
      <c r="M33" s="74">
        <f t="shared" si="8"/>
        <v>84175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114</v>
      </c>
      <c r="T33" s="74">
        <v>0</v>
      </c>
      <c r="U33" s="74">
        <v>84175</v>
      </c>
      <c r="V33" s="74">
        <f t="shared" si="10"/>
        <v>371594</v>
      </c>
      <c r="W33" s="74">
        <f t="shared" si="11"/>
        <v>65028</v>
      </c>
      <c r="X33" s="74">
        <f t="shared" si="12"/>
        <v>0</v>
      </c>
      <c r="Y33" s="74">
        <f t="shared" si="13"/>
        <v>9600</v>
      </c>
      <c r="Z33" s="74">
        <f t="shared" si="14"/>
        <v>0</v>
      </c>
      <c r="AA33" s="74">
        <f t="shared" si="15"/>
        <v>44214</v>
      </c>
      <c r="AB33" s="75" t="s">
        <v>114</v>
      </c>
      <c r="AC33" s="74">
        <f t="shared" si="16"/>
        <v>11214</v>
      </c>
      <c r="AD33" s="74">
        <f t="shared" si="17"/>
        <v>306566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286650</v>
      </c>
      <c r="AN33" s="74">
        <f t="shared" si="21"/>
        <v>34496</v>
      </c>
      <c r="AO33" s="74">
        <v>19338</v>
      </c>
      <c r="AP33" s="74">
        <v>0</v>
      </c>
      <c r="AQ33" s="74">
        <v>15158</v>
      </c>
      <c r="AR33" s="74">
        <v>0</v>
      </c>
      <c r="AS33" s="74">
        <f t="shared" si="22"/>
        <v>161239</v>
      </c>
      <c r="AT33" s="74">
        <v>26500</v>
      </c>
      <c r="AU33" s="74">
        <v>106893</v>
      </c>
      <c r="AV33" s="74">
        <v>27846</v>
      </c>
      <c r="AW33" s="74">
        <v>0</v>
      </c>
      <c r="AX33" s="74">
        <f t="shared" si="23"/>
        <v>90915</v>
      </c>
      <c r="AY33" s="74">
        <v>31800</v>
      </c>
      <c r="AZ33" s="74">
        <v>59115</v>
      </c>
      <c r="BA33" s="74">
        <v>0</v>
      </c>
      <c r="BB33" s="74">
        <v>0</v>
      </c>
      <c r="BC33" s="74">
        <v>0</v>
      </c>
      <c r="BD33" s="74">
        <v>0</v>
      </c>
      <c r="BE33" s="74">
        <v>769</v>
      </c>
      <c r="BF33" s="74">
        <f t="shared" si="24"/>
        <v>287419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84175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286650</v>
      </c>
      <c r="CR33" s="74">
        <f t="shared" si="41"/>
        <v>34496</v>
      </c>
      <c r="CS33" s="74">
        <f t="shared" si="42"/>
        <v>19338</v>
      </c>
      <c r="CT33" s="74">
        <f t="shared" si="43"/>
        <v>0</v>
      </c>
      <c r="CU33" s="74">
        <f t="shared" si="44"/>
        <v>15158</v>
      </c>
      <c r="CV33" s="74">
        <f t="shared" si="45"/>
        <v>0</v>
      </c>
      <c r="CW33" s="74">
        <f t="shared" si="46"/>
        <v>161239</v>
      </c>
      <c r="CX33" s="74">
        <f t="shared" si="47"/>
        <v>26500</v>
      </c>
      <c r="CY33" s="74">
        <f t="shared" si="48"/>
        <v>106893</v>
      </c>
      <c r="CZ33" s="74">
        <f t="shared" si="49"/>
        <v>27846</v>
      </c>
      <c r="DA33" s="74">
        <f t="shared" si="50"/>
        <v>0</v>
      </c>
      <c r="DB33" s="74">
        <f t="shared" si="51"/>
        <v>90915</v>
      </c>
      <c r="DC33" s="74">
        <f t="shared" si="52"/>
        <v>31800</v>
      </c>
      <c r="DD33" s="74">
        <f t="shared" si="53"/>
        <v>59115</v>
      </c>
      <c r="DE33" s="74">
        <f t="shared" si="54"/>
        <v>0</v>
      </c>
      <c r="DF33" s="74">
        <f t="shared" si="55"/>
        <v>0</v>
      </c>
      <c r="DG33" s="74">
        <f t="shared" si="56"/>
        <v>84175</v>
      </c>
      <c r="DH33" s="74">
        <f t="shared" si="57"/>
        <v>0</v>
      </c>
      <c r="DI33" s="74">
        <f t="shared" si="58"/>
        <v>769</v>
      </c>
      <c r="DJ33" s="74">
        <f t="shared" si="59"/>
        <v>287419</v>
      </c>
    </row>
    <row r="34" spans="1:114" s="50" customFormat="1" ht="12" customHeight="1">
      <c r="A34" s="53" t="s">
        <v>111</v>
      </c>
      <c r="B34" s="54" t="s">
        <v>167</v>
      </c>
      <c r="C34" s="53" t="s">
        <v>168</v>
      </c>
      <c r="D34" s="74">
        <f t="shared" si="6"/>
        <v>86878</v>
      </c>
      <c r="E34" s="74">
        <f t="shared" si="7"/>
        <v>2901</v>
      </c>
      <c r="F34" s="74">
        <v>0</v>
      </c>
      <c r="G34" s="74">
        <v>0</v>
      </c>
      <c r="H34" s="74">
        <v>0</v>
      </c>
      <c r="I34" s="74">
        <v>781</v>
      </c>
      <c r="J34" s="75" t="s">
        <v>114</v>
      </c>
      <c r="K34" s="74">
        <v>2120</v>
      </c>
      <c r="L34" s="74">
        <v>83977</v>
      </c>
      <c r="M34" s="74">
        <f t="shared" si="8"/>
        <v>11122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114</v>
      </c>
      <c r="T34" s="74">
        <v>0</v>
      </c>
      <c r="U34" s="74">
        <v>11122</v>
      </c>
      <c r="V34" s="74">
        <f t="shared" si="10"/>
        <v>98000</v>
      </c>
      <c r="W34" s="74">
        <f t="shared" si="11"/>
        <v>2901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781</v>
      </c>
      <c r="AB34" s="75" t="s">
        <v>114</v>
      </c>
      <c r="AC34" s="74">
        <f t="shared" si="16"/>
        <v>2120</v>
      </c>
      <c r="AD34" s="74">
        <f t="shared" si="17"/>
        <v>95099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76796</v>
      </c>
      <c r="AN34" s="74">
        <f t="shared" si="21"/>
        <v>23688</v>
      </c>
      <c r="AO34" s="74">
        <v>23688</v>
      </c>
      <c r="AP34" s="74">
        <v>0</v>
      </c>
      <c r="AQ34" s="74">
        <v>0</v>
      </c>
      <c r="AR34" s="74">
        <v>0</v>
      </c>
      <c r="AS34" s="74">
        <f t="shared" si="22"/>
        <v>51976</v>
      </c>
      <c r="AT34" s="74">
        <v>2436</v>
      </c>
      <c r="AU34" s="74">
        <v>49116</v>
      </c>
      <c r="AV34" s="74">
        <v>424</v>
      </c>
      <c r="AW34" s="74">
        <v>0</v>
      </c>
      <c r="AX34" s="74">
        <f t="shared" si="23"/>
        <v>1132</v>
      </c>
      <c r="AY34" s="74">
        <v>0</v>
      </c>
      <c r="AZ34" s="74">
        <v>0</v>
      </c>
      <c r="BA34" s="74">
        <v>0</v>
      </c>
      <c r="BB34" s="74">
        <v>1132</v>
      </c>
      <c r="BC34" s="74">
        <v>0</v>
      </c>
      <c r="BD34" s="74">
        <v>0</v>
      </c>
      <c r="BE34" s="74">
        <v>10082</v>
      </c>
      <c r="BF34" s="74">
        <f t="shared" si="24"/>
        <v>86878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11122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76796</v>
      </c>
      <c r="CR34" s="74">
        <f t="shared" si="41"/>
        <v>23688</v>
      </c>
      <c r="CS34" s="74">
        <f t="shared" si="42"/>
        <v>23688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51976</v>
      </c>
      <c r="CX34" s="74">
        <f t="shared" si="47"/>
        <v>2436</v>
      </c>
      <c r="CY34" s="74">
        <f t="shared" si="48"/>
        <v>49116</v>
      </c>
      <c r="CZ34" s="74">
        <f t="shared" si="49"/>
        <v>424</v>
      </c>
      <c r="DA34" s="74">
        <f t="shared" si="50"/>
        <v>0</v>
      </c>
      <c r="DB34" s="74">
        <f t="shared" si="51"/>
        <v>1132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1132</v>
      </c>
      <c r="DG34" s="74">
        <f t="shared" si="56"/>
        <v>11122</v>
      </c>
      <c r="DH34" s="74">
        <f t="shared" si="57"/>
        <v>0</v>
      </c>
      <c r="DI34" s="74">
        <f t="shared" si="58"/>
        <v>10082</v>
      </c>
      <c r="DJ34" s="74">
        <f t="shared" si="59"/>
        <v>86878</v>
      </c>
    </row>
    <row r="35" spans="1:114" s="50" customFormat="1" ht="12" customHeight="1">
      <c r="A35" s="53" t="s">
        <v>111</v>
      </c>
      <c r="B35" s="54" t="s">
        <v>169</v>
      </c>
      <c r="C35" s="53" t="s">
        <v>170</v>
      </c>
      <c r="D35" s="74">
        <f t="shared" si="6"/>
        <v>82717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114</v>
      </c>
      <c r="K35" s="74">
        <v>0</v>
      </c>
      <c r="L35" s="74">
        <v>82717</v>
      </c>
      <c r="M35" s="74">
        <f t="shared" si="8"/>
        <v>26998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114</v>
      </c>
      <c r="T35" s="74">
        <v>0</v>
      </c>
      <c r="U35" s="74">
        <v>26998</v>
      </c>
      <c r="V35" s="74">
        <f t="shared" si="10"/>
        <v>109715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114</v>
      </c>
      <c r="AC35" s="74">
        <f t="shared" si="16"/>
        <v>0</v>
      </c>
      <c r="AD35" s="74">
        <f t="shared" si="17"/>
        <v>109715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15292</v>
      </c>
      <c r="AM35" s="74">
        <f t="shared" si="20"/>
        <v>37126</v>
      </c>
      <c r="AN35" s="74">
        <f t="shared" si="21"/>
        <v>8246</v>
      </c>
      <c r="AO35" s="74">
        <v>8246</v>
      </c>
      <c r="AP35" s="74">
        <v>0</v>
      </c>
      <c r="AQ35" s="74">
        <v>0</v>
      </c>
      <c r="AR35" s="74">
        <v>0</v>
      </c>
      <c r="AS35" s="74">
        <f t="shared" si="22"/>
        <v>7260</v>
      </c>
      <c r="AT35" s="74">
        <v>4639</v>
      </c>
      <c r="AU35" s="74">
        <v>2373</v>
      </c>
      <c r="AV35" s="74">
        <v>248</v>
      </c>
      <c r="AW35" s="74">
        <v>0</v>
      </c>
      <c r="AX35" s="74">
        <f t="shared" si="23"/>
        <v>21620</v>
      </c>
      <c r="AY35" s="74">
        <v>12191</v>
      </c>
      <c r="AZ35" s="74">
        <v>9082</v>
      </c>
      <c r="BA35" s="74">
        <v>347</v>
      </c>
      <c r="BB35" s="74">
        <v>0</v>
      </c>
      <c r="BC35" s="74">
        <v>28867</v>
      </c>
      <c r="BD35" s="74">
        <v>0</v>
      </c>
      <c r="BE35" s="74">
        <v>1432</v>
      </c>
      <c r="BF35" s="74">
        <f t="shared" si="24"/>
        <v>38558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2049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24949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17341</v>
      </c>
      <c r="CQ35" s="74">
        <f t="shared" si="40"/>
        <v>37126</v>
      </c>
      <c r="CR35" s="74">
        <f t="shared" si="41"/>
        <v>8246</v>
      </c>
      <c r="CS35" s="74">
        <f t="shared" si="42"/>
        <v>8246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7260</v>
      </c>
      <c r="CX35" s="74">
        <f t="shared" si="47"/>
        <v>4639</v>
      </c>
      <c r="CY35" s="74">
        <f t="shared" si="48"/>
        <v>2373</v>
      </c>
      <c r="CZ35" s="74">
        <f t="shared" si="49"/>
        <v>248</v>
      </c>
      <c r="DA35" s="74">
        <f t="shared" si="50"/>
        <v>0</v>
      </c>
      <c r="DB35" s="74">
        <f t="shared" si="51"/>
        <v>21620</v>
      </c>
      <c r="DC35" s="74">
        <f t="shared" si="52"/>
        <v>12191</v>
      </c>
      <c r="DD35" s="74">
        <f t="shared" si="53"/>
        <v>9082</v>
      </c>
      <c r="DE35" s="74">
        <f t="shared" si="54"/>
        <v>347</v>
      </c>
      <c r="DF35" s="74">
        <f t="shared" si="55"/>
        <v>0</v>
      </c>
      <c r="DG35" s="74">
        <f t="shared" si="56"/>
        <v>53816</v>
      </c>
      <c r="DH35" s="74">
        <f t="shared" si="57"/>
        <v>0</v>
      </c>
      <c r="DI35" s="74">
        <f t="shared" si="58"/>
        <v>1432</v>
      </c>
      <c r="DJ35" s="74">
        <f t="shared" si="59"/>
        <v>38558</v>
      </c>
    </row>
    <row r="36" spans="1:114" s="50" customFormat="1" ht="12" customHeight="1">
      <c r="A36" s="53" t="s">
        <v>111</v>
      </c>
      <c r="B36" s="54" t="s">
        <v>171</v>
      </c>
      <c r="C36" s="53" t="s">
        <v>172</v>
      </c>
      <c r="D36" s="74">
        <f t="shared" si="6"/>
        <v>17949</v>
      </c>
      <c r="E36" s="74">
        <f t="shared" si="7"/>
        <v>408</v>
      </c>
      <c r="F36" s="74">
        <v>0</v>
      </c>
      <c r="G36" s="74">
        <v>0</v>
      </c>
      <c r="H36" s="74">
        <v>0</v>
      </c>
      <c r="I36" s="74">
        <v>236</v>
      </c>
      <c r="J36" s="75" t="s">
        <v>114</v>
      </c>
      <c r="K36" s="74">
        <v>172</v>
      </c>
      <c r="L36" s="74">
        <v>17541</v>
      </c>
      <c r="M36" s="74">
        <f t="shared" si="8"/>
        <v>6101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114</v>
      </c>
      <c r="T36" s="74">
        <v>0</v>
      </c>
      <c r="U36" s="74">
        <v>6101</v>
      </c>
      <c r="V36" s="74">
        <f t="shared" si="10"/>
        <v>24050</v>
      </c>
      <c r="W36" s="74">
        <f t="shared" si="11"/>
        <v>408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236</v>
      </c>
      <c r="AB36" s="75" t="s">
        <v>114</v>
      </c>
      <c r="AC36" s="74">
        <f t="shared" si="16"/>
        <v>172</v>
      </c>
      <c r="AD36" s="74">
        <f t="shared" si="17"/>
        <v>23642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17949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17949</v>
      </c>
      <c r="AY36" s="74">
        <v>0</v>
      </c>
      <c r="AZ36" s="74">
        <v>17949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  <c r="BF36" s="74">
        <f t="shared" si="24"/>
        <v>17949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6101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17949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17949</v>
      </c>
      <c r="DC36" s="74">
        <f t="shared" si="52"/>
        <v>0</v>
      </c>
      <c r="DD36" s="74">
        <f t="shared" si="53"/>
        <v>17949</v>
      </c>
      <c r="DE36" s="74">
        <f t="shared" si="54"/>
        <v>0</v>
      </c>
      <c r="DF36" s="74">
        <f t="shared" si="55"/>
        <v>0</v>
      </c>
      <c r="DG36" s="74">
        <f t="shared" si="56"/>
        <v>6101</v>
      </c>
      <c r="DH36" s="74">
        <f t="shared" si="57"/>
        <v>0</v>
      </c>
      <c r="DI36" s="74">
        <f t="shared" si="58"/>
        <v>0</v>
      </c>
      <c r="DJ36" s="74">
        <f t="shared" si="59"/>
        <v>17949</v>
      </c>
    </row>
    <row r="37" spans="1:114" s="50" customFormat="1" ht="12" customHeight="1">
      <c r="A37" s="53" t="s">
        <v>111</v>
      </c>
      <c r="B37" s="54" t="s">
        <v>173</v>
      </c>
      <c r="C37" s="53" t="s">
        <v>174</v>
      </c>
      <c r="D37" s="74">
        <f t="shared" si="6"/>
        <v>603835</v>
      </c>
      <c r="E37" s="74">
        <f t="shared" si="7"/>
        <v>25997</v>
      </c>
      <c r="F37" s="74">
        <v>0</v>
      </c>
      <c r="G37" s="74">
        <v>0</v>
      </c>
      <c r="H37" s="74">
        <v>0</v>
      </c>
      <c r="I37" s="74">
        <v>25994</v>
      </c>
      <c r="J37" s="75" t="s">
        <v>114</v>
      </c>
      <c r="K37" s="74">
        <v>3</v>
      </c>
      <c r="L37" s="74">
        <v>577838</v>
      </c>
      <c r="M37" s="74">
        <f t="shared" si="8"/>
        <v>191212</v>
      </c>
      <c r="N37" s="74">
        <f t="shared" si="9"/>
        <v>19563</v>
      </c>
      <c r="O37" s="74">
        <v>4313</v>
      </c>
      <c r="P37" s="74">
        <v>8508</v>
      </c>
      <c r="Q37" s="74">
        <v>0</v>
      </c>
      <c r="R37" s="74">
        <v>6532</v>
      </c>
      <c r="S37" s="75" t="s">
        <v>114</v>
      </c>
      <c r="T37" s="74">
        <v>210</v>
      </c>
      <c r="U37" s="74">
        <v>171649</v>
      </c>
      <c r="V37" s="74">
        <f t="shared" si="10"/>
        <v>795047</v>
      </c>
      <c r="W37" s="74">
        <f t="shared" si="11"/>
        <v>45560</v>
      </c>
      <c r="X37" s="74">
        <f t="shared" si="12"/>
        <v>4313</v>
      </c>
      <c r="Y37" s="74">
        <f t="shared" si="13"/>
        <v>8508</v>
      </c>
      <c r="Z37" s="74">
        <f t="shared" si="14"/>
        <v>0</v>
      </c>
      <c r="AA37" s="74">
        <f t="shared" si="15"/>
        <v>32526</v>
      </c>
      <c r="AB37" s="75" t="s">
        <v>114</v>
      </c>
      <c r="AC37" s="74">
        <f t="shared" si="16"/>
        <v>213</v>
      </c>
      <c r="AD37" s="74">
        <f t="shared" si="17"/>
        <v>749487</v>
      </c>
      <c r="AE37" s="74">
        <f t="shared" si="18"/>
        <v>67997</v>
      </c>
      <c r="AF37" s="74">
        <f t="shared" si="19"/>
        <v>67997</v>
      </c>
      <c r="AG37" s="74">
        <v>0</v>
      </c>
      <c r="AH37" s="74">
        <v>59850</v>
      </c>
      <c r="AI37" s="74">
        <v>8147</v>
      </c>
      <c r="AJ37" s="74">
        <v>0</v>
      </c>
      <c r="AK37" s="74">
        <v>0</v>
      </c>
      <c r="AL37" s="74">
        <v>0</v>
      </c>
      <c r="AM37" s="74">
        <f t="shared" si="20"/>
        <v>235914</v>
      </c>
      <c r="AN37" s="74">
        <f t="shared" si="21"/>
        <v>94270</v>
      </c>
      <c r="AO37" s="74">
        <v>94270</v>
      </c>
      <c r="AP37" s="74">
        <v>0</v>
      </c>
      <c r="AQ37" s="74">
        <v>0</v>
      </c>
      <c r="AR37" s="74">
        <v>0</v>
      </c>
      <c r="AS37" s="74">
        <f t="shared" si="22"/>
        <v>17604</v>
      </c>
      <c r="AT37" s="74">
        <v>2503</v>
      </c>
      <c r="AU37" s="74">
        <v>12125</v>
      </c>
      <c r="AV37" s="74">
        <v>2976</v>
      </c>
      <c r="AW37" s="74">
        <v>0</v>
      </c>
      <c r="AX37" s="74">
        <f t="shared" si="23"/>
        <v>124040</v>
      </c>
      <c r="AY37" s="74">
        <v>86830</v>
      </c>
      <c r="AZ37" s="74">
        <v>8042</v>
      </c>
      <c r="BA37" s="74">
        <v>12885</v>
      </c>
      <c r="BB37" s="74">
        <v>16283</v>
      </c>
      <c r="BC37" s="74">
        <v>277363</v>
      </c>
      <c r="BD37" s="74">
        <v>0</v>
      </c>
      <c r="BE37" s="74">
        <v>22561</v>
      </c>
      <c r="BF37" s="74">
        <f t="shared" si="24"/>
        <v>326472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14296</v>
      </c>
      <c r="BP37" s="74">
        <f t="shared" si="28"/>
        <v>6241</v>
      </c>
      <c r="BQ37" s="74">
        <v>6241</v>
      </c>
      <c r="BR37" s="74">
        <v>0</v>
      </c>
      <c r="BS37" s="74">
        <v>0</v>
      </c>
      <c r="BT37" s="74">
        <v>0</v>
      </c>
      <c r="BU37" s="74">
        <f t="shared" si="29"/>
        <v>3232</v>
      </c>
      <c r="BV37" s="74">
        <v>0</v>
      </c>
      <c r="BW37" s="74">
        <v>3232</v>
      </c>
      <c r="BX37" s="74">
        <v>0</v>
      </c>
      <c r="BY37" s="74">
        <v>0</v>
      </c>
      <c r="BZ37" s="74">
        <f t="shared" si="30"/>
        <v>4823</v>
      </c>
      <c r="CA37" s="74">
        <v>0</v>
      </c>
      <c r="CB37" s="74">
        <v>4823</v>
      </c>
      <c r="CC37" s="74">
        <v>0</v>
      </c>
      <c r="CD37" s="74">
        <v>0</v>
      </c>
      <c r="CE37" s="74">
        <v>149215</v>
      </c>
      <c r="CF37" s="74">
        <v>0</v>
      </c>
      <c r="CG37" s="74">
        <v>27701</v>
      </c>
      <c r="CH37" s="74">
        <f t="shared" si="31"/>
        <v>41997</v>
      </c>
      <c r="CI37" s="74">
        <f t="shared" si="32"/>
        <v>67997</v>
      </c>
      <c r="CJ37" s="74">
        <f t="shared" si="33"/>
        <v>67997</v>
      </c>
      <c r="CK37" s="74">
        <f t="shared" si="34"/>
        <v>0</v>
      </c>
      <c r="CL37" s="74">
        <f t="shared" si="35"/>
        <v>59850</v>
      </c>
      <c r="CM37" s="74">
        <f t="shared" si="36"/>
        <v>8147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250210</v>
      </c>
      <c r="CR37" s="74">
        <f t="shared" si="41"/>
        <v>100511</v>
      </c>
      <c r="CS37" s="74">
        <f t="shared" si="42"/>
        <v>100511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20836</v>
      </c>
      <c r="CX37" s="74">
        <f t="shared" si="47"/>
        <v>2503</v>
      </c>
      <c r="CY37" s="74">
        <f t="shared" si="48"/>
        <v>15357</v>
      </c>
      <c r="CZ37" s="74">
        <f t="shared" si="49"/>
        <v>2976</v>
      </c>
      <c r="DA37" s="74">
        <f t="shared" si="50"/>
        <v>0</v>
      </c>
      <c r="DB37" s="74">
        <f t="shared" si="51"/>
        <v>128863</v>
      </c>
      <c r="DC37" s="74">
        <f t="shared" si="52"/>
        <v>86830</v>
      </c>
      <c r="DD37" s="74">
        <f t="shared" si="53"/>
        <v>12865</v>
      </c>
      <c r="DE37" s="74">
        <f t="shared" si="54"/>
        <v>12885</v>
      </c>
      <c r="DF37" s="74">
        <f t="shared" si="55"/>
        <v>16283</v>
      </c>
      <c r="DG37" s="74">
        <f t="shared" si="56"/>
        <v>426578</v>
      </c>
      <c r="DH37" s="74">
        <f t="shared" si="57"/>
        <v>0</v>
      </c>
      <c r="DI37" s="74">
        <f t="shared" si="58"/>
        <v>50262</v>
      </c>
      <c r="DJ37" s="74">
        <f t="shared" si="59"/>
        <v>368469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175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54</v>
      </c>
      <c r="B2" s="148" t="s">
        <v>55</v>
      </c>
      <c r="C2" s="151" t="s">
        <v>176</v>
      </c>
      <c r="D2" s="132" t="s">
        <v>177</v>
      </c>
      <c r="E2" s="78"/>
      <c r="F2" s="78"/>
      <c r="G2" s="78"/>
      <c r="H2" s="78"/>
      <c r="I2" s="78"/>
      <c r="J2" s="78"/>
      <c r="K2" s="78"/>
      <c r="L2" s="79"/>
      <c r="M2" s="132" t="s">
        <v>178</v>
      </c>
      <c r="N2" s="78"/>
      <c r="O2" s="78"/>
      <c r="P2" s="78"/>
      <c r="Q2" s="78"/>
      <c r="R2" s="78"/>
      <c r="S2" s="78"/>
      <c r="T2" s="78"/>
      <c r="U2" s="79"/>
      <c r="V2" s="132" t="s">
        <v>179</v>
      </c>
      <c r="W2" s="78"/>
      <c r="X2" s="78"/>
      <c r="Y2" s="78"/>
      <c r="Z2" s="78"/>
      <c r="AA2" s="78"/>
      <c r="AB2" s="78"/>
      <c r="AC2" s="78"/>
      <c r="AD2" s="79"/>
      <c r="AE2" s="133" t="s">
        <v>180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181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182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183</v>
      </c>
      <c r="E3" s="83"/>
      <c r="F3" s="83"/>
      <c r="G3" s="83"/>
      <c r="H3" s="83"/>
      <c r="I3" s="83"/>
      <c r="J3" s="83"/>
      <c r="K3" s="83"/>
      <c r="L3" s="84"/>
      <c r="M3" s="134" t="s">
        <v>183</v>
      </c>
      <c r="N3" s="83"/>
      <c r="O3" s="83"/>
      <c r="P3" s="83"/>
      <c r="Q3" s="83"/>
      <c r="R3" s="83"/>
      <c r="S3" s="83"/>
      <c r="T3" s="83"/>
      <c r="U3" s="84"/>
      <c r="V3" s="134" t="s">
        <v>183</v>
      </c>
      <c r="W3" s="83"/>
      <c r="X3" s="83"/>
      <c r="Y3" s="83"/>
      <c r="Z3" s="83"/>
      <c r="AA3" s="83"/>
      <c r="AB3" s="83"/>
      <c r="AC3" s="83"/>
      <c r="AD3" s="84"/>
      <c r="AE3" s="135" t="s">
        <v>184</v>
      </c>
      <c r="AF3" s="80"/>
      <c r="AG3" s="80"/>
      <c r="AH3" s="80"/>
      <c r="AI3" s="80"/>
      <c r="AJ3" s="80"/>
      <c r="AK3" s="80"/>
      <c r="AL3" s="85"/>
      <c r="AM3" s="81" t="s">
        <v>185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186</v>
      </c>
      <c r="BF3" s="90" t="s">
        <v>179</v>
      </c>
      <c r="BG3" s="135" t="s">
        <v>184</v>
      </c>
      <c r="BH3" s="80"/>
      <c r="BI3" s="80"/>
      <c r="BJ3" s="80"/>
      <c r="BK3" s="80"/>
      <c r="BL3" s="80"/>
      <c r="BM3" s="80"/>
      <c r="BN3" s="85"/>
      <c r="BO3" s="81" t="s">
        <v>185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186</v>
      </c>
      <c r="CH3" s="90" t="s">
        <v>179</v>
      </c>
      <c r="CI3" s="135" t="s">
        <v>184</v>
      </c>
      <c r="CJ3" s="80"/>
      <c r="CK3" s="80"/>
      <c r="CL3" s="80"/>
      <c r="CM3" s="80"/>
      <c r="CN3" s="80"/>
      <c r="CO3" s="80"/>
      <c r="CP3" s="85"/>
      <c r="CQ3" s="81" t="s">
        <v>185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186</v>
      </c>
      <c r="DJ3" s="90" t="s">
        <v>179</v>
      </c>
    </row>
    <row r="4" spans="1:114" s="55" customFormat="1" ht="13.5" customHeight="1">
      <c r="A4" s="149"/>
      <c r="B4" s="149"/>
      <c r="C4" s="152"/>
      <c r="D4" s="68"/>
      <c r="E4" s="134" t="s">
        <v>187</v>
      </c>
      <c r="F4" s="91"/>
      <c r="G4" s="91"/>
      <c r="H4" s="91"/>
      <c r="I4" s="91"/>
      <c r="J4" s="91"/>
      <c r="K4" s="92"/>
      <c r="L4" s="125" t="s">
        <v>188</v>
      </c>
      <c r="M4" s="68"/>
      <c r="N4" s="134" t="s">
        <v>187</v>
      </c>
      <c r="O4" s="91"/>
      <c r="P4" s="91"/>
      <c r="Q4" s="91"/>
      <c r="R4" s="91"/>
      <c r="S4" s="91"/>
      <c r="T4" s="92"/>
      <c r="U4" s="125" t="s">
        <v>188</v>
      </c>
      <c r="V4" s="68"/>
      <c r="W4" s="134" t="s">
        <v>187</v>
      </c>
      <c r="X4" s="91"/>
      <c r="Y4" s="91"/>
      <c r="Z4" s="91"/>
      <c r="AA4" s="91"/>
      <c r="AB4" s="91"/>
      <c r="AC4" s="92"/>
      <c r="AD4" s="125" t="s">
        <v>188</v>
      </c>
      <c r="AE4" s="90" t="s">
        <v>179</v>
      </c>
      <c r="AF4" s="95" t="s">
        <v>189</v>
      </c>
      <c r="AG4" s="89"/>
      <c r="AH4" s="93"/>
      <c r="AI4" s="80"/>
      <c r="AJ4" s="94"/>
      <c r="AK4" s="136" t="s">
        <v>190</v>
      </c>
      <c r="AL4" s="146" t="s">
        <v>191</v>
      </c>
      <c r="AM4" s="90" t="s">
        <v>179</v>
      </c>
      <c r="AN4" s="135" t="s">
        <v>192</v>
      </c>
      <c r="AO4" s="87"/>
      <c r="AP4" s="87"/>
      <c r="AQ4" s="87"/>
      <c r="AR4" s="88"/>
      <c r="AS4" s="135" t="s">
        <v>193</v>
      </c>
      <c r="AT4" s="80"/>
      <c r="AU4" s="80"/>
      <c r="AV4" s="94"/>
      <c r="AW4" s="95" t="s">
        <v>194</v>
      </c>
      <c r="AX4" s="135" t="s">
        <v>195</v>
      </c>
      <c r="AY4" s="86"/>
      <c r="AZ4" s="87"/>
      <c r="BA4" s="87"/>
      <c r="BB4" s="88"/>
      <c r="BC4" s="95" t="s">
        <v>196</v>
      </c>
      <c r="BD4" s="95" t="s">
        <v>197</v>
      </c>
      <c r="BE4" s="90"/>
      <c r="BF4" s="90"/>
      <c r="BG4" s="90" t="s">
        <v>179</v>
      </c>
      <c r="BH4" s="95" t="s">
        <v>189</v>
      </c>
      <c r="BI4" s="89"/>
      <c r="BJ4" s="93"/>
      <c r="BK4" s="80"/>
      <c r="BL4" s="94"/>
      <c r="BM4" s="136" t="s">
        <v>190</v>
      </c>
      <c r="BN4" s="146" t="s">
        <v>191</v>
      </c>
      <c r="BO4" s="90" t="s">
        <v>179</v>
      </c>
      <c r="BP4" s="135" t="s">
        <v>192</v>
      </c>
      <c r="BQ4" s="87"/>
      <c r="BR4" s="87"/>
      <c r="BS4" s="87"/>
      <c r="BT4" s="88"/>
      <c r="BU4" s="135" t="s">
        <v>193</v>
      </c>
      <c r="BV4" s="80"/>
      <c r="BW4" s="80"/>
      <c r="BX4" s="94"/>
      <c r="BY4" s="95" t="s">
        <v>194</v>
      </c>
      <c r="BZ4" s="135" t="s">
        <v>195</v>
      </c>
      <c r="CA4" s="96"/>
      <c r="CB4" s="96"/>
      <c r="CC4" s="97"/>
      <c r="CD4" s="88"/>
      <c r="CE4" s="95" t="s">
        <v>196</v>
      </c>
      <c r="CF4" s="95" t="s">
        <v>197</v>
      </c>
      <c r="CG4" s="90"/>
      <c r="CH4" s="90"/>
      <c r="CI4" s="90" t="s">
        <v>179</v>
      </c>
      <c r="CJ4" s="95" t="s">
        <v>189</v>
      </c>
      <c r="CK4" s="89"/>
      <c r="CL4" s="93"/>
      <c r="CM4" s="80"/>
      <c r="CN4" s="94"/>
      <c r="CO4" s="136" t="s">
        <v>190</v>
      </c>
      <c r="CP4" s="146" t="s">
        <v>191</v>
      </c>
      <c r="CQ4" s="90" t="s">
        <v>179</v>
      </c>
      <c r="CR4" s="135" t="s">
        <v>192</v>
      </c>
      <c r="CS4" s="87"/>
      <c r="CT4" s="87"/>
      <c r="CU4" s="87"/>
      <c r="CV4" s="88"/>
      <c r="CW4" s="135" t="s">
        <v>193</v>
      </c>
      <c r="CX4" s="80"/>
      <c r="CY4" s="80"/>
      <c r="CZ4" s="94"/>
      <c r="DA4" s="95" t="s">
        <v>194</v>
      </c>
      <c r="DB4" s="135" t="s">
        <v>195</v>
      </c>
      <c r="DC4" s="87"/>
      <c r="DD4" s="87"/>
      <c r="DE4" s="87"/>
      <c r="DF4" s="88"/>
      <c r="DG4" s="95" t="s">
        <v>196</v>
      </c>
      <c r="DH4" s="95" t="s">
        <v>197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179</v>
      </c>
      <c r="F5" s="124" t="s">
        <v>198</v>
      </c>
      <c r="G5" s="124" t="s">
        <v>199</v>
      </c>
      <c r="H5" s="124" t="s">
        <v>200</v>
      </c>
      <c r="I5" s="124" t="s">
        <v>201</v>
      </c>
      <c r="J5" s="124" t="s">
        <v>202</v>
      </c>
      <c r="K5" s="124" t="s">
        <v>186</v>
      </c>
      <c r="L5" s="67"/>
      <c r="M5" s="68"/>
      <c r="N5" s="126" t="s">
        <v>179</v>
      </c>
      <c r="O5" s="124" t="s">
        <v>198</v>
      </c>
      <c r="P5" s="124" t="s">
        <v>199</v>
      </c>
      <c r="Q5" s="124" t="s">
        <v>200</v>
      </c>
      <c r="R5" s="124" t="s">
        <v>201</v>
      </c>
      <c r="S5" s="124" t="s">
        <v>202</v>
      </c>
      <c r="T5" s="124" t="s">
        <v>186</v>
      </c>
      <c r="U5" s="67"/>
      <c r="V5" s="68"/>
      <c r="W5" s="126" t="s">
        <v>179</v>
      </c>
      <c r="X5" s="124" t="s">
        <v>198</v>
      </c>
      <c r="Y5" s="124" t="s">
        <v>199</v>
      </c>
      <c r="Z5" s="124" t="s">
        <v>200</v>
      </c>
      <c r="AA5" s="124" t="s">
        <v>201</v>
      </c>
      <c r="AB5" s="124" t="s">
        <v>202</v>
      </c>
      <c r="AC5" s="124" t="s">
        <v>186</v>
      </c>
      <c r="AD5" s="67"/>
      <c r="AE5" s="90"/>
      <c r="AF5" s="90" t="s">
        <v>179</v>
      </c>
      <c r="AG5" s="136" t="s">
        <v>203</v>
      </c>
      <c r="AH5" s="136" t="s">
        <v>204</v>
      </c>
      <c r="AI5" s="136" t="s">
        <v>205</v>
      </c>
      <c r="AJ5" s="136" t="s">
        <v>186</v>
      </c>
      <c r="AK5" s="98"/>
      <c r="AL5" s="147"/>
      <c r="AM5" s="90"/>
      <c r="AN5" s="90" t="s">
        <v>179</v>
      </c>
      <c r="AO5" s="90" t="s">
        <v>206</v>
      </c>
      <c r="AP5" s="90" t="s">
        <v>207</v>
      </c>
      <c r="AQ5" s="90" t="s">
        <v>208</v>
      </c>
      <c r="AR5" s="90" t="s">
        <v>209</v>
      </c>
      <c r="AS5" s="90" t="s">
        <v>179</v>
      </c>
      <c r="AT5" s="95" t="s">
        <v>210</v>
      </c>
      <c r="AU5" s="95" t="s">
        <v>211</v>
      </c>
      <c r="AV5" s="95" t="s">
        <v>212</v>
      </c>
      <c r="AW5" s="90"/>
      <c r="AX5" s="90" t="s">
        <v>179</v>
      </c>
      <c r="AY5" s="95" t="s">
        <v>210</v>
      </c>
      <c r="AZ5" s="95" t="s">
        <v>211</v>
      </c>
      <c r="BA5" s="95" t="s">
        <v>212</v>
      </c>
      <c r="BB5" s="95" t="s">
        <v>186</v>
      </c>
      <c r="BC5" s="90"/>
      <c r="BD5" s="90"/>
      <c r="BE5" s="90"/>
      <c r="BF5" s="90"/>
      <c r="BG5" s="90"/>
      <c r="BH5" s="90" t="s">
        <v>179</v>
      </c>
      <c r="BI5" s="136" t="s">
        <v>203</v>
      </c>
      <c r="BJ5" s="136" t="s">
        <v>204</v>
      </c>
      <c r="BK5" s="136" t="s">
        <v>205</v>
      </c>
      <c r="BL5" s="136" t="s">
        <v>186</v>
      </c>
      <c r="BM5" s="98"/>
      <c r="BN5" s="147"/>
      <c r="BO5" s="90"/>
      <c r="BP5" s="90" t="s">
        <v>179</v>
      </c>
      <c r="BQ5" s="90" t="s">
        <v>206</v>
      </c>
      <c r="BR5" s="90" t="s">
        <v>207</v>
      </c>
      <c r="BS5" s="90" t="s">
        <v>208</v>
      </c>
      <c r="BT5" s="90" t="s">
        <v>209</v>
      </c>
      <c r="BU5" s="90" t="s">
        <v>179</v>
      </c>
      <c r="BV5" s="95" t="s">
        <v>210</v>
      </c>
      <c r="BW5" s="95" t="s">
        <v>211</v>
      </c>
      <c r="BX5" s="95" t="s">
        <v>212</v>
      </c>
      <c r="BY5" s="90"/>
      <c r="BZ5" s="90" t="s">
        <v>179</v>
      </c>
      <c r="CA5" s="95" t="s">
        <v>210</v>
      </c>
      <c r="CB5" s="95" t="s">
        <v>211</v>
      </c>
      <c r="CC5" s="95" t="s">
        <v>212</v>
      </c>
      <c r="CD5" s="95" t="s">
        <v>186</v>
      </c>
      <c r="CE5" s="90"/>
      <c r="CF5" s="90"/>
      <c r="CG5" s="90"/>
      <c r="CH5" s="90"/>
      <c r="CI5" s="90"/>
      <c r="CJ5" s="90" t="s">
        <v>179</v>
      </c>
      <c r="CK5" s="136" t="s">
        <v>203</v>
      </c>
      <c r="CL5" s="136" t="s">
        <v>204</v>
      </c>
      <c r="CM5" s="136" t="s">
        <v>205</v>
      </c>
      <c r="CN5" s="136" t="s">
        <v>186</v>
      </c>
      <c r="CO5" s="98"/>
      <c r="CP5" s="147"/>
      <c r="CQ5" s="90"/>
      <c r="CR5" s="90" t="s">
        <v>179</v>
      </c>
      <c r="CS5" s="90" t="s">
        <v>206</v>
      </c>
      <c r="CT5" s="90" t="s">
        <v>207</v>
      </c>
      <c r="CU5" s="90" t="s">
        <v>208</v>
      </c>
      <c r="CV5" s="90" t="s">
        <v>209</v>
      </c>
      <c r="CW5" s="90" t="s">
        <v>179</v>
      </c>
      <c r="CX5" s="95" t="s">
        <v>210</v>
      </c>
      <c r="CY5" s="95" t="s">
        <v>211</v>
      </c>
      <c r="CZ5" s="95" t="s">
        <v>212</v>
      </c>
      <c r="DA5" s="90"/>
      <c r="DB5" s="90" t="s">
        <v>179</v>
      </c>
      <c r="DC5" s="95" t="s">
        <v>210</v>
      </c>
      <c r="DD5" s="95" t="s">
        <v>211</v>
      </c>
      <c r="DE5" s="95" t="s">
        <v>212</v>
      </c>
      <c r="DF5" s="95" t="s">
        <v>186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213</v>
      </c>
      <c r="E6" s="99" t="s">
        <v>213</v>
      </c>
      <c r="F6" s="100" t="s">
        <v>213</v>
      </c>
      <c r="G6" s="100" t="s">
        <v>213</v>
      </c>
      <c r="H6" s="100" t="s">
        <v>213</v>
      </c>
      <c r="I6" s="100" t="s">
        <v>213</v>
      </c>
      <c r="J6" s="100" t="s">
        <v>213</v>
      </c>
      <c r="K6" s="100" t="s">
        <v>213</v>
      </c>
      <c r="L6" s="100" t="s">
        <v>213</v>
      </c>
      <c r="M6" s="99" t="s">
        <v>213</v>
      </c>
      <c r="N6" s="99" t="s">
        <v>213</v>
      </c>
      <c r="O6" s="100" t="s">
        <v>213</v>
      </c>
      <c r="P6" s="100" t="s">
        <v>213</v>
      </c>
      <c r="Q6" s="100" t="s">
        <v>213</v>
      </c>
      <c r="R6" s="100" t="s">
        <v>213</v>
      </c>
      <c r="S6" s="100" t="s">
        <v>213</v>
      </c>
      <c r="T6" s="100" t="s">
        <v>213</v>
      </c>
      <c r="U6" s="100" t="s">
        <v>213</v>
      </c>
      <c r="V6" s="99" t="s">
        <v>213</v>
      </c>
      <c r="W6" s="99" t="s">
        <v>213</v>
      </c>
      <c r="X6" s="100" t="s">
        <v>213</v>
      </c>
      <c r="Y6" s="100" t="s">
        <v>213</v>
      </c>
      <c r="Z6" s="100" t="s">
        <v>213</v>
      </c>
      <c r="AA6" s="100" t="s">
        <v>213</v>
      </c>
      <c r="AB6" s="100" t="s">
        <v>213</v>
      </c>
      <c r="AC6" s="100" t="s">
        <v>213</v>
      </c>
      <c r="AD6" s="100" t="s">
        <v>213</v>
      </c>
      <c r="AE6" s="101" t="s">
        <v>213</v>
      </c>
      <c r="AF6" s="101" t="s">
        <v>213</v>
      </c>
      <c r="AG6" s="102" t="s">
        <v>213</v>
      </c>
      <c r="AH6" s="102" t="s">
        <v>213</v>
      </c>
      <c r="AI6" s="102" t="s">
        <v>213</v>
      </c>
      <c r="AJ6" s="102" t="s">
        <v>213</v>
      </c>
      <c r="AK6" s="102" t="s">
        <v>213</v>
      </c>
      <c r="AL6" s="102" t="s">
        <v>213</v>
      </c>
      <c r="AM6" s="101" t="s">
        <v>213</v>
      </c>
      <c r="AN6" s="101" t="s">
        <v>213</v>
      </c>
      <c r="AO6" s="101" t="s">
        <v>213</v>
      </c>
      <c r="AP6" s="101" t="s">
        <v>213</v>
      </c>
      <c r="AQ6" s="101" t="s">
        <v>213</v>
      </c>
      <c r="AR6" s="101" t="s">
        <v>213</v>
      </c>
      <c r="AS6" s="101" t="s">
        <v>213</v>
      </c>
      <c r="AT6" s="101" t="s">
        <v>213</v>
      </c>
      <c r="AU6" s="101" t="s">
        <v>213</v>
      </c>
      <c r="AV6" s="101" t="s">
        <v>213</v>
      </c>
      <c r="AW6" s="101" t="s">
        <v>213</v>
      </c>
      <c r="AX6" s="101" t="s">
        <v>213</v>
      </c>
      <c r="AY6" s="101" t="s">
        <v>213</v>
      </c>
      <c r="AZ6" s="101" t="s">
        <v>213</v>
      </c>
      <c r="BA6" s="101" t="s">
        <v>213</v>
      </c>
      <c r="BB6" s="101" t="s">
        <v>213</v>
      </c>
      <c r="BC6" s="101" t="s">
        <v>213</v>
      </c>
      <c r="BD6" s="101" t="s">
        <v>213</v>
      </c>
      <c r="BE6" s="101" t="s">
        <v>213</v>
      </c>
      <c r="BF6" s="101" t="s">
        <v>213</v>
      </c>
      <c r="BG6" s="101" t="s">
        <v>213</v>
      </c>
      <c r="BH6" s="101" t="s">
        <v>213</v>
      </c>
      <c r="BI6" s="102" t="s">
        <v>213</v>
      </c>
      <c r="BJ6" s="102" t="s">
        <v>213</v>
      </c>
      <c r="BK6" s="102" t="s">
        <v>213</v>
      </c>
      <c r="BL6" s="102" t="s">
        <v>213</v>
      </c>
      <c r="BM6" s="102" t="s">
        <v>213</v>
      </c>
      <c r="BN6" s="102" t="s">
        <v>213</v>
      </c>
      <c r="BO6" s="101" t="s">
        <v>213</v>
      </c>
      <c r="BP6" s="101" t="s">
        <v>213</v>
      </c>
      <c r="BQ6" s="101" t="s">
        <v>213</v>
      </c>
      <c r="BR6" s="101" t="s">
        <v>213</v>
      </c>
      <c r="BS6" s="101" t="s">
        <v>213</v>
      </c>
      <c r="BT6" s="101" t="s">
        <v>213</v>
      </c>
      <c r="BU6" s="101" t="s">
        <v>213</v>
      </c>
      <c r="BV6" s="101" t="s">
        <v>213</v>
      </c>
      <c r="BW6" s="101" t="s">
        <v>213</v>
      </c>
      <c r="BX6" s="101" t="s">
        <v>213</v>
      </c>
      <c r="BY6" s="101" t="s">
        <v>213</v>
      </c>
      <c r="BZ6" s="101" t="s">
        <v>213</v>
      </c>
      <c r="CA6" s="101" t="s">
        <v>213</v>
      </c>
      <c r="CB6" s="101" t="s">
        <v>213</v>
      </c>
      <c r="CC6" s="101" t="s">
        <v>213</v>
      </c>
      <c r="CD6" s="101" t="s">
        <v>213</v>
      </c>
      <c r="CE6" s="101" t="s">
        <v>213</v>
      </c>
      <c r="CF6" s="101" t="s">
        <v>213</v>
      </c>
      <c r="CG6" s="101" t="s">
        <v>213</v>
      </c>
      <c r="CH6" s="101" t="s">
        <v>213</v>
      </c>
      <c r="CI6" s="101" t="s">
        <v>213</v>
      </c>
      <c r="CJ6" s="101" t="s">
        <v>213</v>
      </c>
      <c r="CK6" s="102" t="s">
        <v>213</v>
      </c>
      <c r="CL6" s="102" t="s">
        <v>213</v>
      </c>
      <c r="CM6" s="102" t="s">
        <v>213</v>
      </c>
      <c r="CN6" s="102" t="s">
        <v>213</v>
      </c>
      <c r="CO6" s="102" t="s">
        <v>213</v>
      </c>
      <c r="CP6" s="102" t="s">
        <v>213</v>
      </c>
      <c r="CQ6" s="101" t="s">
        <v>213</v>
      </c>
      <c r="CR6" s="101" t="s">
        <v>213</v>
      </c>
      <c r="CS6" s="102" t="s">
        <v>213</v>
      </c>
      <c r="CT6" s="102" t="s">
        <v>213</v>
      </c>
      <c r="CU6" s="102" t="s">
        <v>213</v>
      </c>
      <c r="CV6" s="102" t="s">
        <v>213</v>
      </c>
      <c r="CW6" s="101" t="s">
        <v>213</v>
      </c>
      <c r="CX6" s="101" t="s">
        <v>213</v>
      </c>
      <c r="CY6" s="101" t="s">
        <v>213</v>
      </c>
      <c r="CZ6" s="101" t="s">
        <v>213</v>
      </c>
      <c r="DA6" s="101" t="s">
        <v>213</v>
      </c>
      <c r="DB6" s="101" t="s">
        <v>213</v>
      </c>
      <c r="DC6" s="101" t="s">
        <v>213</v>
      </c>
      <c r="DD6" s="101" t="s">
        <v>213</v>
      </c>
      <c r="DE6" s="101" t="s">
        <v>213</v>
      </c>
      <c r="DF6" s="101" t="s">
        <v>213</v>
      </c>
      <c r="DG6" s="101" t="s">
        <v>213</v>
      </c>
      <c r="DH6" s="101" t="s">
        <v>213</v>
      </c>
      <c r="DI6" s="101" t="s">
        <v>213</v>
      </c>
      <c r="DJ6" s="101" t="s">
        <v>213</v>
      </c>
    </row>
    <row r="7" spans="1:114" s="50" customFormat="1" ht="12" customHeight="1">
      <c r="A7" s="48" t="s">
        <v>214</v>
      </c>
      <c r="B7" s="63" t="s">
        <v>215</v>
      </c>
      <c r="C7" s="48" t="s">
        <v>179</v>
      </c>
      <c r="D7" s="70">
        <f aca="true" t="shared" si="0" ref="D7:AK7">SUM(D8:D22)</f>
        <v>350137</v>
      </c>
      <c r="E7" s="70">
        <f t="shared" si="0"/>
        <v>193014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95763</v>
      </c>
      <c r="J7" s="70">
        <f t="shared" si="0"/>
        <v>2499782</v>
      </c>
      <c r="K7" s="70">
        <f t="shared" si="0"/>
        <v>97251</v>
      </c>
      <c r="L7" s="70">
        <f t="shared" si="0"/>
        <v>157123</v>
      </c>
      <c r="M7" s="70">
        <f t="shared" si="0"/>
        <v>573619</v>
      </c>
      <c r="N7" s="70">
        <f t="shared" si="0"/>
        <v>155253</v>
      </c>
      <c r="O7" s="70">
        <f t="shared" si="0"/>
        <v>8504</v>
      </c>
      <c r="P7" s="70">
        <f t="shared" si="0"/>
        <v>0</v>
      </c>
      <c r="Q7" s="70">
        <f t="shared" si="0"/>
        <v>67400</v>
      </c>
      <c r="R7" s="70">
        <f t="shared" si="0"/>
        <v>13505</v>
      </c>
      <c r="S7" s="70">
        <f t="shared" si="0"/>
        <v>2534594</v>
      </c>
      <c r="T7" s="70">
        <f t="shared" si="0"/>
        <v>65844</v>
      </c>
      <c r="U7" s="70">
        <f t="shared" si="0"/>
        <v>418366</v>
      </c>
      <c r="V7" s="70">
        <f t="shared" si="0"/>
        <v>923756</v>
      </c>
      <c r="W7" s="70">
        <f t="shared" si="0"/>
        <v>348267</v>
      </c>
      <c r="X7" s="70">
        <f t="shared" si="0"/>
        <v>8504</v>
      </c>
      <c r="Y7" s="70">
        <f t="shared" si="0"/>
        <v>0</v>
      </c>
      <c r="Z7" s="70">
        <f t="shared" si="0"/>
        <v>67400</v>
      </c>
      <c r="AA7" s="70">
        <f t="shared" si="0"/>
        <v>109268</v>
      </c>
      <c r="AB7" s="70">
        <f t="shared" si="0"/>
        <v>5034376</v>
      </c>
      <c r="AC7" s="70">
        <f t="shared" si="0"/>
        <v>163095</v>
      </c>
      <c r="AD7" s="70">
        <f t="shared" si="0"/>
        <v>575489</v>
      </c>
      <c r="AE7" s="70">
        <f t="shared" si="0"/>
        <v>234737</v>
      </c>
      <c r="AF7" s="70">
        <f t="shared" si="0"/>
        <v>224787</v>
      </c>
      <c r="AG7" s="70">
        <f t="shared" si="0"/>
        <v>0</v>
      </c>
      <c r="AH7" s="70">
        <f t="shared" si="0"/>
        <v>224787</v>
      </c>
      <c r="AI7" s="70">
        <f t="shared" si="0"/>
        <v>0</v>
      </c>
      <c r="AJ7" s="70">
        <f t="shared" si="0"/>
        <v>0</v>
      </c>
      <c r="AK7" s="70">
        <f t="shared" si="0"/>
        <v>9950</v>
      </c>
      <c r="AL7" s="71" t="s">
        <v>216</v>
      </c>
      <c r="AM7" s="70">
        <f aca="true" t="shared" si="1" ref="AM7:BB7">SUM(AM8:AM22)</f>
        <v>2199344</v>
      </c>
      <c r="AN7" s="70">
        <f t="shared" si="1"/>
        <v>388063</v>
      </c>
      <c r="AO7" s="70">
        <f t="shared" si="1"/>
        <v>171015</v>
      </c>
      <c r="AP7" s="70">
        <f t="shared" si="1"/>
        <v>23670</v>
      </c>
      <c r="AQ7" s="70">
        <f t="shared" si="1"/>
        <v>178591</v>
      </c>
      <c r="AR7" s="70">
        <f t="shared" si="1"/>
        <v>14787</v>
      </c>
      <c r="AS7" s="70">
        <f t="shared" si="1"/>
        <v>522793</v>
      </c>
      <c r="AT7" s="70">
        <f t="shared" si="1"/>
        <v>1413</v>
      </c>
      <c r="AU7" s="70">
        <f t="shared" si="1"/>
        <v>495580</v>
      </c>
      <c r="AV7" s="70">
        <f t="shared" si="1"/>
        <v>25800</v>
      </c>
      <c r="AW7" s="70">
        <f t="shared" si="1"/>
        <v>11019</v>
      </c>
      <c r="AX7" s="70">
        <f t="shared" si="1"/>
        <v>1276040</v>
      </c>
      <c r="AY7" s="70">
        <f t="shared" si="1"/>
        <v>13781</v>
      </c>
      <c r="AZ7" s="70">
        <f t="shared" si="1"/>
        <v>1088936</v>
      </c>
      <c r="BA7" s="70">
        <f t="shared" si="1"/>
        <v>96675</v>
      </c>
      <c r="BB7" s="70">
        <f t="shared" si="1"/>
        <v>76648</v>
      </c>
      <c r="BC7" s="71" t="s">
        <v>216</v>
      </c>
      <c r="BD7" s="70">
        <f aca="true" t="shared" si="2" ref="BD7:BM7">SUM(BD8:BD22)</f>
        <v>1429</v>
      </c>
      <c r="BE7" s="70">
        <f t="shared" si="2"/>
        <v>415838</v>
      </c>
      <c r="BF7" s="70">
        <f t="shared" si="2"/>
        <v>2849919</v>
      </c>
      <c r="BG7" s="70">
        <f t="shared" si="2"/>
        <v>193409</v>
      </c>
      <c r="BH7" s="70">
        <f t="shared" si="2"/>
        <v>192779</v>
      </c>
      <c r="BI7" s="70">
        <f t="shared" si="2"/>
        <v>0</v>
      </c>
      <c r="BJ7" s="70">
        <f t="shared" si="2"/>
        <v>192779</v>
      </c>
      <c r="BK7" s="70">
        <f t="shared" si="2"/>
        <v>0</v>
      </c>
      <c r="BL7" s="70">
        <f t="shared" si="2"/>
        <v>0</v>
      </c>
      <c r="BM7" s="70">
        <f t="shared" si="2"/>
        <v>630</v>
      </c>
      <c r="BN7" s="71" t="s">
        <v>216</v>
      </c>
      <c r="BO7" s="70">
        <f aca="true" t="shared" si="3" ref="BO7:CD7">SUM(BO8:BO22)</f>
        <v>2278673</v>
      </c>
      <c r="BP7" s="70">
        <f t="shared" si="3"/>
        <v>688683</v>
      </c>
      <c r="BQ7" s="70">
        <f t="shared" si="3"/>
        <v>423167</v>
      </c>
      <c r="BR7" s="70">
        <f t="shared" si="3"/>
        <v>0</v>
      </c>
      <c r="BS7" s="70">
        <f t="shared" si="3"/>
        <v>265516</v>
      </c>
      <c r="BT7" s="70">
        <f t="shared" si="3"/>
        <v>0</v>
      </c>
      <c r="BU7" s="70">
        <f t="shared" si="3"/>
        <v>672710</v>
      </c>
      <c r="BV7" s="70">
        <f t="shared" si="3"/>
        <v>0</v>
      </c>
      <c r="BW7" s="70">
        <f t="shared" si="3"/>
        <v>667879</v>
      </c>
      <c r="BX7" s="70">
        <f t="shared" si="3"/>
        <v>4831</v>
      </c>
      <c r="BY7" s="70">
        <f t="shared" si="3"/>
        <v>0</v>
      </c>
      <c r="BZ7" s="70">
        <f t="shared" si="3"/>
        <v>916079</v>
      </c>
      <c r="CA7" s="70">
        <f t="shared" si="3"/>
        <v>5896</v>
      </c>
      <c r="CB7" s="70">
        <f t="shared" si="3"/>
        <v>485118</v>
      </c>
      <c r="CC7" s="70">
        <f t="shared" si="3"/>
        <v>6571</v>
      </c>
      <c r="CD7" s="70">
        <f t="shared" si="3"/>
        <v>418494</v>
      </c>
      <c r="CE7" s="71" t="s">
        <v>216</v>
      </c>
      <c r="CF7" s="70">
        <f aca="true" t="shared" si="4" ref="CF7:CO7">SUM(CF8:CF22)</f>
        <v>1201</v>
      </c>
      <c r="CG7" s="70">
        <f t="shared" si="4"/>
        <v>636131</v>
      </c>
      <c r="CH7" s="70">
        <f t="shared" si="4"/>
        <v>3108213</v>
      </c>
      <c r="CI7" s="70">
        <f t="shared" si="4"/>
        <v>428146</v>
      </c>
      <c r="CJ7" s="70">
        <f t="shared" si="4"/>
        <v>417566</v>
      </c>
      <c r="CK7" s="70">
        <f t="shared" si="4"/>
        <v>0</v>
      </c>
      <c r="CL7" s="70">
        <f t="shared" si="4"/>
        <v>417566</v>
      </c>
      <c r="CM7" s="70">
        <f t="shared" si="4"/>
        <v>0</v>
      </c>
      <c r="CN7" s="70">
        <f t="shared" si="4"/>
        <v>0</v>
      </c>
      <c r="CO7" s="70">
        <f t="shared" si="4"/>
        <v>10580</v>
      </c>
      <c r="CP7" s="71" t="s">
        <v>216</v>
      </c>
      <c r="CQ7" s="70">
        <f aca="true" t="shared" si="5" ref="CQ7:DF7">SUM(CQ8:CQ22)</f>
        <v>4478017</v>
      </c>
      <c r="CR7" s="70">
        <f t="shared" si="5"/>
        <v>1076746</v>
      </c>
      <c r="CS7" s="70">
        <f t="shared" si="5"/>
        <v>594182</v>
      </c>
      <c r="CT7" s="70">
        <f t="shared" si="5"/>
        <v>23670</v>
      </c>
      <c r="CU7" s="70">
        <f t="shared" si="5"/>
        <v>444107</v>
      </c>
      <c r="CV7" s="70">
        <f t="shared" si="5"/>
        <v>14787</v>
      </c>
      <c r="CW7" s="70">
        <f t="shared" si="5"/>
        <v>1195503</v>
      </c>
      <c r="CX7" s="70">
        <f t="shared" si="5"/>
        <v>1413</v>
      </c>
      <c r="CY7" s="70">
        <f t="shared" si="5"/>
        <v>1163459</v>
      </c>
      <c r="CZ7" s="70">
        <f t="shared" si="5"/>
        <v>30631</v>
      </c>
      <c r="DA7" s="70">
        <f t="shared" si="5"/>
        <v>11019</v>
      </c>
      <c r="DB7" s="70">
        <f t="shared" si="5"/>
        <v>2192119</v>
      </c>
      <c r="DC7" s="70">
        <f t="shared" si="5"/>
        <v>19677</v>
      </c>
      <c r="DD7" s="70">
        <f t="shared" si="5"/>
        <v>1574054</v>
      </c>
      <c r="DE7" s="70">
        <f t="shared" si="5"/>
        <v>103246</v>
      </c>
      <c r="DF7" s="70">
        <f t="shared" si="5"/>
        <v>495142</v>
      </c>
      <c r="DG7" s="71" t="s">
        <v>216</v>
      </c>
      <c r="DH7" s="70">
        <f>SUM(DH8:DH22)</f>
        <v>2630</v>
      </c>
      <c r="DI7" s="70">
        <f>SUM(DI8:DI22)</f>
        <v>1051969</v>
      </c>
      <c r="DJ7" s="70">
        <f>SUM(DJ8:DJ22)</f>
        <v>5958132</v>
      </c>
    </row>
    <row r="8" spans="1:114" s="50" customFormat="1" ht="12" customHeight="1">
      <c r="A8" s="51" t="s">
        <v>214</v>
      </c>
      <c r="B8" s="64" t="s">
        <v>217</v>
      </c>
      <c r="C8" s="51" t="s">
        <v>218</v>
      </c>
      <c r="D8" s="72">
        <f aca="true" t="shared" si="6" ref="D8:D22">SUM(E8,+L8)</f>
        <v>0</v>
      </c>
      <c r="E8" s="72">
        <f aca="true" t="shared" si="7" ref="E8:E22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2">SUM(N8,+U8)</f>
        <v>18296</v>
      </c>
      <c r="N8" s="72">
        <f aca="true" t="shared" si="9" ref="N8:N22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254130</v>
      </c>
      <c r="T8" s="72">
        <v>0</v>
      </c>
      <c r="U8" s="72">
        <v>18296</v>
      </c>
      <c r="V8" s="72">
        <f aca="true" t="shared" si="10" ref="V8:V22">+SUM(D8,M8)</f>
        <v>18296</v>
      </c>
      <c r="W8" s="72">
        <f aca="true" t="shared" si="11" ref="W8:W22">+SUM(E8,N8)</f>
        <v>0</v>
      </c>
      <c r="X8" s="72">
        <f aca="true" t="shared" si="12" ref="X8:X22">+SUM(F8,O8)</f>
        <v>0</v>
      </c>
      <c r="Y8" s="72">
        <f aca="true" t="shared" si="13" ref="Y8:Y22">+SUM(G8,P8)</f>
        <v>0</v>
      </c>
      <c r="Z8" s="72">
        <f aca="true" t="shared" si="14" ref="Z8:Z22">+SUM(H8,Q8)</f>
        <v>0</v>
      </c>
      <c r="AA8" s="72">
        <f aca="true" t="shared" si="15" ref="AA8:AA22">+SUM(I8,R8)</f>
        <v>0</v>
      </c>
      <c r="AB8" s="72">
        <f aca="true" t="shared" si="16" ref="AB8:AB22">+SUM(J8,S8)</f>
        <v>254130</v>
      </c>
      <c r="AC8" s="72">
        <f aca="true" t="shared" si="17" ref="AC8:AC22">+SUM(K8,T8)</f>
        <v>0</v>
      </c>
      <c r="AD8" s="72">
        <f aca="true" t="shared" si="18" ref="AD8:AD22">+SUM(L8,U8)</f>
        <v>18296</v>
      </c>
      <c r="AE8" s="72">
        <f aca="true" t="shared" si="19" ref="AE8:AE22">SUM(AF8,+AK8)</f>
        <v>0</v>
      </c>
      <c r="AF8" s="72">
        <f aca="true" t="shared" si="20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216</v>
      </c>
      <c r="AM8" s="72">
        <f aca="true" t="shared" si="21" ref="AM8:AM22">SUM(AN8,AS8,AW8,AX8,BD8)</f>
        <v>0</v>
      </c>
      <c r="AN8" s="72">
        <f aca="true" t="shared" si="22" ref="AN8:AN22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2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2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216</v>
      </c>
      <c r="BD8" s="72">
        <v>0</v>
      </c>
      <c r="BE8" s="72">
        <v>0</v>
      </c>
      <c r="BF8" s="72">
        <f aca="true" t="shared" si="25" ref="BF8:BF22">SUM(AE8,+AM8,+BE8)</f>
        <v>0</v>
      </c>
      <c r="BG8" s="72">
        <f aca="true" t="shared" si="26" ref="BG8:BG22">SUM(BH8,+BM8)</f>
        <v>0</v>
      </c>
      <c r="BH8" s="72">
        <f aca="true" t="shared" si="27" ref="BH8:BH2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216</v>
      </c>
      <c r="BO8" s="72">
        <f aca="true" t="shared" si="28" ref="BO8:BO22">SUM(BP8,BU8,BY8,BZ8,CF8)</f>
        <v>232886</v>
      </c>
      <c r="BP8" s="72">
        <f aca="true" t="shared" si="29" ref="BP8:BP22">SUM(BQ8:BT8)</f>
        <v>101103</v>
      </c>
      <c r="BQ8" s="72">
        <v>101103</v>
      </c>
      <c r="BR8" s="72">
        <v>0</v>
      </c>
      <c r="BS8" s="72">
        <v>0</v>
      </c>
      <c r="BT8" s="72">
        <v>0</v>
      </c>
      <c r="BU8" s="72">
        <f aca="true" t="shared" si="30" ref="BU8:BU22">SUM(BV8:BX8)</f>
        <v>129009</v>
      </c>
      <c r="BV8" s="72">
        <v>0</v>
      </c>
      <c r="BW8" s="72">
        <v>125298</v>
      </c>
      <c r="BX8" s="72">
        <v>3711</v>
      </c>
      <c r="BY8" s="72">
        <v>0</v>
      </c>
      <c r="BZ8" s="72">
        <f aca="true" t="shared" si="31" ref="BZ8:BZ22">SUM(CA8:CD8)</f>
        <v>2774</v>
      </c>
      <c r="CA8" s="72">
        <v>0</v>
      </c>
      <c r="CB8" s="72">
        <v>2774</v>
      </c>
      <c r="CC8" s="72">
        <v>0</v>
      </c>
      <c r="CD8" s="72">
        <v>0</v>
      </c>
      <c r="CE8" s="73" t="s">
        <v>216</v>
      </c>
      <c r="CF8" s="72">
        <v>0</v>
      </c>
      <c r="CG8" s="72">
        <v>39540</v>
      </c>
      <c r="CH8" s="72">
        <f aca="true" t="shared" si="32" ref="CH8:CH22">SUM(BG8,+BO8,+CG8)</f>
        <v>272426</v>
      </c>
      <c r="CI8" s="72">
        <f aca="true" t="shared" si="33" ref="CI8:CI22">SUM(AE8,+BG8)</f>
        <v>0</v>
      </c>
      <c r="CJ8" s="72">
        <f aca="true" t="shared" si="34" ref="CJ8:CJ22">SUM(AF8,+BH8)</f>
        <v>0</v>
      </c>
      <c r="CK8" s="72">
        <f aca="true" t="shared" si="35" ref="CK8:CK22">SUM(AG8,+BI8)</f>
        <v>0</v>
      </c>
      <c r="CL8" s="72">
        <f aca="true" t="shared" si="36" ref="CL8:CL22">SUM(AH8,+BJ8)</f>
        <v>0</v>
      </c>
      <c r="CM8" s="72">
        <f aca="true" t="shared" si="37" ref="CM8:CM22">SUM(AI8,+BK8)</f>
        <v>0</v>
      </c>
      <c r="CN8" s="72">
        <f aca="true" t="shared" si="38" ref="CN8:CN22">SUM(AJ8,+BL8)</f>
        <v>0</v>
      </c>
      <c r="CO8" s="72">
        <f aca="true" t="shared" si="39" ref="CO8:CO22">SUM(AK8,+BM8)</f>
        <v>0</v>
      </c>
      <c r="CP8" s="73" t="s">
        <v>216</v>
      </c>
      <c r="CQ8" s="72">
        <f aca="true" t="shared" si="40" ref="CQ8:CQ22">SUM(AM8,+BO8)</f>
        <v>232886</v>
      </c>
      <c r="CR8" s="72">
        <f aca="true" t="shared" si="41" ref="CR8:CR22">SUM(AN8,+BP8)</f>
        <v>101103</v>
      </c>
      <c r="CS8" s="72">
        <f aca="true" t="shared" si="42" ref="CS8:CS22">SUM(AO8,+BQ8)</f>
        <v>101103</v>
      </c>
      <c r="CT8" s="72">
        <f aca="true" t="shared" si="43" ref="CT8:CT22">SUM(AP8,+BR8)</f>
        <v>0</v>
      </c>
      <c r="CU8" s="72">
        <f aca="true" t="shared" si="44" ref="CU8:CU22">SUM(AQ8,+BS8)</f>
        <v>0</v>
      </c>
      <c r="CV8" s="72">
        <f aca="true" t="shared" si="45" ref="CV8:CV22">SUM(AR8,+BT8)</f>
        <v>0</v>
      </c>
      <c r="CW8" s="72">
        <f aca="true" t="shared" si="46" ref="CW8:CW22">SUM(AS8,+BU8)</f>
        <v>129009</v>
      </c>
      <c r="CX8" s="72">
        <f aca="true" t="shared" si="47" ref="CX8:CX22">SUM(AT8,+BV8)</f>
        <v>0</v>
      </c>
      <c r="CY8" s="72">
        <f aca="true" t="shared" si="48" ref="CY8:CY22">SUM(AU8,+BW8)</f>
        <v>125298</v>
      </c>
      <c r="CZ8" s="72">
        <f aca="true" t="shared" si="49" ref="CZ8:CZ22">SUM(AV8,+BX8)</f>
        <v>3711</v>
      </c>
      <c r="DA8" s="72">
        <f aca="true" t="shared" si="50" ref="DA8:DA22">SUM(AW8,+BY8)</f>
        <v>0</v>
      </c>
      <c r="DB8" s="72">
        <f aca="true" t="shared" si="51" ref="DB8:DB22">SUM(AX8,+BZ8)</f>
        <v>2774</v>
      </c>
      <c r="DC8" s="72">
        <f aca="true" t="shared" si="52" ref="DC8:DC22">SUM(AY8,+CA8)</f>
        <v>0</v>
      </c>
      <c r="DD8" s="72">
        <f aca="true" t="shared" si="53" ref="DD8:DD22">SUM(AZ8,+CB8)</f>
        <v>2774</v>
      </c>
      <c r="DE8" s="72">
        <f aca="true" t="shared" si="54" ref="DE8:DE22">SUM(BA8,+CC8)</f>
        <v>0</v>
      </c>
      <c r="DF8" s="72">
        <f aca="true" t="shared" si="55" ref="DF8:DF22">SUM(BB8,+CD8)</f>
        <v>0</v>
      </c>
      <c r="DG8" s="73" t="s">
        <v>216</v>
      </c>
      <c r="DH8" s="72">
        <f aca="true" t="shared" si="56" ref="DH8:DH22">SUM(BD8,+CF8)</f>
        <v>0</v>
      </c>
      <c r="DI8" s="72">
        <f aca="true" t="shared" si="57" ref="DI8:DI22">SUM(BE8,+CG8)</f>
        <v>39540</v>
      </c>
      <c r="DJ8" s="72">
        <f aca="true" t="shared" si="58" ref="DJ8:DJ22">SUM(BF8,+CH8)</f>
        <v>272426</v>
      </c>
    </row>
    <row r="9" spans="1:114" s="50" customFormat="1" ht="12" customHeight="1">
      <c r="A9" s="51" t="s">
        <v>214</v>
      </c>
      <c r="B9" s="64" t="s">
        <v>219</v>
      </c>
      <c r="C9" s="51" t="s">
        <v>220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40626</v>
      </c>
      <c r="N9" s="72">
        <f t="shared" si="9"/>
        <v>40626</v>
      </c>
      <c r="O9" s="72">
        <v>0</v>
      </c>
      <c r="P9" s="72">
        <v>0</v>
      </c>
      <c r="Q9" s="72">
        <v>0</v>
      </c>
      <c r="R9" s="72">
        <v>13494</v>
      </c>
      <c r="S9" s="72">
        <v>182112</v>
      </c>
      <c r="T9" s="72">
        <v>27132</v>
      </c>
      <c r="U9" s="72">
        <v>0</v>
      </c>
      <c r="V9" s="72">
        <f t="shared" si="10"/>
        <v>40626</v>
      </c>
      <c r="W9" s="72">
        <f t="shared" si="11"/>
        <v>40626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13494</v>
      </c>
      <c r="AB9" s="72">
        <f t="shared" si="16"/>
        <v>182112</v>
      </c>
      <c r="AC9" s="72">
        <f t="shared" si="17"/>
        <v>27132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216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216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216</v>
      </c>
      <c r="BO9" s="72">
        <f t="shared" si="28"/>
        <v>188863</v>
      </c>
      <c r="BP9" s="72">
        <f t="shared" si="29"/>
        <v>90607</v>
      </c>
      <c r="BQ9" s="72">
        <v>41186</v>
      </c>
      <c r="BR9" s="72">
        <v>0</v>
      </c>
      <c r="BS9" s="72">
        <v>49421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98256</v>
      </c>
      <c r="CA9" s="72">
        <v>0</v>
      </c>
      <c r="CB9" s="72">
        <v>98256</v>
      </c>
      <c r="CC9" s="72">
        <v>0</v>
      </c>
      <c r="CD9" s="72">
        <v>0</v>
      </c>
      <c r="CE9" s="73" t="s">
        <v>216</v>
      </c>
      <c r="CF9" s="72">
        <v>0</v>
      </c>
      <c r="CG9" s="72">
        <v>33875</v>
      </c>
      <c r="CH9" s="72">
        <f t="shared" si="32"/>
        <v>222738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216</v>
      </c>
      <c r="CQ9" s="72">
        <f t="shared" si="40"/>
        <v>188863</v>
      </c>
      <c r="CR9" s="72">
        <f t="shared" si="41"/>
        <v>90607</v>
      </c>
      <c r="CS9" s="72">
        <f t="shared" si="42"/>
        <v>41186</v>
      </c>
      <c r="CT9" s="72">
        <f t="shared" si="43"/>
        <v>0</v>
      </c>
      <c r="CU9" s="72">
        <f t="shared" si="44"/>
        <v>49421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98256</v>
      </c>
      <c r="DC9" s="72">
        <f t="shared" si="52"/>
        <v>0</v>
      </c>
      <c r="DD9" s="72">
        <f t="shared" si="53"/>
        <v>98256</v>
      </c>
      <c r="DE9" s="72">
        <f t="shared" si="54"/>
        <v>0</v>
      </c>
      <c r="DF9" s="72">
        <f t="shared" si="55"/>
        <v>0</v>
      </c>
      <c r="DG9" s="73" t="s">
        <v>216</v>
      </c>
      <c r="DH9" s="72">
        <f t="shared" si="56"/>
        <v>0</v>
      </c>
      <c r="DI9" s="72">
        <f t="shared" si="57"/>
        <v>33875</v>
      </c>
      <c r="DJ9" s="72">
        <f t="shared" si="58"/>
        <v>222738</v>
      </c>
    </row>
    <row r="10" spans="1:114" s="50" customFormat="1" ht="12" customHeight="1">
      <c r="A10" s="51" t="s">
        <v>214</v>
      </c>
      <c r="B10" s="64" t="s">
        <v>221</v>
      </c>
      <c r="C10" s="51" t="s">
        <v>222</v>
      </c>
      <c r="D10" s="72">
        <f t="shared" si="6"/>
        <v>9749</v>
      </c>
      <c r="E10" s="72">
        <f t="shared" si="7"/>
        <v>9749</v>
      </c>
      <c r="F10" s="72">
        <v>0</v>
      </c>
      <c r="G10" s="72">
        <v>0</v>
      </c>
      <c r="H10" s="72">
        <v>0</v>
      </c>
      <c r="I10" s="72">
        <v>9749</v>
      </c>
      <c r="J10" s="72">
        <v>186434</v>
      </c>
      <c r="K10" s="72">
        <v>0</v>
      </c>
      <c r="L10" s="72">
        <v>0</v>
      </c>
      <c r="M10" s="72">
        <f t="shared" si="8"/>
        <v>338</v>
      </c>
      <c r="N10" s="72">
        <f t="shared" si="9"/>
        <v>338</v>
      </c>
      <c r="O10" s="72">
        <v>0</v>
      </c>
      <c r="P10" s="72">
        <v>0</v>
      </c>
      <c r="Q10" s="72">
        <v>0</v>
      </c>
      <c r="R10" s="72">
        <v>0</v>
      </c>
      <c r="S10" s="72">
        <v>128597</v>
      </c>
      <c r="T10" s="72">
        <v>338</v>
      </c>
      <c r="U10" s="72">
        <v>0</v>
      </c>
      <c r="V10" s="72">
        <f t="shared" si="10"/>
        <v>10087</v>
      </c>
      <c r="W10" s="72">
        <f t="shared" si="11"/>
        <v>10087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9749</v>
      </c>
      <c r="AB10" s="72">
        <f t="shared" si="16"/>
        <v>315031</v>
      </c>
      <c r="AC10" s="72">
        <f t="shared" si="17"/>
        <v>338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216</v>
      </c>
      <c r="AM10" s="72">
        <f t="shared" si="21"/>
        <v>193815</v>
      </c>
      <c r="AN10" s="72">
        <f t="shared" si="22"/>
        <v>38790</v>
      </c>
      <c r="AO10" s="72">
        <v>7230</v>
      </c>
      <c r="AP10" s="72">
        <v>23670</v>
      </c>
      <c r="AQ10" s="72">
        <v>7890</v>
      </c>
      <c r="AR10" s="72">
        <v>0</v>
      </c>
      <c r="AS10" s="72">
        <f t="shared" si="23"/>
        <v>2348</v>
      </c>
      <c r="AT10" s="72">
        <v>1413</v>
      </c>
      <c r="AU10" s="72">
        <v>935</v>
      </c>
      <c r="AV10" s="72">
        <v>0</v>
      </c>
      <c r="AW10" s="72">
        <v>0</v>
      </c>
      <c r="AX10" s="72">
        <f t="shared" si="24"/>
        <v>152677</v>
      </c>
      <c r="AY10" s="72">
        <v>6521</v>
      </c>
      <c r="AZ10" s="72">
        <v>142052</v>
      </c>
      <c r="BA10" s="72">
        <v>3675</v>
      </c>
      <c r="BB10" s="72">
        <v>429</v>
      </c>
      <c r="BC10" s="73" t="s">
        <v>216</v>
      </c>
      <c r="BD10" s="72">
        <v>0</v>
      </c>
      <c r="BE10" s="72">
        <v>2368</v>
      </c>
      <c r="BF10" s="72">
        <f t="shared" si="25"/>
        <v>196183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216</v>
      </c>
      <c r="BO10" s="72">
        <f t="shared" si="28"/>
        <v>126567</v>
      </c>
      <c r="BP10" s="72">
        <f t="shared" si="29"/>
        <v>52717</v>
      </c>
      <c r="BQ10" s="72">
        <v>14460</v>
      </c>
      <c r="BR10" s="72">
        <v>0</v>
      </c>
      <c r="BS10" s="72">
        <v>38257</v>
      </c>
      <c r="BT10" s="72">
        <v>0</v>
      </c>
      <c r="BU10" s="72">
        <f t="shared" si="30"/>
        <v>1478</v>
      </c>
      <c r="BV10" s="72">
        <v>0</v>
      </c>
      <c r="BW10" s="72">
        <v>1478</v>
      </c>
      <c r="BX10" s="72">
        <v>0</v>
      </c>
      <c r="BY10" s="72">
        <v>0</v>
      </c>
      <c r="BZ10" s="72">
        <f t="shared" si="31"/>
        <v>72372</v>
      </c>
      <c r="CA10" s="72">
        <v>2415</v>
      </c>
      <c r="CB10" s="72">
        <v>2196</v>
      </c>
      <c r="CC10" s="72">
        <v>266</v>
      </c>
      <c r="CD10" s="72">
        <v>67495</v>
      </c>
      <c r="CE10" s="73" t="s">
        <v>216</v>
      </c>
      <c r="CF10" s="72">
        <v>0</v>
      </c>
      <c r="CG10" s="72">
        <v>2368</v>
      </c>
      <c r="CH10" s="72">
        <f t="shared" si="32"/>
        <v>128935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216</v>
      </c>
      <c r="CQ10" s="72">
        <f t="shared" si="40"/>
        <v>320382</v>
      </c>
      <c r="CR10" s="72">
        <f t="shared" si="41"/>
        <v>91507</v>
      </c>
      <c r="CS10" s="72">
        <f t="shared" si="42"/>
        <v>21690</v>
      </c>
      <c r="CT10" s="72">
        <f t="shared" si="43"/>
        <v>23670</v>
      </c>
      <c r="CU10" s="72">
        <f t="shared" si="44"/>
        <v>46147</v>
      </c>
      <c r="CV10" s="72">
        <f t="shared" si="45"/>
        <v>0</v>
      </c>
      <c r="CW10" s="72">
        <f t="shared" si="46"/>
        <v>3826</v>
      </c>
      <c r="CX10" s="72">
        <f t="shared" si="47"/>
        <v>1413</v>
      </c>
      <c r="CY10" s="72">
        <f t="shared" si="48"/>
        <v>2413</v>
      </c>
      <c r="CZ10" s="72">
        <f t="shared" si="49"/>
        <v>0</v>
      </c>
      <c r="DA10" s="72">
        <f t="shared" si="50"/>
        <v>0</v>
      </c>
      <c r="DB10" s="72">
        <f t="shared" si="51"/>
        <v>225049</v>
      </c>
      <c r="DC10" s="72">
        <f t="shared" si="52"/>
        <v>8936</v>
      </c>
      <c r="DD10" s="72">
        <f t="shared" si="53"/>
        <v>144248</v>
      </c>
      <c r="DE10" s="72">
        <f t="shared" si="54"/>
        <v>3941</v>
      </c>
      <c r="DF10" s="72">
        <f t="shared" si="55"/>
        <v>67924</v>
      </c>
      <c r="DG10" s="73" t="s">
        <v>216</v>
      </c>
      <c r="DH10" s="72">
        <f t="shared" si="56"/>
        <v>0</v>
      </c>
      <c r="DI10" s="72">
        <f t="shared" si="57"/>
        <v>4736</v>
      </c>
      <c r="DJ10" s="72">
        <f t="shared" si="58"/>
        <v>325118</v>
      </c>
    </row>
    <row r="11" spans="1:114" s="50" customFormat="1" ht="12" customHeight="1">
      <c r="A11" s="51" t="s">
        <v>214</v>
      </c>
      <c r="B11" s="64" t="s">
        <v>223</v>
      </c>
      <c r="C11" s="51" t="s">
        <v>224</v>
      </c>
      <c r="D11" s="72">
        <f t="shared" si="6"/>
        <v>6965</v>
      </c>
      <c r="E11" s="72">
        <f t="shared" si="7"/>
        <v>6965</v>
      </c>
      <c r="F11" s="72">
        <v>0</v>
      </c>
      <c r="G11" s="72">
        <v>0</v>
      </c>
      <c r="H11" s="72">
        <v>0</v>
      </c>
      <c r="I11" s="72">
        <v>1395</v>
      </c>
      <c r="J11" s="72">
        <v>321522</v>
      </c>
      <c r="K11" s="72">
        <v>5570</v>
      </c>
      <c r="L11" s="72">
        <v>0</v>
      </c>
      <c r="M11" s="72">
        <f t="shared" si="8"/>
        <v>114279</v>
      </c>
      <c r="N11" s="72">
        <f t="shared" si="9"/>
        <v>114279</v>
      </c>
      <c r="O11" s="72">
        <v>8504</v>
      </c>
      <c r="P11" s="72">
        <v>0</v>
      </c>
      <c r="Q11" s="72">
        <v>67400</v>
      </c>
      <c r="R11" s="72">
        <v>11</v>
      </c>
      <c r="S11" s="72">
        <v>176213</v>
      </c>
      <c r="T11" s="72">
        <v>38364</v>
      </c>
      <c r="U11" s="72">
        <v>0</v>
      </c>
      <c r="V11" s="72">
        <f t="shared" si="10"/>
        <v>121244</v>
      </c>
      <c r="W11" s="72">
        <f t="shared" si="11"/>
        <v>121244</v>
      </c>
      <c r="X11" s="72">
        <f t="shared" si="12"/>
        <v>8504</v>
      </c>
      <c r="Y11" s="72">
        <f t="shared" si="13"/>
        <v>0</v>
      </c>
      <c r="Z11" s="72">
        <f t="shared" si="14"/>
        <v>67400</v>
      </c>
      <c r="AA11" s="72">
        <f t="shared" si="15"/>
        <v>1406</v>
      </c>
      <c r="AB11" s="72">
        <f t="shared" si="16"/>
        <v>497735</v>
      </c>
      <c r="AC11" s="72">
        <f t="shared" si="17"/>
        <v>43934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216</v>
      </c>
      <c r="AM11" s="72">
        <f t="shared" si="21"/>
        <v>205080</v>
      </c>
      <c r="AN11" s="72">
        <f t="shared" si="22"/>
        <v>11525</v>
      </c>
      <c r="AO11" s="72">
        <v>11525</v>
      </c>
      <c r="AP11" s="72">
        <v>0</v>
      </c>
      <c r="AQ11" s="72">
        <v>0</v>
      </c>
      <c r="AR11" s="72">
        <v>0</v>
      </c>
      <c r="AS11" s="72">
        <f t="shared" si="23"/>
        <v>1438</v>
      </c>
      <c r="AT11" s="72">
        <v>0</v>
      </c>
      <c r="AU11" s="72">
        <v>605</v>
      </c>
      <c r="AV11" s="72">
        <v>833</v>
      </c>
      <c r="AW11" s="72">
        <v>0</v>
      </c>
      <c r="AX11" s="72">
        <f t="shared" si="24"/>
        <v>191119</v>
      </c>
      <c r="AY11" s="72">
        <v>6930</v>
      </c>
      <c r="AZ11" s="72">
        <v>161254</v>
      </c>
      <c r="BA11" s="72">
        <v>22094</v>
      </c>
      <c r="BB11" s="72">
        <v>841</v>
      </c>
      <c r="BC11" s="73" t="s">
        <v>216</v>
      </c>
      <c r="BD11" s="72">
        <v>998</v>
      </c>
      <c r="BE11" s="72">
        <v>123407</v>
      </c>
      <c r="BF11" s="72">
        <f t="shared" si="25"/>
        <v>328487</v>
      </c>
      <c r="BG11" s="72">
        <f t="shared" si="26"/>
        <v>52194</v>
      </c>
      <c r="BH11" s="72">
        <f t="shared" si="27"/>
        <v>52194</v>
      </c>
      <c r="BI11" s="72">
        <v>0</v>
      </c>
      <c r="BJ11" s="72">
        <v>52194</v>
      </c>
      <c r="BK11" s="72">
        <v>0</v>
      </c>
      <c r="BL11" s="72">
        <v>0</v>
      </c>
      <c r="BM11" s="72">
        <v>0</v>
      </c>
      <c r="BN11" s="73" t="s">
        <v>216</v>
      </c>
      <c r="BO11" s="72">
        <f t="shared" si="28"/>
        <v>150917</v>
      </c>
      <c r="BP11" s="72">
        <f t="shared" si="29"/>
        <v>11524</v>
      </c>
      <c r="BQ11" s="72">
        <v>11524</v>
      </c>
      <c r="BR11" s="72">
        <v>0</v>
      </c>
      <c r="BS11" s="72">
        <v>0</v>
      </c>
      <c r="BT11" s="72">
        <v>0</v>
      </c>
      <c r="BU11" s="72">
        <f t="shared" si="30"/>
        <v>357</v>
      </c>
      <c r="BV11" s="72">
        <v>0</v>
      </c>
      <c r="BW11" s="72">
        <v>321</v>
      </c>
      <c r="BX11" s="72">
        <v>36</v>
      </c>
      <c r="BY11" s="72">
        <v>0</v>
      </c>
      <c r="BZ11" s="72">
        <f t="shared" si="31"/>
        <v>138395</v>
      </c>
      <c r="CA11" s="72">
        <v>662</v>
      </c>
      <c r="CB11" s="72">
        <v>135870</v>
      </c>
      <c r="CC11" s="72">
        <v>1064</v>
      </c>
      <c r="CD11" s="72">
        <v>799</v>
      </c>
      <c r="CE11" s="73" t="s">
        <v>216</v>
      </c>
      <c r="CF11" s="72">
        <v>641</v>
      </c>
      <c r="CG11" s="72">
        <v>87381</v>
      </c>
      <c r="CH11" s="72">
        <f t="shared" si="32"/>
        <v>290492</v>
      </c>
      <c r="CI11" s="72">
        <f t="shared" si="33"/>
        <v>52194</v>
      </c>
      <c r="CJ11" s="72">
        <f t="shared" si="34"/>
        <v>52194</v>
      </c>
      <c r="CK11" s="72">
        <f t="shared" si="35"/>
        <v>0</v>
      </c>
      <c r="CL11" s="72">
        <f t="shared" si="36"/>
        <v>52194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216</v>
      </c>
      <c r="CQ11" s="72">
        <f t="shared" si="40"/>
        <v>355997</v>
      </c>
      <c r="CR11" s="72">
        <f t="shared" si="41"/>
        <v>23049</v>
      </c>
      <c r="CS11" s="72">
        <f t="shared" si="42"/>
        <v>23049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1795</v>
      </c>
      <c r="CX11" s="72">
        <f t="shared" si="47"/>
        <v>0</v>
      </c>
      <c r="CY11" s="72">
        <f t="shared" si="48"/>
        <v>926</v>
      </c>
      <c r="CZ11" s="72">
        <f t="shared" si="49"/>
        <v>869</v>
      </c>
      <c r="DA11" s="72">
        <f t="shared" si="50"/>
        <v>0</v>
      </c>
      <c r="DB11" s="72">
        <f t="shared" si="51"/>
        <v>329514</v>
      </c>
      <c r="DC11" s="72">
        <f t="shared" si="52"/>
        <v>7592</v>
      </c>
      <c r="DD11" s="72">
        <f t="shared" si="53"/>
        <v>297124</v>
      </c>
      <c r="DE11" s="72">
        <f t="shared" si="54"/>
        <v>23158</v>
      </c>
      <c r="DF11" s="72">
        <f t="shared" si="55"/>
        <v>1640</v>
      </c>
      <c r="DG11" s="73" t="s">
        <v>216</v>
      </c>
      <c r="DH11" s="72">
        <f t="shared" si="56"/>
        <v>1639</v>
      </c>
      <c r="DI11" s="72">
        <f t="shared" si="57"/>
        <v>210788</v>
      </c>
      <c r="DJ11" s="72">
        <f t="shared" si="58"/>
        <v>618979</v>
      </c>
    </row>
    <row r="12" spans="1:114" s="50" customFormat="1" ht="12" customHeight="1">
      <c r="A12" s="53" t="s">
        <v>214</v>
      </c>
      <c r="B12" s="54" t="s">
        <v>225</v>
      </c>
      <c r="C12" s="53" t="s">
        <v>226</v>
      </c>
      <c r="D12" s="74">
        <f t="shared" si="6"/>
        <v>6017</v>
      </c>
      <c r="E12" s="74">
        <f t="shared" si="7"/>
        <v>6017</v>
      </c>
      <c r="F12" s="74">
        <v>0</v>
      </c>
      <c r="G12" s="74">
        <v>0</v>
      </c>
      <c r="H12" s="74">
        <v>0</v>
      </c>
      <c r="I12" s="74">
        <v>6017</v>
      </c>
      <c r="J12" s="74">
        <v>14915</v>
      </c>
      <c r="K12" s="74">
        <v>0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100688</v>
      </c>
      <c r="T12" s="74">
        <v>0</v>
      </c>
      <c r="U12" s="74">
        <v>0</v>
      </c>
      <c r="V12" s="74">
        <f t="shared" si="10"/>
        <v>6017</v>
      </c>
      <c r="W12" s="74">
        <f t="shared" si="11"/>
        <v>6017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6017</v>
      </c>
      <c r="AB12" s="74">
        <f t="shared" si="16"/>
        <v>115603</v>
      </c>
      <c r="AC12" s="74">
        <f t="shared" si="17"/>
        <v>0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216</v>
      </c>
      <c r="AM12" s="74">
        <f t="shared" si="21"/>
        <v>18776</v>
      </c>
      <c r="AN12" s="74">
        <f t="shared" si="22"/>
        <v>6036</v>
      </c>
      <c r="AO12" s="74">
        <v>0</v>
      </c>
      <c r="AP12" s="74">
        <v>0</v>
      </c>
      <c r="AQ12" s="74">
        <v>0</v>
      </c>
      <c r="AR12" s="74">
        <v>6036</v>
      </c>
      <c r="AS12" s="74">
        <f t="shared" si="23"/>
        <v>8879</v>
      </c>
      <c r="AT12" s="74">
        <v>0</v>
      </c>
      <c r="AU12" s="74">
        <v>0</v>
      </c>
      <c r="AV12" s="74">
        <v>8879</v>
      </c>
      <c r="AW12" s="74">
        <v>0</v>
      </c>
      <c r="AX12" s="74">
        <f t="shared" si="24"/>
        <v>3430</v>
      </c>
      <c r="AY12" s="74">
        <v>330</v>
      </c>
      <c r="AZ12" s="74">
        <v>1628</v>
      </c>
      <c r="BA12" s="74">
        <v>1359</v>
      </c>
      <c r="BB12" s="74">
        <v>113</v>
      </c>
      <c r="BC12" s="75" t="s">
        <v>216</v>
      </c>
      <c r="BD12" s="74">
        <v>431</v>
      </c>
      <c r="BE12" s="74">
        <v>2156</v>
      </c>
      <c r="BF12" s="74">
        <f t="shared" si="25"/>
        <v>20932</v>
      </c>
      <c r="BG12" s="74">
        <f t="shared" si="26"/>
        <v>630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630</v>
      </c>
      <c r="BN12" s="75" t="s">
        <v>216</v>
      </c>
      <c r="BO12" s="74">
        <f t="shared" si="28"/>
        <v>97895</v>
      </c>
      <c r="BP12" s="74">
        <f t="shared" si="29"/>
        <v>29824</v>
      </c>
      <c r="BQ12" s="74">
        <v>0</v>
      </c>
      <c r="BR12" s="74">
        <v>0</v>
      </c>
      <c r="BS12" s="74">
        <v>29824</v>
      </c>
      <c r="BT12" s="74">
        <v>0</v>
      </c>
      <c r="BU12" s="74">
        <f t="shared" si="30"/>
        <v>65474</v>
      </c>
      <c r="BV12" s="74">
        <v>0</v>
      </c>
      <c r="BW12" s="74">
        <v>65474</v>
      </c>
      <c r="BX12" s="74">
        <v>0</v>
      </c>
      <c r="BY12" s="74">
        <v>0</v>
      </c>
      <c r="BZ12" s="74">
        <f t="shared" si="31"/>
        <v>2037</v>
      </c>
      <c r="CA12" s="74">
        <v>1819</v>
      </c>
      <c r="CB12" s="74">
        <v>218</v>
      </c>
      <c r="CC12" s="74">
        <v>0</v>
      </c>
      <c r="CD12" s="74">
        <v>0</v>
      </c>
      <c r="CE12" s="75" t="s">
        <v>216</v>
      </c>
      <c r="CF12" s="74">
        <v>560</v>
      </c>
      <c r="CG12" s="74">
        <v>2163</v>
      </c>
      <c r="CH12" s="74">
        <f t="shared" si="32"/>
        <v>100688</v>
      </c>
      <c r="CI12" s="74">
        <f t="shared" si="33"/>
        <v>630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630</v>
      </c>
      <c r="CP12" s="75" t="s">
        <v>216</v>
      </c>
      <c r="CQ12" s="74">
        <f t="shared" si="40"/>
        <v>116671</v>
      </c>
      <c r="CR12" s="74">
        <f t="shared" si="41"/>
        <v>35860</v>
      </c>
      <c r="CS12" s="74">
        <f t="shared" si="42"/>
        <v>0</v>
      </c>
      <c r="CT12" s="74">
        <f t="shared" si="43"/>
        <v>0</v>
      </c>
      <c r="CU12" s="74">
        <f t="shared" si="44"/>
        <v>29824</v>
      </c>
      <c r="CV12" s="74">
        <f t="shared" si="45"/>
        <v>6036</v>
      </c>
      <c r="CW12" s="74">
        <f t="shared" si="46"/>
        <v>74353</v>
      </c>
      <c r="CX12" s="74">
        <f t="shared" si="47"/>
        <v>0</v>
      </c>
      <c r="CY12" s="74">
        <f t="shared" si="48"/>
        <v>65474</v>
      </c>
      <c r="CZ12" s="74">
        <f t="shared" si="49"/>
        <v>8879</v>
      </c>
      <c r="DA12" s="74">
        <f t="shared" si="50"/>
        <v>0</v>
      </c>
      <c r="DB12" s="74">
        <f t="shared" si="51"/>
        <v>5467</v>
      </c>
      <c r="DC12" s="74">
        <f t="shared" si="52"/>
        <v>2149</v>
      </c>
      <c r="DD12" s="74">
        <f t="shared" si="53"/>
        <v>1846</v>
      </c>
      <c r="DE12" s="74">
        <f t="shared" si="54"/>
        <v>1359</v>
      </c>
      <c r="DF12" s="74">
        <f t="shared" si="55"/>
        <v>113</v>
      </c>
      <c r="DG12" s="75" t="s">
        <v>216</v>
      </c>
      <c r="DH12" s="74">
        <f t="shared" si="56"/>
        <v>991</v>
      </c>
      <c r="DI12" s="74">
        <f t="shared" si="57"/>
        <v>4319</v>
      </c>
      <c r="DJ12" s="74">
        <f t="shared" si="58"/>
        <v>121620</v>
      </c>
    </row>
    <row r="13" spans="1:114" s="50" customFormat="1" ht="12" customHeight="1">
      <c r="A13" s="53" t="s">
        <v>214</v>
      </c>
      <c r="B13" s="54" t="s">
        <v>227</v>
      </c>
      <c r="C13" s="53" t="s">
        <v>228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135328</v>
      </c>
      <c r="T13" s="74">
        <v>0</v>
      </c>
      <c r="U13" s="74">
        <v>0</v>
      </c>
      <c r="V13" s="74">
        <f t="shared" si="10"/>
        <v>0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135328</v>
      </c>
      <c r="AC13" s="74">
        <f t="shared" si="17"/>
        <v>0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216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216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216</v>
      </c>
      <c r="BO13" s="74">
        <f t="shared" si="28"/>
        <v>135328</v>
      </c>
      <c r="BP13" s="74">
        <f t="shared" si="29"/>
        <v>135328</v>
      </c>
      <c r="BQ13" s="74">
        <v>54007</v>
      </c>
      <c r="BR13" s="74">
        <v>0</v>
      </c>
      <c r="BS13" s="74">
        <v>81321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216</v>
      </c>
      <c r="CF13" s="74">
        <v>0</v>
      </c>
      <c r="CG13" s="74">
        <v>0</v>
      </c>
      <c r="CH13" s="74">
        <f t="shared" si="32"/>
        <v>135328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216</v>
      </c>
      <c r="CQ13" s="74">
        <f t="shared" si="40"/>
        <v>135328</v>
      </c>
      <c r="CR13" s="74">
        <f t="shared" si="41"/>
        <v>135328</v>
      </c>
      <c r="CS13" s="74">
        <f t="shared" si="42"/>
        <v>54007</v>
      </c>
      <c r="CT13" s="74">
        <f t="shared" si="43"/>
        <v>0</v>
      </c>
      <c r="CU13" s="74">
        <f t="shared" si="44"/>
        <v>81321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5" t="s">
        <v>216</v>
      </c>
      <c r="DH13" s="74">
        <f t="shared" si="56"/>
        <v>0</v>
      </c>
      <c r="DI13" s="74">
        <f t="shared" si="57"/>
        <v>0</v>
      </c>
      <c r="DJ13" s="74">
        <f t="shared" si="58"/>
        <v>135328</v>
      </c>
    </row>
    <row r="14" spans="1:114" s="50" customFormat="1" ht="12" customHeight="1">
      <c r="A14" s="53" t="s">
        <v>214</v>
      </c>
      <c r="B14" s="54" t="s">
        <v>229</v>
      </c>
      <c r="C14" s="53" t="s">
        <v>230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10</v>
      </c>
      <c r="N14" s="74">
        <f t="shared" si="9"/>
        <v>10</v>
      </c>
      <c r="O14" s="74">
        <v>0</v>
      </c>
      <c r="P14" s="74">
        <v>0</v>
      </c>
      <c r="Q14" s="74">
        <v>0</v>
      </c>
      <c r="R14" s="74">
        <v>0</v>
      </c>
      <c r="S14" s="74">
        <v>95297</v>
      </c>
      <c r="T14" s="74">
        <v>10</v>
      </c>
      <c r="U14" s="74">
        <v>0</v>
      </c>
      <c r="V14" s="74">
        <f t="shared" si="10"/>
        <v>10</v>
      </c>
      <c r="W14" s="74">
        <f t="shared" si="11"/>
        <v>10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95297</v>
      </c>
      <c r="AC14" s="74">
        <f t="shared" si="17"/>
        <v>10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216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216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216</v>
      </c>
      <c r="BO14" s="74">
        <f t="shared" si="28"/>
        <v>89932</v>
      </c>
      <c r="BP14" s="74">
        <f t="shared" si="29"/>
        <v>47105</v>
      </c>
      <c r="BQ14" s="74">
        <v>47105</v>
      </c>
      <c r="BR14" s="74">
        <v>0</v>
      </c>
      <c r="BS14" s="74">
        <v>0</v>
      </c>
      <c r="BT14" s="74">
        <v>0</v>
      </c>
      <c r="BU14" s="74">
        <f t="shared" si="30"/>
        <v>42827</v>
      </c>
      <c r="BV14" s="74">
        <v>0</v>
      </c>
      <c r="BW14" s="74">
        <v>41743</v>
      </c>
      <c r="BX14" s="74">
        <v>1084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216</v>
      </c>
      <c r="CF14" s="74">
        <v>0</v>
      </c>
      <c r="CG14" s="74">
        <v>5375</v>
      </c>
      <c r="CH14" s="74">
        <f t="shared" si="32"/>
        <v>95307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216</v>
      </c>
      <c r="CQ14" s="74">
        <f t="shared" si="40"/>
        <v>89932</v>
      </c>
      <c r="CR14" s="74">
        <f t="shared" si="41"/>
        <v>47105</v>
      </c>
      <c r="CS14" s="74">
        <f t="shared" si="42"/>
        <v>47105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42827</v>
      </c>
      <c r="CX14" s="74">
        <f t="shared" si="47"/>
        <v>0</v>
      </c>
      <c r="CY14" s="74">
        <f t="shared" si="48"/>
        <v>41743</v>
      </c>
      <c r="CZ14" s="74">
        <f t="shared" si="49"/>
        <v>1084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216</v>
      </c>
      <c r="DH14" s="74">
        <f t="shared" si="56"/>
        <v>0</v>
      </c>
      <c r="DI14" s="74">
        <f t="shared" si="57"/>
        <v>5375</v>
      </c>
      <c r="DJ14" s="74">
        <f t="shared" si="58"/>
        <v>95307</v>
      </c>
    </row>
    <row r="15" spans="1:114" s="50" customFormat="1" ht="12" customHeight="1">
      <c r="A15" s="53" t="s">
        <v>214</v>
      </c>
      <c r="B15" s="54" t="s">
        <v>231</v>
      </c>
      <c r="C15" s="53" t="s">
        <v>232</v>
      </c>
      <c r="D15" s="74">
        <f t="shared" si="6"/>
        <v>92850</v>
      </c>
      <c r="E15" s="74">
        <f t="shared" si="7"/>
        <v>92850</v>
      </c>
      <c r="F15" s="74">
        <v>0</v>
      </c>
      <c r="G15" s="74">
        <v>0</v>
      </c>
      <c r="H15" s="74">
        <v>0</v>
      </c>
      <c r="I15" s="74">
        <v>24056</v>
      </c>
      <c r="J15" s="74">
        <v>525586</v>
      </c>
      <c r="K15" s="74">
        <v>68794</v>
      </c>
      <c r="L15" s="74"/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182150</v>
      </c>
      <c r="T15" s="74">
        <v>0</v>
      </c>
      <c r="U15" s="74">
        <v>0</v>
      </c>
      <c r="V15" s="74">
        <f t="shared" si="10"/>
        <v>92850</v>
      </c>
      <c r="W15" s="74">
        <f t="shared" si="11"/>
        <v>92850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24056</v>
      </c>
      <c r="AB15" s="74">
        <f t="shared" si="16"/>
        <v>707736</v>
      </c>
      <c r="AC15" s="74">
        <f t="shared" si="17"/>
        <v>68794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216</v>
      </c>
      <c r="AM15" s="74">
        <f t="shared" si="21"/>
        <v>618436</v>
      </c>
      <c r="AN15" s="74">
        <f t="shared" si="22"/>
        <v>188067</v>
      </c>
      <c r="AO15" s="74">
        <v>27753</v>
      </c>
      <c r="AP15" s="74">
        <v>0</v>
      </c>
      <c r="AQ15" s="74">
        <v>151563</v>
      </c>
      <c r="AR15" s="74">
        <v>8751</v>
      </c>
      <c r="AS15" s="74">
        <f t="shared" si="23"/>
        <v>231715</v>
      </c>
      <c r="AT15" s="74">
        <v>0</v>
      </c>
      <c r="AU15" s="74">
        <v>226193</v>
      </c>
      <c r="AV15" s="74">
        <v>5522</v>
      </c>
      <c r="AW15" s="74">
        <v>11019</v>
      </c>
      <c r="AX15" s="74">
        <f t="shared" si="24"/>
        <v>187635</v>
      </c>
      <c r="AY15" s="74">
        <v>0</v>
      </c>
      <c r="AZ15" s="74">
        <v>163991</v>
      </c>
      <c r="BA15" s="74">
        <v>21375</v>
      </c>
      <c r="BB15" s="74">
        <v>2269</v>
      </c>
      <c r="BC15" s="75" t="s">
        <v>216</v>
      </c>
      <c r="BD15" s="74">
        <v>0</v>
      </c>
      <c r="BE15" s="74">
        <v>0</v>
      </c>
      <c r="BF15" s="74">
        <f t="shared" si="25"/>
        <v>618436</v>
      </c>
      <c r="BG15" s="74">
        <f t="shared" si="26"/>
        <v>2468</v>
      </c>
      <c r="BH15" s="74">
        <f t="shared" si="27"/>
        <v>2468</v>
      </c>
      <c r="BI15" s="74">
        <v>0</v>
      </c>
      <c r="BJ15" s="74">
        <v>2468</v>
      </c>
      <c r="BK15" s="74">
        <v>0</v>
      </c>
      <c r="BL15" s="74">
        <v>0</v>
      </c>
      <c r="BM15" s="74">
        <v>0</v>
      </c>
      <c r="BN15" s="75" t="s">
        <v>216</v>
      </c>
      <c r="BO15" s="74">
        <f t="shared" si="28"/>
        <v>179682</v>
      </c>
      <c r="BP15" s="74">
        <f t="shared" si="29"/>
        <v>76530</v>
      </c>
      <c r="BQ15" s="74">
        <v>9837</v>
      </c>
      <c r="BR15" s="74">
        <v>0</v>
      </c>
      <c r="BS15" s="74">
        <v>66693</v>
      </c>
      <c r="BT15" s="74">
        <v>0</v>
      </c>
      <c r="BU15" s="74">
        <f t="shared" si="30"/>
        <v>76302</v>
      </c>
      <c r="BV15" s="74">
        <v>0</v>
      </c>
      <c r="BW15" s="74">
        <v>76302</v>
      </c>
      <c r="BX15" s="74">
        <v>0</v>
      </c>
      <c r="BY15" s="74">
        <v>0</v>
      </c>
      <c r="BZ15" s="74">
        <f t="shared" si="31"/>
        <v>26850</v>
      </c>
      <c r="CA15" s="74">
        <v>1000</v>
      </c>
      <c r="CB15" s="74">
        <v>20367</v>
      </c>
      <c r="CC15" s="74">
        <v>5241</v>
      </c>
      <c r="CD15" s="74">
        <v>242</v>
      </c>
      <c r="CE15" s="75" t="s">
        <v>216</v>
      </c>
      <c r="CF15" s="74">
        <v>0</v>
      </c>
      <c r="CG15" s="74">
        <v>0</v>
      </c>
      <c r="CH15" s="74">
        <f t="shared" si="32"/>
        <v>182150</v>
      </c>
      <c r="CI15" s="74">
        <f t="shared" si="33"/>
        <v>2468</v>
      </c>
      <c r="CJ15" s="74">
        <f t="shared" si="34"/>
        <v>2468</v>
      </c>
      <c r="CK15" s="74">
        <f t="shared" si="35"/>
        <v>0</v>
      </c>
      <c r="CL15" s="74">
        <f t="shared" si="36"/>
        <v>2468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216</v>
      </c>
      <c r="CQ15" s="74">
        <f t="shared" si="40"/>
        <v>798118</v>
      </c>
      <c r="CR15" s="74">
        <f t="shared" si="41"/>
        <v>264597</v>
      </c>
      <c r="CS15" s="74">
        <f t="shared" si="42"/>
        <v>37590</v>
      </c>
      <c r="CT15" s="74">
        <f t="shared" si="43"/>
        <v>0</v>
      </c>
      <c r="CU15" s="74">
        <f t="shared" si="44"/>
        <v>218256</v>
      </c>
      <c r="CV15" s="74">
        <f t="shared" si="45"/>
        <v>8751</v>
      </c>
      <c r="CW15" s="74">
        <f t="shared" si="46"/>
        <v>308017</v>
      </c>
      <c r="CX15" s="74">
        <f t="shared" si="47"/>
        <v>0</v>
      </c>
      <c r="CY15" s="74">
        <f t="shared" si="48"/>
        <v>302495</v>
      </c>
      <c r="CZ15" s="74">
        <f t="shared" si="49"/>
        <v>5522</v>
      </c>
      <c r="DA15" s="74">
        <f t="shared" si="50"/>
        <v>11019</v>
      </c>
      <c r="DB15" s="74">
        <f t="shared" si="51"/>
        <v>214485</v>
      </c>
      <c r="DC15" s="74">
        <f t="shared" si="52"/>
        <v>1000</v>
      </c>
      <c r="DD15" s="74">
        <f t="shared" si="53"/>
        <v>184358</v>
      </c>
      <c r="DE15" s="74">
        <f t="shared" si="54"/>
        <v>26616</v>
      </c>
      <c r="DF15" s="74">
        <f t="shared" si="55"/>
        <v>2511</v>
      </c>
      <c r="DG15" s="75" t="s">
        <v>216</v>
      </c>
      <c r="DH15" s="74">
        <f t="shared" si="56"/>
        <v>0</v>
      </c>
      <c r="DI15" s="74">
        <f t="shared" si="57"/>
        <v>0</v>
      </c>
      <c r="DJ15" s="74">
        <f t="shared" si="58"/>
        <v>800586</v>
      </c>
    </row>
    <row r="16" spans="1:114" s="50" customFormat="1" ht="12" customHeight="1">
      <c r="A16" s="53" t="s">
        <v>214</v>
      </c>
      <c r="B16" s="54" t="s">
        <v>233</v>
      </c>
      <c r="C16" s="53" t="s">
        <v>234</v>
      </c>
      <c r="D16" s="74">
        <f t="shared" si="6"/>
        <v>22887</v>
      </c>
      <c r="E16" s="74">
        <f t="shared" si="7"/>
        <v>22887</v>
      </c>
      <c r="F16" s="74">
        <v>0</v>
      </c>
      <c r="G16" s="74">
        <v>0</v>
      </c>
      <c r="H16" s="74">
        <v>0</v>
      </c>
      <c r="I16" s="74">
        <v>0</v>
      </c>
      <c r="J16" s="74">
        <v>135327</v>
      </c>
      <c r="K16" s="74">
        <v>22887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22887</v>
      </c>
      <c r="W16" s="74">
        <f t="shared" si="11"/>
        <v>22887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135327</v>
      </c>
      <c r="AC16" s="74">
        <f t="shared" si="17"/>
        <v>22887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216</v>
      </c>
      <c r="AM16" s="74">
        <f t="shared" si="21"/>
        <v>146014</v>
      </c>
      <c r="AN16" s="74">
        <f t="shared" si="22"/>
        <v>32054</v>
      </c>
      <c r="AO16" s="74">
        <v>12916</v>
      </c>
      <c r="AP16" s="74"/>
      <c r="AQ16" s="74">
        <v>19138</v>
      </c>
      <c r="AR16" s="74">
        <v>0</v>
      </c>
      <c r="AS16" s="74">
        <f t="shared" si="23"/>
        <v>87112</v>
      </c>
      <c r="AT16" s="74">
        <v>0</v>
      </c>
      <c r="AU16" s="74">
        <v>87112</v>
      </c>
      <c r="AV16" s="74">
        <v>0</v>
      </c>
      <c r="AW16" s="74">
        <v>0</v>
      </c>
      <c r="AX16" s="74">
        <f t="shared" si="24"/>
        <v>26848</v>
      </c>
      <c r="AY16" s="74">
        <v>0</v>
      </c>
      <c r="AZ16" s="74">
        <v>0</v>
      </c>
      <c r="BA16" s="74">
        <v>22697</v>
      </c>
      <c r="BB16" s="74">
        <v>4151</v>
      </c>
      <c r="BC16" s="75" t="s">
        <v>216</v>
      </c>
      <c r="BD16" s="74">
        <v>0</v>
      </c>
      <c r="BE16" s="74">
        <v>12200</v>
      </c>
      <c r="BF16" s="74">
        <f t="shared" si="25"/>
        <v>158214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216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216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216</v>
      </c>
      <c r="CQ16" s="74">
        <f t="shared" si="40"/>
        <v>146014</v>
      </c>
      <c r="CR16" s="74">
        <f t="shared" si="41"/>
        <v>32054</v>
      </c>
      <c r="CS16" s="74">
        <f t="shared" si="42"/>
        <v>12916</v>
      </c>
      <c r="CT16" s="74">
        <f t="shared" si="43"/>
        <v>0</v>
      </c>
      <c r="CU16" s="74">
        <f t="shared" si="44"/>
        <v>19138</v>
      </c>
      <c r="CV16" s="74">
        <f t="shared" si="45"/>
        <v>0</v>
      </c>
      <c r="CW16" s="74">
        <f t="shared" si="46"/>
        <v>87112</v>
      </c>
      <c r="CX16" s="74">
        <f t="shared" si="47"/>
        <v>0</v>
      </c>
      <c r="CY16" s="74">
        <f t="shared" si="48"/>
        <v>87112</v>
      </c>
      <c r="CZ16" s="74">
        <f t="shared" si="49"/>
        <v>0</v>
      </c>
      <c r="DA16" s="74">
        <f t="shared" si="50"/>
        <v>0</v>
      </c>
      <c r="DB16" s="74">
        <f t="shared" si="51"/>
        <v>26848</v>
      </c>
      <c r="DC16" s="74">
        <f t="shared" si="52"/>
        <v>0</v>
      </c>
      <c r="DD16" s="74">
        <f t="shared" si="53"/>
        <v>0</v>
      </c>
      <c r="DE16" s="74">
        <f t="shared" si="54"/>
        <v>22697</v>
      </c>
      <c r="DF16" s="74">
        <f t="shared" si="55"/>
        <v>4151</v>
      </c>
      <c r="DG16" s="75" t="s">
        <v>216</v>
      </c>
      <c r="DH16" s="74">
        <f t="shared" si="56"/>
        <v>0</v>
      </c>
      <c r="DI16" s="74">
        <f t="shared" si="57"/>
        <v>12200</v>
      </c>
      <c r="DJ16" s="74">
        <f t="shared" si="58"/>
        <v>158214</v>
      </c>
    </row>
    <row r="17" spans="1:114" s="50" customFormat="1" ht="12" customHeight="1">
      <c r="A17" s="53" t="s">
        <v>214</v>
      </c>
      <c r="B17" s="54" t="s">
        <v>235</v>
      </c>
      <c r="C17" s="53" t="s">
        <v>236</v>
      </c>
      <c r="D17" s="74">
        <f t="shared" si="6"/>
        <v>66530</v>
      </c>
      <c r="E17" s="74">
        <f t="shared" si="7"/>
        <v>43553</v>
      </c>
      <c r="F17" s="74">
        <v>0</v>
      </c>
      <c r="G17" s="74">
        <v>0</v>
      </c>
      <c r="H17" s="74">
        <v>0</v>
      </c>
      <c r="I17" s="74">
        <v>43553</v>
      </c>
      <c r="J17" s="74">
        <v>413683</v>
      </c>
      <c r="K17" s="74">
        <v>0</v>
      </c>
      <c r="L17" s="74">
        <v>22977</v>
      </c>
      <c r="M17" s="74">
        <f t="shared" si="8"/>
        <v>1079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177421</v>
      </c>
      <c r="T17" s="74">
        <v>0</v>
      </c>
      <c r="U17" s="74">
        <v>1079</v>
      </c>
      <c r="V17" s="74">
        <f t="shared" si="10"/>
        <v>67609</v>
      </c>
      <c r="W17" s="74">
        <f t="shared" si="11"/>
        <v>43553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43553</v>
      </c>
      <c r="AB17" s="74">
        <f t="shared" si="16"/>
        <v>591104</v>
      </c>
      <c r="AC17" s="74">
        <f t="shared" si="17"/>
        <v>0</v>
      </c>
      <c r="AD17" s="74">
        <f t="shared" si="18"/>
        <v>24056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216</v>
      </c>
      <c r="AM17" s="74">
        <f t="shared" si="21"/>
        <v>480213</v>
      </c>
      <c r="AN17" s="74">
        <f t="shared" si="22"/>
        <v>41506</v>
      </c>
      <c r="AO17" s="74">
        <v>41506</v>
      </c>
      <c r="AP17" s="74">
        <v>0</v>
      </c>
      <c r="AQ17" s="74">
        <v>0</v>
      </c>
      <c r="AR17" s="74">
        <v>0</v>
      </c>
      <c r="AS17" s="74">
        <f t="shared" si="23"/>
        <v>191301</v>
      </c>
      <c r="AT17" s="74">
        <v>0</v>
      </c>
      <c r="AU17" s="74">
        <v>180735</v>
      </c>
      <c r="AV17" s="74">
        <v>10566</v>
      </c>
      <c r="AW17" s="74">
        <v>0</v>
      </c>
      <c r="AX17" s="74">
        <f t="shared" si="24"/>
        <v>247406</v>
      </c>
      <c r="AY17" s="74">
        <v>0</v>
      </c>
      <c r="AZ17" s="74">
        <v>197338</v>
      </c>
      <c r="BA17" s="74">
        <v>163</v>
      </c>
      <c r="BB17" s="74">
        <v>49905</v>
      </c>
      <c r="BC17" s="75" t="s">
        <v>216</v>
      </c>
      <c r="BD17" s="74">
        <v>0</v>
      </c>
      <c r="BE17" s="74">
        <v>0</v>
      </c>
      <c r="BF17" s="74">
        <f t="shared" si="25"/>
        <v>480213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216</v>
      </c>
      <c r="BO17" s="74">
        <f t="shared" si="28"/>
        <v>178500</v>
      </c>
      <c r="BP17" s="74">
        <f t="shared" si="29"/>
        <v>32870</v>
      </c>
      <c r="BQ17" s="74">
        <v>32870</v>
      </c>
      <c r="BR17" s="74">
        <v>0</v>
      </c>
      <c r="BS17" s="74">
        <v>0</v>
      </c>
      <c r="BT17" s="74">
        <v>0</v>
      </c>
      <c r="BU17" s="74">
        <f t="shared" si="30"/>
        <v>110973</v>
      </c>
      <c r="BV17" s="74">
        <v>0</v>
      </c>
      <c r="BW17" s="74">
        <v>110973</v>
      </c>
      <c r="BX17" s="74">
        <v>0</v>
      </c>
      <c r="BY17" s="74">
        <v>0</v>
      </c>
      <c r="BZ17" s="74">
        <f t="shared" si="31"/>
        <v>34657</v>
      </c>
      <c r="CA17" s="74">
        <v>0</v>
      </c>
      <c r="CB17" s="74">
        <v>9456</v>
      </c>
      <c r="CC17" s="74">
        <v>0</v>
      </c>
      <c r="CD17" s="74">
        <v>25201</v>
      </c>
      <c r="CE17" s="75" t="s">
        <v>216</v>
      </c>
      <c r="CF17" s="74">
        <v>0</v>
      </c>
      <c r="CG17" s="74">
        <v>0</v>
      </c>
      <c r="CH17" s="74">
        <f t="shared" si="32"/>
        <v>178500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216</v>
      </c>
      <c r="CQ17" s="74">
        <f t="shared" si="40"/>
        <v>658713</v>
      </c>
      <c r="CR17" s="74">
        <f t="shared" si="41"/>
        <v>74376</v>
      </c>
      <c r="CS17" s="74">
        <f t="shared" si="42"/>
        <v>74376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302274</v>
      </c>
      <c r="CX17" s="74">
        <f t="shared" si="47"/>
        <v>0</v>
      </c>
      <c r="CY17" s="74">
        <f t="shared" si="48"/>
        <v>291708</v>
      </c>
      <c r="CZ17" s="74">
        <f t="shared" si="49"/>
        <v>10566</v>
      </c>
      <c r="DA17" s="74">
        <f t="shared" si="50"/>
        <v>0</v>
      </c>
      <c r="DB17" s="74">
        <f t="shared" si="51"/>
        <v>282063</v>
      </c>
      <c r="DC17" s="74">
        <f t="shared" si="52"/>
        <v>0</v>
      </c>
      <c r="DD17" s="74">
        <f t="shared" si="53"/>
        <v>206794</v>
      </c>
      <c r="DE17" s="74">
        <f t="shared" si="54"/>
        <v>163</v>
      </c>
      <c r="DF17" s="74">
        <f t="shared" si="55"/>
        <v>75106</v>
      </c>
      <c r="DG17" s="75" t="s">
        <v>216</v>
      </c>
      <c r="DH17" s="74">
        <f t="shared" si="56"/>
        <v>0</v>
      </c>
      <c r="DI17" s="74">
        <f t="shared" si="57"/>
        <v>0</v>
      </c>
      <c r="DJ17" s="74">
        <f t="shared" si="58"/>
        <v>658713</v>
      </c>
    </row>
    <row r="18" spans="1:114" s="50" customFormat="1" ht="12" customHeight="1">
      <c r="A18" s="53" t="s">
        <v>214</v>
      </c>
      <c r="B18" s="54" t="s">
        <v>237</v>
      </c>
      <c r="C18" s="53" t="s">
        <v>238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216121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216121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216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216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216</v>
      </c>
      <c r="BO18" s="74">
        <f t="shared" si="28"/>
        <v>216121</v>
      </c>
      <c r="BP18" s="74">
        <f t="shared" si="29"/>
        <v>17811</v>
      </c>
      <c r="BQ18" s="74">
        <v>17811</v>
      </c>
      <c r="BR18" s="74">
        <v>0</v>
      </c>
      <c r="BS18" s="74">
        <v>0</v>
      </c>
      <c r="BT18" s="74">
        <v>0</v>
      </c>
      <c r="BU18" s="74">
        <f t="shared" si="30"/>
        <v>143040</v>
      </c>
      <c r="BV18" s="74">
        <v>0</v>
      </c>
      <c r="BW18" s="74">
        <v>143040</v>
      </c>
      <c r="BX18" s="74">
        <v>0</v>
      </c>
      <c r="BY18" s="74">
        <v>0</v>
      </c>
      <c r="BZ18" s="74">
        <f t="shared" si="31"/>
        <v>55270</v>
      </c>
      <c r="CA18" s="74">
        <v>0</v>
      </c>
      <c r="CB18" s="74">
        <v>55270</v>
      </c>
      <c r="CC18" s="74">
        <v>0</v>
      </c>
      <c r="CD18" s="74">
        <v>0</v>
      </c>
      <c r="CE18" s="75" t="s">
        <v>216</v>
      </c>
      <c r="CF18" s="74">
        <v>0</v>
      </c>
      <c r="CG18" s="74">
        <v>0</v>
      </c>
      <c r="CH18" s="74">
        <f t="shared" si="32"/>
        <v>216121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216</v>
      </c>
      <c r="CQ18" s="74">
        <f t="shared" si="40"/>
        <v>216121</v>
      </c>
      <c r="CR18" s="74">
        <f t="shared" si="41"/>
        <v>17811</v>
      </c>
      <c r="CS18" s="74">
        <f t="shared" si="42"/>
        <v>17811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143040</v>
      </c>
      <c r="CX18" s="74">
        <f t="shared" si="47"/>
        <v>0</v>
      </c>
      <c r="CY18" s="74">
        <f t="shared" si="48"/>
        <v>143040</v>
      </c>
      <c r="CZ18" s="74">
        <f t="shared" si="49"/>
        <v>0</v>
      </c>
      <c r="DA18" s="74">
        <f t="shared" si="50"/>
        <v>0</v>
      </c>
      <c r="DB18" s="74">
        <f t="shared" si="51"/>
        <v>55270</v>
      </c>
      <c r="DC18" s="74">
        <f t="shared" si="52"/>
        <v>0</v>
      </c>
      <c r="DD18" s="74">
        <f t="shared" si="53"/>
        <v>55270</v>
      </c>
      <c r="DE18" s="74">
        <f t="shared" si="54"/>
        <v>0</v>
      </c>
      <c r="DF18" s="74">
        <f t="shared" si="55"/>
        <v>0</v>
      </c>
      <c r="DG18" s="75" t="s">
        <v>216</v>
      </c>
      <c r="DH18" s="74">
        <f t="shared" si="56"/>
        <v>0</v>
      </c>
      <c r="DI18" s="74">
        <f t="shared" si="57"/>
        <v>0</v>
      </c>
      <c r="DJ18" s="74">
        <f t="shared" si="58"/>
        <v>216121</v>
      </c>
    </row>
    <row r="19" spans="1:114" s="50" customFormat="1" ht="12" customHeight="1">
      <c r="A19" s="53" t="s">
        <v>214</v>
      </c>
      <c r="B19" s="54" t="s">
        <v>239</v>
      </c>
      <c r="C19" s="53" t="s">
        <v>240</v>
      </c>
      <c r="D19" s="74">
        <f t="shared" si="6"/>
        <v>0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f t="shared" si="8"/>
        <v>353205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178902</v>
      </c>
      <c r="T19" s="74">
        <v>0</v>
      </c>
      <c r="U19" s="74">
        <v>353205</v>
      </c>
      <c r="V19" s="74">
        <f t="shared" si="10"/>
        <v>353205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4">
        <f t="shared" si="16"/>
        <v>178902</v>
      </c>
      <c r="AC19" s="74">
        <f t="shared" si="17"/>
        <v>0</v>
      </c>
      <c r="AD19" s="74">
        <f t="shared" si="18"/>
        <v>353205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216</v>
      </c>
      <c r="AM19" s="74">
        <f t="shared" si="21"/>
        <v>0</v>
      </c>
      <c r="AN19" s="74">
        <f t="shared" si="22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3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4"/>
        <v>0</v>
      </c>
      <c r="AY19" s="74">
        <v>0</v>
      </c>
      <c r="AZ19" s="74">
        <v>0</v>
      </c>
      <c r="BA19" s="74">
        <v>0</v>
      </c>
      <c r="BB19" s="74">
        <v>0</v>
      </c>
      <c r="BC19" s="75" t="s">
        <v>216</v>
      </c>
      <c r="BD19" s="74">
        <v>0</v>
      </c>
      <c r="BE19" s="74">
        <v>0</v>
      </c>
      <c r="BF19" s="74">
        <f t="shared" si="25"/>
        <v>0</v>
      </c>
      <c r="BG19" s="74">
        <f t="shared" si="26"/>
        <v>138117</v>
      </c>
      <c r="BH19" s="74">
        <f t="shared" si="27"/>
        <v>138117</v>
      </c>
      <c r="BI19" s="74">
        <v>0</v>
      </c>
      <c r="BJ19" s="74">
        <v>138117</v>
      </c>
      <c r="BK19" s="74">
        <v>0</v>
      </c>
      <c r="BL19" s="74">
        <v>0</v>
      </c>
      <c r="BM19" s="74">
        <v>0</v>
      </c>
      <c r="BN19" s="75" t="s">
        <v>216</v>
      </c>
      <c r="BO19" s="74">
        <f t="shared" si="28"/>
        <v>393990</v>
      </c>
      <c r="BP19" s="74">
        <f t="shared" si="29"/>
        <v>62997</v>
      </c>
      <c r="BQ19" s="74">
        <v>62997</v>
      </c>
      <c r="BR19" s="74">
        <v>0</v>
      </c>
      <c r="BS19" s="74"/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330993</v>
      </c>
      <c r="CA19" s="74">
        <v>0</v>
      </c>
      <c r="CB19" s="74">
        <v>6236</v>
      </c>
      <c r="CC19" s="74">
        <v>0</v>
      </c>
      <c r="CD19" s="74">
        <v>324757</v>
      </c>
      <c r="CE19" s="75" t="s">
        <v>216</v>
      </c>
      <c r="CF19" s="74">
        <v>0</v>
      </c>
      <c r="CG19" s="74">
        <v>0</v>
      </c>
      <c r="CH19" s="74">
        <f t="shared" si="32"/>
        <v>532107</v>
      </c>
      <c r="CI19" s="74">
        <f t="shared" si="33"/>
        <v>138117</v>
      </c>
      <c r="CJ19" s="74">
        <f t="shared" si="34"/>
        <v>138117</v>
      </c>
      <c r="CK19" s="74">
        <f t="shared" si="35"/>
        <v>0</v>
      </c>
      <c r="CL19" s="74">
        <f t="shared" si="36"/>
        <v>138117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216</v>
      </c>
      <c r="CQ19" s="74">
        <f t="shared" si="40"/>
        <v>393990</v>
      </c>
      <c r="CR19" s="74">
        <f t="shared" si="41"/>
        <v>62997</v>
      </c>
      <c r="CS19" s="74">
        <f t="shared" si="42"/>
        <v>62997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330993</v>
      </c>
      <c r="DC19" s="74">
        <f t="shared" si="52"/>
        <v>0</v>
      </c>
      <c r="DD19" s="74">
        <f t="shared" si="53"/>
        <v>6236</v>
      </c>
      <c r="DE19" s="74">
        <f t="shared" si="54"/>
        <v>0</v>
      </c>
      <c r="DF19" s="74">
        <f t="shared" si="55"/>
        <v>324757</v>
      </c>
      <c r="DG19" s="75" t="s">
        <v>216</v>
      </c>
      <c r="DH19" s="74">
        <f t="shared" si="56"/>
        <v>0</v>
      </c>
      <c r="DI19" s="74">
        <f t="shared" si="57"/>
        <v>0</v>
      </c>
      <c r="DJ19" s="74">
        <f t="shared" si="58"/>
        <v>532107</v>
      </c>
    </row>
    <row r="20" spans="1:114" s="50" customFormat="1" ht="12" customHeight="1">
      <c r="A20" s="53" t="s">
        <v>214</v>
      </c>
      <c r="B20" s="54" t="s">
        <v>241</v>
      </c>
      <c r="C20" s="53" t="s">
        <v>242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45786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707635</v>
      </c>
      <c r="T20" s="74">
        <v>0</v>
      </c>
      <c r="U20" s="74">
        <v>45786</v>
      </c>
      <c r="V20" s="74">
        <f t="shared" si="10"/>
        <v>45786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707635</v>
      </c>
      <c r="AC20" s="74">
        <f t="shared" si="17"/>
        <v>0</v>
      </c>
      <c r="AD20" s="74">
        <f t="shared" si="18"/>
        <v>45786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216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216</v>
      </c>
      <c r="BD20" s="74">
        <v>0</v>
      </c>
      <c r="BE20" s="74">
        <v>0</v>
      </c>
      <c r="BF20" s="74">
        <f t="shared" si="25"/>
        <v>0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216</v>
      </c>
      <c r="BO20" s="74">
        <f t="shared" si="28"/>
        <v>287992</v>
      </c>
      <c r="BP20" s="74">
        <f t="shared" si="29"/>
        <v>30267</v>
      </c>
      <c r="BQ20" s="74">
        <v>30267</v>
      </c>
      <c r="BR20" s="74">
        <v>0</v>
      </c>
      <c r="BS20" s="74">
        <v>0</v>
      </c>
      <c r="BT20" s="74">
        <v>0</v>
      </c>
      <c r="BU20" s="74">
        <f t="shared" si="30"/>
        <v>103250</v>
      </c>
      <c r="BV20" s="74">
        <v>0</v>
      </c>
      <c r="BW20" s="74">
        <v>103250</v>
      </c>
      <c r="BX20" s="74">
        <v>0</v>
      </c>
      <c r="BY20" s="74">
        <v>0</v>
      </c>
      <c r="BZ20" s="74">
        <f t="shared" si="31"/>
        <v>154475</v>
      </c>
      <c r="CA20" s="74">
        <v>0</v>
      </c>
      <c r="CB20" s="74">
        <v>154475</v>
      </c>
      <c r="CC20" s="74">
        <v>0</v>
      </c>
      <c r="CD20" s="74">
        <v>0</v>
      </c>
      <c r="CE20" s="75" t="s">
        <v>216</v>
      </c>
      <c r="CF20" s="74">
        <v>0</v>
      </c>
      <c r="CG20" s="74">
        <v>465429</v>
      </c>
      <c r="CH20" s="74">
        <f t="shared" si="32"/>
        <v>753421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216</v>
      </c>
      <c r="CQ20" s="74">
        <f t="shared" si="40"/>
        <v>287992</v>
      </c>
      <c r="CR20" s="74">
        <f t="shared" si="41"/>
        <v>30267</v>
      </c>
      <c r="CS20" s="74">
        <f t="shared" si="42"/>
        <v>30267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103250</v>
      </c>
      <c r="CX20" s="74">
        <f t="shared" si="47"/>
        <v>0</v>
      </c>
      <c r="CY20" s="74">
        <f t="shared" si="48"/>
        <v>103250</v>
      </c>
      <c r="CZ20" s="74">
        <f t="shared" si="49"/>
        <v>0</v>
      </c>
      <c r="DA20" s="74">
        <f t="shared" si="50"/>
        <v>0</v>
      </c>
      <c r="DB20" s="74">
        <f t="shared" si="51"/>
        <v>154475</v>
      </c>
      <c r="DC20" s="74">
        <f t="shared" si="52"/>
        <v>0</v>
      </c>
      <c r="DD20" s="74">
        <f t="shared" si="53"/>
        <v>154475</v>
      </c>
      <c r="DE20" s="74">
        <f t="shared" si="54"/>
        <v>0</v>
      </c>
      <c r="DF20" s="74">
        <f t="shared" si="55"/>
        <v>0</v>
      </c>
      <c r="DG20" s="75" t="s">
        <v>216</v>
      </c>
      <c r="DH20" s="74">
        <f t="shared" si="56"/>
        <v>0</v>
      </c>
      <c r="DI20" s="74">
        <f t="shared" si="57"/>
        <v>465429</v>
      </c>
      <c r="DJ20" s="74">
        <f t="shared" si="58"/>
        <v>753421</v>
      </c>
    </row>
    <row r="21" spans="1:114" s="50" customFormat="1" ht="12" customHeight="1">
      <c r="A21" s="53" t="s">
        <v>214</v>
      </c>
      <c r="B21" s="54" t="s">
        <v>243</v>
      </c>
      <c r="C21" s="53" t="s">
        <v>244</v>
      </c>
      <c r="D21" s="74">
        <f t="shared" si="6"/>
        <v>137824</v>
      </c>
      <c r="E21" s="74">
        <f t="shared" si="7"/>
        <v>10993</v>
      </c>
      <c r="F21" s="74">
        <v>0</v>
      </c>
      <c r="G21" s="74">
        <v>0</v>
      </c>
      <c r="H21" s="74">
        <v>0</v>
      </c>
      <c r="I21" s="74">
        <v>10993</v>
      </c>
      <c r="J21" s="74">
        <v>596750</v>
      </c>
      <c r="K21" s="74">
        <v>0</v>
      </c>
      <c r="L21" s="74">
        <v>126831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137824</v>
      </c>
      <c r="W21" s="74">
        <f t="shared" si="11"/>
        <v>10993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10993</v>
      </c>
      <c r="AB21" s="74">
        <f t="shared" si="16"/>
        <v>596750</v>
      </c>
      <c r="AC21" s="74">
        <f t="shared" si="17"/>
        <v>0</v>
      </c>
      <c r="AD21" s="74">
        <f t="shared" si="18"/>
        <v>126831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216</v>
      </c>
      <c r="AM21" s="74">
        <f t="shared" si="21"/>
        <v>485146</v>
      </c>
      <c r="AN21" s="74">
        <f t="shared" si="22"/>
        <v>18221</v>
      </c>
      <c r="AO21" s="74">
        <v>18221</v>
      </c>
      <c r="AP21" s="74">
        <v>0</v>
      </c>
      <c r="AQ21" s="74">
        <v>0</v>
      </c>
      <c r="AR21" s="74">
        <v>0</v>
      </c>
      <c r="AS21" s="74">
        <f t="shared" si="23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4"/>
        <v>466925</v>
      </c>
      <c r="AY21" s="74">
        <v>0</v>
      </c>
      <c r="AZ21" s="74">
        <v>422673</v>
      </c>
      <c r="BA21" s="74">
        <v>25312</v>
      </c>
      <c r="BB21" s="74">
        <v>18940</v>
      </c>
      <c r="BC21" s="75" t="s">
        <v>216</v>
      </c>
      <c r="BD21" s="74">
        <v>0</v>
      </c>
      <c r="BE21" s="74">
        <v>249428</v>
      </c>
      <c r="BF21" s="74">
        <f t="shared" si="25"/>
        <v>734574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216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216</v>
      </c>
      <c r="CF21" s="74">
        <v>0</v>
      </c>
      <c r="CG21" s="74">
        <v>0</v>
      </c>
      <c r="CH21" s="74">
        <f t="shared" si="32"/>
        <v>0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216</v>
      </c>
      <c r="CQ21" s="74">
        <f t="shared" si="40"/>
        <v>485146</v>
      </c>
      <c r="CR21" s="74">
        <f t="shared" si="41"/>
        <v>18221</v>
      </c>
      <c r="CS21" s="74">
        <f t="shared" si="42"/>
        <v>18221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466925</v>
      </c>
      <c r="DC21" s="74">
        <f t="shared" si="52"/>
        <v>0</v>
      </c>
      <c r="DD21" s="74">
        <f t="shared" si="53"/>
        <v>422673</v>
      </c>
      <c r="DE21" s="74">
        <f t="shared" si="54"/>
        <v>25312</v>
      </c>
      <c r="DF21" s="74">
        <f t="shared" si="55"/>
        <v>18940</v>
      </c>
      <c r="DG21" s="75" t="s">
        <v>216</v>
      </c>
      <c r="DH21" s="74">
        <f t="shared" si="56"/>
        <v>0</v>
      </c>
      <c r="DI21" s="74">
        <f t="shared" si="57"/>
        <v>249428</v>
      </c>
      <c r="DJ21" s="74">
        <f t="shared" si="58"/>
        <v>734574</v>
      </c>
    </row>
    <row r="22" spans="1:114" s="50" customFormat="1" ht="12" customHeight="1">
      <c r="A22" s="53" t="s">
        <v>214</v>
      </c>
      <c r="B22" s="54" t="s">
        <v>245</v>
      </c>
      <c r="C22" s="53" t="s">
        <v>246</v>
      </c>
      <c r="D22" s="74">
        <f t="shared" si="6"/>
        <v>7315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305565</v>
      </c>
      <c r="K22" s="74">
        <v>0</v>
      </c>
      <c r="L22" s="74">
        <v>7315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7315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4">
        <f t="shared" si="16"/>
        <v>305565</v>
      </c>
      <c r="AC22" s="74">
        <f t="shared" si="17"/>
        <v>0</v>
      </c>
      <c r="AD22" s="74">
        <f t="shared" si="18"/>
        <v>7315</v>
      </c>
      <c r="AE22" s="74">
        <f t="shared" si="19"/>
        <v>234737</v>
      </c>
      <c r="AF22" s="74">
        <f t="shared" si="20"/>
        <v>224787</v>
      </c>
      <c r="AG22" s="74">
        <v>0</v>
      </c>
      <c r="AH22" s="74">
        <v>224787</v>
      </c>
      <c r="AI22" s="74">
        <v>0</v>
      </c>
      <c r="AJ22" s="74">
        <v>0</v>
      </c>
      <c r="AK22" s="74">
        <v>9950</v>
      </c>
      <c r="AL22" s="75" t="s">
        <v>216</v>
      </c>
      <c r="AM22" s="74">
        <f t="shared" si="21"/>
        <v>51864</v>
      </c>
      <c r="AN22" s="74">
        <f t="shared" si="22"/>
        <v>51864</v>
      </c>
      <c r="AO22" s="74">
        <v>51864</v>
      </c>
      <c r="AP22" s="74">
        <v>0</v>
      </c>
      <c r="AQ22" s="74">
        <v>0</v>
      </c>
      <c r="AR22" s="74">
        <v>0</v>
      </c>
      <c r="AS22" s="74">
        <f t="shared" si="23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4"/>
        <v>0</v>
      </c>
      <c r="AY22" s="74">
        <v>0</v>
      </c>
      <c r="AZ22" s="74">
        <v>0</v>
      </c>
      <c r="BA22" s="74">
        <v>0</v>
      </c>
      <c r="BB22" s="74">
        <v>0</v>
      </c>
      <c r="BC22" s="75" t="s">
        <v>216</v>
      </c>
      <c r="BD22" s="74">
        <v>0</v>
      </c>
      <c r="BE22" s="74">
        <v>26279</v>
      </c>
      <c r="BF22" s="74">
        <f t="shared" si="25"/>
        <v>312880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216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216</v>
      </c>
      <c r="CF22" s="74">
        <v>0</v>
      </c>
      <c r="CG22" s="74">
        <v>0</v>
      </c>
      <c r="CH22" s="74">
        <f t="shared" si="32"/>
        <v>0</v>
      </c>
      <c r="CI22" s="74">
        <f t="shared" si="33"/>
        <v>234737</v>
      </c>
      <c r="CJ22" s="74">
        <f t="shared" si="34"/>
        <v>224787</v>
      </c>
      <c r="CK22" s="74">
        <f t="shared" si="35"/>
        <v>0</v>
      </c>
      <c r="CL22" s="74">
        <f t="shared" si="36"/>
        <v>224787</v>
      </c>
      <c r="CM22" s="74">
        <f t="shared" si="37"/>
        <v>0</v>
      </c>
      <c r="CN22" s="74">
        <f t="shared" si="38"/>
        <v>0</v>
      </c>
      <c r="CO22" s="74">
        <f t="shared" si="39"/>
        <v>9950</v>
      </c>
      <c r="CP22" s="75" t="s">
        <v>216</v>
      </c>
      <c r="CQ22" s="74">
        <f t="shared" si="40"/>
        <v>51864</v>
      </c>
      <c r="CR22" s="74">
        <f t="shared" si="41"/>
        <v>51864</v>
      </c>
      <c r="CS22" s="74">
        <f t="shared" si="42"/>
        <v>51864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5" t="s">
        <v>216</v>
      </c>
      <c r="DH22" s="74">
        <f t="shared" si="56"/>
        <v>0</v>
      </c>
      <c r="DI22" s="74">
        <f t="shared" si="57"/>
        <v>26279</v>
      </c>
      <c r="DJ22" s="74">
        <f t="shared" si="58"/>
        <v>312880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247</v>
      </c>
      <c r="B2" s="148" t="s">
        <v>248</v>
      </c>
      <c r="C2" s="154" t="s">
        <v>249</v>
      </c>
      <c r="D2" s="137" t="s">
        <v>250</v>
      </c>
      <c r="E2" s="103"/>
      <c r="F2" s="103"/>
      <c r="G2" s="103"/>
      <c r="H2" s="103"/>
      <c r="I2" s="103"/>
      <c r="J2" s="103"/>
      <c r="K2" s="103"/>
      <c r="L2" s="104"/>
      <c r="M2" s="137" t="s">
        <v>251</v>
      </c>
      <c r="N2" s="103"/>
      <c r="O2" s="103"/>
      <c r="P2" s="103"/>
      <c r="Q2" s="103"/>
      <c r="R2" s="103"/>
      <c r="S2" s="103"/>
      <c r="T2" s="103"/>
      <c r="U2" s="104"/>
      <c r="V2" s="137" t="s">
        <v>252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253</v>
      </c>
      <c r="E3" s="105"/>
      <c r="F3" s="105"/>
      <c r="G3" s="105"/>
      <c r="H3" s="105"/>
      <c r="I3" s="105"/>
      <c r="J3" s="105"/>
      <c r="K3" s="105"/>
      <c r="L3" s="106"/>
      <c r="M3" s="138" t="s">
        <v>253</v>
      </c>
      <c r="N3" s="105"/>
      <c r="O3" s="105"/>
      <c r="P3" s="105"/>
      <c r="Q3" s="105"/>
      <c r="R3" s="105"/>
      <c r="S3" s="105"/>
      <c r="T3" s="105"/>
      <c r="U3" s="106"/>
      <c r="V3" s="138" t="s">
        <v>254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255</v>
      </c>
      <c r="F4" s="108"/>
      <c r="G4" s="108"/>
      <c r="H4" s="108"/>
      <c r="I4" s="108"/>
      <c r="J4" s="108"/>
      <c r="K4" s="109"/>
      <c r="L4" s="128" t="s">
        <v>256</v>
      </c>
      <c r="M4" s="107"/>
      <c r="N4" s="138" t="s">
        <v>257</v>
      </c>
      <c r="O4" s="108"/>
      <c r="P4" s="108"/>
      <c r="Q4" s="108"/>
      <c r="R4" s="108"/>
      <c r="S4" s="108"/>
      <c r="T4" s="109"/>
      <c r="U4" s="128" t="s">
        <v>258</v>
      </c>
      <c r="V4" s="107"/>
      <c r="W4" s="138" t="s">
        <v>257</v>
      </c>
      <c r="X4" s="108"/>
      <c r="Y4" s="108"/>
      <c r="Z4" s="108"/>
      <c r="AA4" s="108"/>
      <c r="AB4" s="108"/>
      <c r="AC4" s="109"/>
      <c r="AD4" s="128" t="s">
        <v>256</v>
      </c>
    </row>
    <row r="5" spans="1:30" s="45" customFormat="1" ht="23.25" customHeight="1">
      <c r="A5" s="155"/>
      <c r="B5" s="149"/>
      <c r="C5" s="155"/>
      <c r="D5" s="107"/>
      <c r="E5" s="107" t="s">
        <v>259</v>
      </c>
      <c r="F5" s="127" t="s">
        <v>260</v>
      </c>
      <c r="G5" s="127" t="s">
        <v>261</v>
      </c>
      <c r="H5" s="127" t="s">
        <v>262</v>
      </c>
      <c r="I5" s="127" t="s">
        <v>263</v>
      </c>
      <c r="J5" s="127" t="s">
        <v>264</v>
      </c>
      <c r="K5" s="127" t="s">
        <v>265</v>
      </c>
      <c r="L5" s="69"/>
      <c r="M5" s="107"/>
      <c r="N5" s="107" t="s">
        <v>266</v>
      </c>
      <c r="O5" s="127" t="s">
        <v>267</v>
      </c>
      <c r="P5" s="127" t="s">
        <v>261</v>
      </c>
      <c r="Q5" s="127" t="s">
        <v>262</v>
      </c>
      <c r="R5" s="127" t="s">
        <v>268</v>
      </c>
      <c r="S5" s="127" t="s">
        <v>269</v>
      </c>
      <c r="T5" s="127" t="s">
        <v>270</v>
      </c>
      <c r="U5" s="69"/>
      <c r="V5" s="107"/>
      <c r="W5" s="107" t="s">
        <v>252</v>
      </c>
      <c r="X5" s="127" t="s">
        <v>267</v>
      </c>
      <c r="Y5" s="127" t="s">
        <v>261</v>
      </c>
      <c r="Z5" s="127" t="s">
        <v>271</v>
      </c>
      <c r="AA5" s="127" t="s">
        <v>272</v>
      </c>
      <c r="AB5" s="127" t="s">
        <v>264</v>
      </c>
      <c r="AC5" s="127" t="s">
        <v>2</v>
      </c>
      <c r="AD5" s="69"/>
    </row>
    <row r="6" spans="1:30" s="46" customFormat="1" ht="13.5">
      <c r="A6" s="156"/>
      <c r="B6" s="150"/>
      <c r="C6" s="156"/>
      <c r="D6" s="110" t="s">
        <v>273</v>
      </c>
      <c r="E6" s="110" t="s">
        <v>273</v>
      </c>
      <c r="F6" s="111" t="s">
        <v>274</v>
      </c>
      <c r="G6" s="111" t="s">
        <v>275</v>
      </c>
      <c r="H6" s="111" t="s">
        <v>274</v>
      </c>
      <c r="I6" s="111" t="s">
        <v>273</v>
      </c>
      <c r="J6" s="111" t="s">
        <v>273</v>
      </c>
      <c r="K6" s="111" t="s">
        <v>273</v>
      </c>
      <c r="L6" s="111" t="s">
        <v>274</v>
      </c>
      <c r="M6" s="110" t="s">
        <v>275</v>
      </c>
      <c r="N6" s="110" t="s">
        <v>274</v>
      </c>
      <c r="O6" s="111" t="s">
        <v>273</v>
      </c>
      <c r="P6" s="111" t="s">
        <v>273</v>
      </c>
      <c r="Q6" s="111" t="s">
        <v>273</v>
      </c>
      <c r="R6" s="111" t="s">
        <v>276</v>
      </c>
      <c r="S6" s="111" t="s">
        <v>277</v>
      </c>
      <c r="T6" s="111" t="s">
        <v>276</v>
      </c>
      <c r="U6" s="111" t="s">
        <v>273</v>
      </c>
      <c r="V6" s="110" t="s">
        <v>273</v>
      </c>
      <c r="W6" s="110" t="s">
        <v>273</v>
      </c>
      <c r="X6" s="111" t="s">
        <v>276</v>
      </c>
      <c r="Y6" s="111" t="s">
        <v>277</v>
      </c>
      <c r="Z6" s="111" t="s">
        <v>276</v>
      </c>
      <c r="AA6" s="111" t="s">
        <v>273</v>
      </c>
      <c r="AB6" s="111" t="s">
        <v>273</v>
      </c>
      <c r="AC6" s="111" t="s">
        <v>273</v>
      </c>
      <c r="AD6" s="111" t="s">
        <v>276</v>
      </c>
    </row>
    <row r="7" spans="1:30" s="50" customFormat="1" ht="12" customHeight="1">
      <c r="A7" s="48" t="s">
        <v>278</v>
      </c>
      <c r="B7" s="63" t="s">
        <v>279</v>
      </c>
      <c r="C7" s="48" t="s">
        <v>252</v>
      </c>
      <c r="D7" s="70">
        <f aca="true" t="shared" si="0" ref="D7:AD7">SUM(D8:D52)</f>
        <v>15003773</v>
      </c>
      <c r="E7" s="70">
        <f t="shared" si="0"/>
        <v>3176015</v>
      </c>
      <c r="F7" s="70">
        <f t="shared" si="0"/>
        <v>85096</v>
      </c>
      <c r="G7" s="70">
        <f t="shared" si="0"/>
        <v>22702</v>
      </c>
      <c r="H7" s="70">
        <f t="shared" si="0"/>
        <v>709200</v>
      </c>
      <c r="I7" s="70">
        <f t="shared" si="0"/>
        <v>1654574</v>
      </c>
      <c r="J7" s="70">
        <f t="shared" si="0"/>
        <v>2499782</v>
      </c>
      <c r="K7" s="70">
        <f t="shared" si="0"/>
        <v>704443</v>
      </c>
      <c r="L7" s="70">
        <f t="shared" si="0"/>
        <v>11827758</v>
      </c>
      <c r="M7" s="70">
        <f t="shared" si="0"/>
        <v>4002071</v>
      </c>
      <c r="N7" s="70">
        <f t="shared" si="0"/>
        <v>427783</v>
      </c>
      <c r="O7" s="70">
        <f t="shared" si="0"/>
        <v>106926</v>
      </c>
      <c r="P7" s="70">
        <f t="shared" si="0"/>
        <v>106850</v>
      </c>
      <c r="Q7" s="70">
        <f t="shared" si="0"/>
        <v>67400</v>
      </c>
      <c r="R7" s="70">
        <f t="shared" si="0"/>
        <v>51823</v>
      </c>
      <c r="S7" s="70">
        <f t="shared" si="0"/>
        <v>2534594</v>
      </c>
      <c r="T7" s="70">
        <f t="shared" si="0"/>
        <v>94784</v>
      </c>
      <c r="U7" s="70">
        <f t="shared" si="0"/>
        <v>3574288</v>
      </c>
      <c r="V7" s="70">
        <f t="shared" si="0"/>
        <v>19005844</v>
      </c>
      <c r="W7" s="70">
        <f t="shared" si="0"/>
        <v>3603798</v>
      </c>
      <c r="X7" s="70">
        <f t="shared" si="0"/>
        <v>192022</v>
      </c>
      <c r="Y7" s="70">
        <f t="shared" si="0"/>
        <v>129552</v>
      </c>
      <c r="Z7" s="70">
        <f t="shared" si="0"/>
        <v>776600</v>
      </c>
      <c r="AA7" s="70">
        <f t="shared" si="0"/>
        <v>1706397</v>
      </c>
      <c r="AB7" s="70">
        <f t="shared" si="0"/>
        <v>5034376</v>
      </c>
      <c r="AC7" s="70">
        <f t="shared" si="0"/>
        <v>799227</v>
      </c>
      <c r="AD7" s="70">
        <f t="shared" si="0"/>
        <v>15402046</v>
      </c>
    </row>
    <row r="8" spans="1:30" s="50" customFormat="1" ht="12" customHeight="1">
      <c r="A8" s="51" t="s">
        <v>280</v>
      </c>
      <c r="B8" s="64" t="s">
        <v>281</v>
      </c>
      <c r="C8" s="51" t="s">
        <v>282</v>
      </c>
      <c r="D8" s="72">
        <f aca="true" t="shared" si="1" ref="D8:D52">SUM(E8,+L8)</f>
        <v>4850002</v>
      </c>
      <c r="E8" s="72">
        <f aca="true" t="shared" si="2" ref="E8:E52">+SUM(F8:I8,K8)</f>
        <v>1131652</v>
      </c>
      <c r="F8" s="72">
        <v>27840</v>
      </c>
      <c r="G8" s="72">
        <v>0</v>
      </c>
      <c r="H8" s="72">
        <v>344300</v>
      </c>
      <c r="I8" s="72">
        <v>622838</v>
      </c>
      <c r="J8" s="73">
        <v>0</v>
      </c>
      <c r="K8" s="72">
        <v>136674</v>
      </c>
      <c r="L8" s="72">
        <v>3718350</v>
      </c>
      <c r="M8" s="72">
        <f aca="true" t="shared" si="3" ref="M8:M52">SUM(N8,+U8)</f>
        <v>681607</v>
      </c>
      <c r="N8" s="72">
        <f aca="true" t="shared" si="4" ref="N8:N52">+SUM(O8:R8,T8)</f>
        <v>171089</v>
      </c>
      <c r="O8" s="72">
        <v>88880</v>
      </c>
      <c r="P8" s="72">
        <v>79992</v>
      </c>
      <c r="Q8" s="72">
        <v>0</v>
      </c>
      <c r="R8" s="72">
        <v>0</v>
      </c>
      <c r="S8" s="73">
        <v>0</v>
      </c>
      <c r="T8" s="72">
        <v>2217</v>
      </c>
      <c r="U8" s="72">
        <v>510518</v>
      </c>
      <c r="V8" s="72">
        <f aca="true" t="shared" si="5" ref="V8:V52">+SUM(D8,M8)</f>
        <v>5531609</v>
      </c>
      <c r="W8" s="72">
        <f aca="true" t="shared" si="6" ref="W8:W52">+SUM(E8,N8)</f>
        <v>1302741</v>
      </c>
      <c r="X8" s="72">
        <f aca="true" t="shared" si="7" ref="X8:X52">+SUM(F8,O8)</f>
        <v>116720</v>
      </c>
      <c r="Y8" s="72">
        <f aca="true" t="shared" si="8" ref="Y8:Y52">+SUM(G8,P8)</f>
        <v>79992</v>
      </c>
      <c r="Z8" s="72">
        <f aca="true" t="shared" si="9" ref="Z8:Z52">+SUM(H8,Q8)</f>
        <v>344300</v>
      </c>
      <c r="AA8" s="72">
        <f aca="true" t="shared" si="10" ref="AA8:AA52">+SUM(I8,R8)</f>
        <v>622838</v>
      </c>
      <c r="AB8" s="73">
        <v>0</v>
      </c>
      <c r="AC8" s="72">
        <f aca="true" t="shared" si="11" ref="AC8:AC52">+SUM(K8,T8)</f>
        <v>138891</v>
      </c>
      <c r="AD8" s="72">
        <f aca="true" t="shared" si="12" ref="AD8:AD52">+SUM(L8,U8)</f>
        <v>4228868</v>
      </c>
    </row>
    <row r="9" spans="1:30" s="50" customFormat="1" ht="12" customHeight="1">
      <c r="A9" s="51" t="s">
        <v>278</v>
      </c>
      <c r="B9" s="64" t="s">
        <v>283</v>
      </c>
      <c r="C9" s="51" t="s">
        <v>284</v>
      </c>
      <c r="D9" s="72">
        <f t="shared" si="1"/>
        <v>921013</v>
      </c>
      <c r="E9" s="72">
        <f t="shared" si="2"/>
        <v>270586</v>
      </c>
      <c r="F9" s="72">
        <v>0</v>
      </c>
      <c r="G9" s="72">
        <v>1102</v>
      </c>
      <c r="H9" s="72">
        <v>96200</v>
      </c>
      <c r="I9" s="72">
        <v>67936</v>
      </c>
      <c r="J9" s="73">
        <v>0</v>
      </c>
      <c r="K9" s="72">
        <v>105348</v>
      </c>
      <c r="L9" s="72">
        <v>650427</v>
      </c>
      <c r="M9" s="72">
        <f t="shared" si="3"/>
        <v>587911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587911</v>
      </c>
      <c r="V9" s="72">
        <f t="shared" si="5"/>
        <v>1508924</v>
      </c>
      <c r="W9" s="72">
        <f t="shared" si="6"/>
        <v>270586</v>
      </c>
      <c r="X9" s="72">
        <f t="shared" si="7"/>
        <v>0</v>
      </c>
      <c r="Y9" s="72">
        <f t="shared" si="8"/>
        <v>1102</v>
      </c>
      <c r="Z9" s="72">
        <f t="shared" si="9"/>
        <v>96200</v>
      </c>
      <c r="AA9" s="72">
        <f t="shared" si="10"/>
        <v>67936</v>
      </c>
      <c r="AB9" s="73">
        <v>0</v>
      </c>
      <c r="AC9" s="72">
        <f t="shared" si="11"/>
        <v>105348</v>
      </c>
      <c r="AD9" s="72">
        <f t="shared" si="12"/>
        <v>1238338</v>
      </c>
    </row>
    <row r="10" spans="1:30" s="50" customFormat="1" ht="12" customHeight="1">
      <c r="A10" s="51" t="s">
        <v>280</v>
      </c>
      <c r="B10" s="64" t="s">
        <v>285</v>
      </c>
      <c r="C10" s="51" t="s">
        <v>286</v>
      </c>
      <c r="D10" s="72">
        <f t="shared" si="1"/>
        <v>939427</v>
      </c>
      <c r="E10" s="72">
        <f t="shared" si="2"/>
        <v>356718</v>
      </c>
      <c r="F10" s="72">
        <v>0</v>
      </c>
      <c r="G10" s="72">
        <v>0</v>
      </c>
      <c r="H10" s="72">
        <v>0</v>
      </c>
      <c r="I10" s="72">
        <v>97862</v>
      </c>
      <c r="J10" s="73">
        <v>0</v>
      </c>
      <c r="K10" s="72">
        <v>258856</v>
      </c>
      <c r="L10" s="72">
        <v>582709</v>
      </c>
      <c r="M10" s="72">
        <f t="shared" si="3"/>
        <v>162838</v>
      </c>
      <c r="N10" s="72">
        <f t="shared" si="4"/>
        <v>17435</v>
      </c>
      <c r="O10" s="72">
        <v>0</v>
      </c>
      <c r="P10" s="72">
        <v>7495</v>
      </c>
      <c r="Q10" s="72">
        <v>0</v>
      </c>
      <c r="R10" s="72">
        <v>816</v>
      </c>
      <c r="S10" s="73">
        <v>0</v>
      </c>
      <c r="T10" s="72">
        <v>9124</v>
      </c>
      <c r="U10" s="72">
        <v>145403</v>
      </c>
      <c r="V10" s="72">
        <f t="shared" si="5"/>
        <v>1102265</v>
      </c>
      <c r="W10" s="72">
        <f t="shared" si="6"/>
        <v>374153</v>
      </c>
      <c r="X10" s="72">
        <f t="shared" si="7"/>
        <v>0</v>
      </c>
      <c r="Y10" s="72">
        <f t="shared" si="8"/>
        <v>7495</v>
      </c>
      <c r="Z10" s="72">
        <f t="shared" si="9"/>
        <v>0</v>
      </c>
      <c r="AA10" s="72">
        <f t="shared" si="10"/>
        <v>98678</v>
      </c>
      <c r="AB10" s="73">
        <v>0</v>
      </c>
      <c r="AC10" s="72">
        <f t="shared" si="11"/>
        <v>267980</v>
      </c>
      <c r="AD10" s="72">
        <f t="shared" si="12"/>
        <v>728112</v>
      </c>
    </row>
    <row r="11" spans="1:30" s="50" customFormat="1" ht="12" customHeight="1">
      <c r="A11" s="51" t="s">
        <v>278</v>
      </c>
      <c r="B11" s="64" t="s">
        <v>287</v>
      </c>
      <c r="C11" s="51" t="s">
        <v>288</v>
      </c>
      <c r="D11" s="72">
        <f t="shared" si="1"/>
        <v>446035</v>
      </c>
      <c r="E11" s="72">
        <f t="shared" si="2"/>
        <v>2292</v>
      </c>
      <c r="F11" s="72">
        <v>0</v>
      </c>
      <c r="G11" s="72">
        <v>0</v>
      </c>
      <c r="H11" s="72">
        <v>0</v>
      </c>
      <c r="I11" s="72">
        <v>2172</v>
      </c>
      <c r="J11" s="73">
        <v>0</v>
      </c>
      <c r="K11" s="72">
        <v>120</v>
      </c>
      <c r="L11" s="72">
        <v>443743</v>
      </c>
      <c r="M11" s="72">
        <f t="shared" si="3"/>
        <v>147631</v>
      </c>
      <c r="N11" s="72">
        <f t="shared" si="4"/>
        <v>4362</v>
      </c>
      <c r="O11" s="72">
        <v>0</v>
      </c>
      <c r="P11" s="72">
        <v>4334</v>
      </c>
      <c r="Q11" s="72">
        <v>0</v>
      </c>
      <c r="R11" s="72">
        <v>28</v>
      </c>
      <c r="S11" s="73">
        <v>0</v>
      </c>
      <c r="T11" s="72">
        <v>0</v>
      </c>
      <c r="U11" s="72">
        <v>143269</v>
      </c>
      <c r="V11" s="72">
        <f t="shared" si="5"/>
        <v>593666</v>
      </c>
      <c r="W11" s="72">
        <f t="shared" si="6"/>
        <v>6654</v>
      </c>
      <c r="X11" s="72">
        <f t="shared" si="7"/>
        <v>0</v>
      </c>
      <c r="Y11" s="72">
        <f t="shared" si="8"/>
        <v>4334</v>
      </c>
      <c r="Z11" s="72">
        <f t="shared" si="9"/>
        <v>0</v>
      </c>
      <c r="AA11" s="72">
        <f t="shared" si="10"/>
        <v>2200</v>
      </c>
      <c r="AB11" s="73">
        <v>0</v>
      </c>
      <c r="AC11" s="72">
        <f t="shared" si="11"/>
        <v>120</v>
      </c>
      <c r="AD11" s="72">
        <f t="shared" si="12"/>
        <v>587012</v>
      </c>
    </row>
    <row r="12" spans="1:30" s="50" customFormat="1" ht="12" customHeight="1">
      <c r="A12" s="53" t="s">
        <v>280</v>
      </c>
      <c r="B12" s="54" t="s">
        <v>289</v>
      </c>
      <c r="C12" s="53" t="s">
        <v>290</v>
      </c>
      <c r="D12" s="74">
        <f t="shared" si="1"/>
        <v>347903</v>
      </c>
      <c r="E12" s="74">
        <f t="shared" si="2"/>
        <v>68406</v>
      </c>
      <c r="F12" s="74">
        <v>0</v>
      </c>
      <c r="G12" s="74">
        <v>0</v>
      </c>
      <c r="H12" s="74">
        <v>0</v>
      </c>
      <c r="I12" s="74">
        <v>68406</v>
      </c>
      <c r="J12" s="75">
        <v>0</v>
      </c>
      <c r="K12" s="74">
        <v>0</v>
      </c>
      <c r="L12" s="74">
        <v>279497</v>
      </c>
      <c r="M12" s="74">
        <f t="shared" si="3"/>
        <v>73950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73950</v>
      </c>
      <c r="V12" s="74">
        <f t="shared" si="5"/>
        <v>421853</v>
      </c>
      <c r="W12" s="74">
        <f t="shared" si="6"/>
        <v>68406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68406</v>
      </c>
      <c r="AB12" s="75">
        <v>0</v>
      </c>
      <c r="AC12" s="74">
        <f t="shared" si="11"/>
        <v>0</v>
      </c>
      <c r="AD12" s="74">
        <f t="shared" si="12"/>
        <v>353447</v>
      </c>
    </row>
    <row r="13" spans="1:30" s="50" customFormat="1" ht="12" customHeight="1">
      <c r="A13" s="53" t="s">
        <v>278</v>
      </c>
      <c r="B13" s="54" t="s">
        <v>291</v>
      </c>
      <c r="C13" s="53" t="s">
        <v>292</v>
      </c>
      <c r="D13" s="74">
        <f t="shared" si="1"/>
        <v>930795</v>
      </c>
      <c r="E13" s="74">
        <f t="shared" si="2"/>
        <v>224916</v>
      </c>
      <c r="F13" s="74">
        <v>0</v>
      </c>
      <c r="G13" s="74">
        <v>12000</v>
      </c>
      <c r="H13" s="74">
        <v>0</v>
      </c>
      <c r="I13" s="74">
        <v>176195</v>
      </c>
      <c r="J13" s="75">
        <v>0</v>
      </c>
      <c r="K13" s="74">
        <v>36721</v>
      </c>
      <c r="L13" s="74">
        <v>705879</v>
      </c>
      <c r="M13" s="74">
        <f t="shared" si="3"/>
        <v>238449</v>
      </c>
      <c r="N13" s="74">
        <f t="shared" si="4"/>
        <v>10593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10593</v>
      </c>
      <c r="U13" s="74">
        <v>227856</v>
      </c>
      <c r="V13" s="74">
        <f t="shared" si="5"/>
        <v>1169244</v>
      </c>
      <c r="W13" s="74">
        <f t="shared" si="6"/>
        <v>235509</v>
      </c>
      <c r="X13" s="74">
        <f t="shared" si="7"/>
        <v>0</v>
      </c>
      <c r="Y13" s="74">
        <f t="shared" si="8"/>
        <v>12000</v>
      </c>
      <c r="Z13" s="74">
        <f t="shared" si="9"/>
        <v>0</v>
      </c>
      <c r="AA13" s="74">
        <f t="shared" si="10"/>
        <v>176195</v>
      </c>
      <c r="AB13" s="75">
        <v>0</v>
      </c>
      <c r="AC13" s="74">
        <f t="shared" si="11"/>
        <v>47314</v>
      </c>
      <c r="AD13" s="74">
        <f t="shared" si="12"/>
        <v>933735</v>
      </c>
    </row>
    <row r="14" spans="1:30" s="50" customFormat="1" ht="12" customHeight="1">
      <c r="A14" s="53" t="s">
        <v>280</v>
      </c>
      <c r="B14" s="54" t="s">
        <v>293</v>
      </c>
      <c r="C14" s="53" t="s">
        <v>294</v>
      </c>
      <c r="D14" s="74">
        <f t="shared" si="1"/>
        <v>453396</v>
      </c>
      <c r="E14" s="74">
        <f t="shared" si="2"/>
        <v>60304</v>
      </c>
      <c r="F14" s="74">
        <v>0</v>
      </c>
      <c r="G14" s="74">
        <v>0</v>
      </c>
      <c r="H14" s="74">
        <v>0</v>
      </c>
      <c r="I14" s="74">
        <v>38950</v>
      </c>
      <c r="J14" s="75">
        <v>0</v>
      </c>
      <c r="K14" s="74">
        <v>21354</v>
      </c>
      <c r="L14" s="74">
        <v>393092</v>
      </c>
      <c r="M14" s="74">
        <f t="shared" si="3"/>
        <v>62705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62705</v>
      </c>
      <c r="V14" s="74">
        <f t="shared" si="5"/>
        <v>516101</v>
      </c>
      <c r="W14" s="74">
        <f t="shared" si="6"/>
        <v>60304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38950</v>
      </c>
      <c r="AB14" s="75">
        <v>0</v>
      </c>
      <c r="AC14" s="74">
        <f t="shared" si="11"/>
        <v>21354</v>
      </c>
      <c r="AD14" s="74">
        <f t="shared" si="12"/>
        <v>455797</v>
      </c>
    </row>
    <row r="15" spans="1:30" s="50" customFormat="1" ht="12" customHeight="1">
      <c r="A15" s="53" t="s">
        <v>278</v>
      </c>
      <c r="B15" s="54" t="s">
        <v>295</v>
      </c>
      <c r="C15" s="53" t="s">
        <v>296</v>
      </c>
      <c r="D15" s="74">
        <f t="shared" si="1"/>
        <v>929268</v>
      </c>
      <c r="E15" s="74">
        <f t="shared" si="2"/>
        <v>69190</v>
      </c>
      <c r="F15" s="74">
        <v>0</v>
      </c>
      <c r="G15" s="74">
        <v>0</v>
      </c>
      <c r="H15" s="74">
        <v>0</v>
      </c>
      <c r="I15" s="74">
        <v>69130</v>
      </c>
      <c r="J15" s="75">
        <v>0</v>
      </c>
      <c r="K15" s="74">
        <v>60</v>
      </c>
      <c r="L15" s="74">
        <v>860078</v>
      </c>
      <c r="M15" s="74">
        <f t="shared" si="3"/>
        <v>197657</v>
      </c>
      <c r="N15" s="74">
        <f t="shared" si="4"/>
        <v>30937</v>
      </c>
      <c r="O15" s="74">
        <v>0</v>
      </c>
      <c r="P15" s="74">
        <v>0</v>
      </c>
      <c r="Q15" s="74">
        <v>0</v>
      </c>
      <c r="R15" s="74">
        <v>30937</v>
      </c>
      <c r="S15" s="75">
        <v>0</v>
      </c>
      <c r="T15" s="74">
        <v>0</v>
      </c>
      <c r="U15" s="74">
        <v>166720</v>
      </c>
      <c r="V15" s="74">
        <f t="shared" si="5"/>
        <v>1126925</v>
      </c>
      <c r="W15" s="74">
        <f t="shared" si="6"/>
        <v>100127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100067</v>
      </c>
      <c r="AB15" s="75">
        <v>0</v>
      </c>
      <c r="AC15" s="74">
        <f t="shared" si="11"/>
        <v>60</v>
      </c>
      <c r="AD15" s="74">
        <f t="shared" si="12"/>
        <v>1026798</v>
      </c>
    </row>
    <row r="16" spans="1:30" s="50" customFormat="1" ht="12" customHeight="1">
      <c r="A16" s="53" t="s">
        <v>280</v>
      </c>
      <c r="B16" s="54" t="s">
        <v>297</v>
      </c>
      <c r="C16" s="53" t="s">
        <v>298</v>
      </c>
      <c r="D16" s="74">
        <f t="shared" si="1"/>
        <v>690489</v>
      </c>
      <c r="E16" s="74">
        <f t="shared" si="2"/>
        <v>31452</v>
      </c>
      <c r="F16" s="74">
        <v>0</v>
      </c>
      <c r="G16" s="74">
        <v>0</v>
      </c>
      <c r="H16" s="74">
        <v>0</v>
      </c>
      <c r="I16" s="74">
        <v>31452</v>
      </c>
      <c r="J16" s="75">
        <v>0</v>
      </c>
      <c r="K16" s="74">
        <v>0</v>
      </c>
      <c r="L16" s="74">
        <v>659037</v>
      </c>
      <c r="M16" s="74">
        <f t="shared" si="3"/>
        <v>91405</v>
      </c>
      <c r="N16" s="74">
        <f t="shared" si="4"/>
        <v>40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40</v>
      </c>
      <c r="U16" s="74">
        <v>91365</v>
      </c>
      <c r="V16" s="74">
        <f t="shared" si="5"/>
        <v>781894</v>
      </c>
      <c r="W16" s="74">
        <f t="shared" si="6"/>
        <v>31492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31452</v>
      </c>
      <c r="AB16" s="75">
        <v>0</v>
      </c>
      <c r="AC16" s="74">
        <f t="shared" si="11"/>
        <v>40</v>
      </c>
      <c r="AD16" s="74">
        <f t="shared" si="12"/>
        <v>750402</v>
      </c>
    </row>
    <row r="17" spans="1:30" s="50" customFormat="1" ht="12" customHeight="1">
      <c r="A17" s="53" t="s">
        <v>278</v>
      </c>
      <c r="B17" s="54" t="s">
        <v>299</v>
      </c>
      <c r="C17" s="53" t="s">
        <v>300</v>
      </c>
      <c r="D17" s="74">
        <f t="shared" si="1"/>
        <v>175533</v>
      </c>
      <c r="E17" s="74">
        <f t="shared" si="2"/>
        <v>49500</v>
      </c>
      <c r="F17" s="74">
        <v>0</v>
      </c>
      <c r="G17" s="74">
        <v>0</v>
      </c>
      <c r="H17" s="74">
        <v>35900</v>
      </c>
      <c r="I17" s="74">
        <v>13600</v>
      </c>
      <c r="J17" s="75">
        <v>0</v>
      </c>
      <c r="K17" s="74">
        <v>0</v>
      </c>
      <c r="L17" s="74">
        <v>126033</v>
      </c>
      <c r="M17" s="74">
        <f t="shared" si="3"/>
        <v>145057</v>
      </c>
      <c r="N17" s="74">
        <f t="shared" si="4"/>
        <v>8570</v>
      </c>
      <c r="O17" s="74">
        <v>4206</v>
      </c>
      <c r="P17" s="74">
        <v>4364</v>
      </c>
      <c r="Q17" s="74">
        <v>0</v>
      </c>
      <c r="R17" s="74">
        <v>0</v>
      </c>
      <c r="S17" s="75">
        <v>0</v>
      </c>
      <c r="T17" s="74">
        <v>0</v>
      </c>
      <c r="U17" s="74">
        <v>136487</v>
      </c>
      <c r="V17" s="74">
        <f t="shared" si="5"/>
        <v>320590</v>
      </c>
      <c r="W17" s="74">
        <f t="shared" si="6"/>
        <v>58070</v>
      </c>
      <c r="X17" s="74">
        <f t="shared" si="7"/>
        <v>4206</v>
      </c>
      <c r="Y17" s="74">
        <f t="shared" si="8"/>
        <v>4364</v>
      </c>
      <c r="Z17" s="74">
        <f t="shared" si="9"/>
        <v>35900</v>
      </c>
      <c r="AA17" s="74">
        <f t="shared" si="10"/>
        <v>13600</v>
      </c>
      <c r="AB17" s="75">
        <v>0</v>
      </c>
      <c r="AC17" s="74">
        <f t="shared" si="11"/>
        <v>0</v>
      </c>
      <c r="AD17" s="74">
        <f t="shared" si="12"/>
        <v>262520</v>
      </c>
    </row>
    <row r="18" spans="1:30" s="50" customFormat="1" ht="12" customHeight="1">
      <c r="A18" s="53" t="s">
        <v>280</v>
      </c>
      <c r="B18" s="54" t="s">
        <v>301</v>
      </c>
      <c r="C18" s="53" t="s">
        <v>302</v>
      </c>
      <c r="D18" s="74">
        <f t="shared" si="1"/>
        <v>265547</v>
      </c>
      <c r="E18" s="74">
        <f t="shared" si="2"/>
        <v>29006</v>
      </c>
      <c r="F18" s="74">
        <v>0</v>
      </c>
      <c r="G18" s="74">
        <v>0</v>
      </c>
      <c r="H18" s="74">
        <v>0</v>
      </c>
      <c r="I18" s="74">
        <v>25605</v>
      </c>
      <c r="J18" s="75">
        <v>0</v>
      </c>
      <c r="K18" s="74">
        <v>3401</v>
      </c>
      <c r="L18" s="74">
        <v>236541</v>
      </c>
      <c r="M18" s="74">
        <f t="shared" si="3"/>
        <v>69080</v>
      </c>
      <c r="N18" s="74">
        <f t="shared" si="4"/>
        <v>5</v>
      </c>
      <c r="O18" s="74">
        <v>0</v>
      </c>
      <c r="P18" s="74">
        <v>0</v>
      </c>
      <c r="Q18" s="74">
        <v>0</v>
      </c>
      <c r="R18" s="74">
        <v>5</v>
      </c>
      <c r="S18" s="75">
        <v>0</v>
      </c>
      <c r="T18" s="74">
        <v>0</v>
      </c>
      <c r="U18" s="74">
        <v>69075</v>
      </c>
      <c r="V18" s="74">
        <f t="shared" si="5"/>
        <v>334627</v>
      </c>
      <c r="W18" s="74">
        <f t="shared" si="6"/>
        <v>29011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25610</v>
      </c>
      <c r="AB18" s="75">
        <v>0</v>
      </c>
      <c r="AC18" s="74">
        <f t="shared" si="11"/>
        <v>3401</v>
      </c>
      <c r="AD18" s="74">
        <f t="shared" si="12"/>
        <v>305616</v>
      </c>
    </row>
    <row r="19" spans="1:30" s="50" customFormat="1" ht="12" customHeight="1">
      <c r="A19" s="53" t="s">
        <v>278</v>
      </c>
      <c r="B19" s="54" t="s">
        <v>303</v>
      </c>
      <c r="C19" s="53" t="s">
        <v>304</v>
      </c>
      <c r="D19" s="74">
        <f t="shared" si="1"/>
        <v>53571</v>
      </c>
      <c r="E19" s="74">
        <f t="shared" si="2"/>
        <v>4297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4297</v>
      </c>
      <c r="L19" s="74">
        <v>49274</v>
      </c>
      <c r="M19" s="74">
        <f t="shared" si="3"/>
        <v>18950</v>
      </c>
      <c r="N19" s="74">
        <f t="shared" si="4"/>
        <v>6756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6756</v>
      </c>
      <c r="U19" s="74">
        <v>12194</v>
      </c>
      <c r="V19" s="74">
        <f t="shared" si="5"/>
        <v>72521</v>
      </c>
      <c r="W19" s="74">
        <f t="shared" si="6"/>
        <v>11053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11053</v>
      </c>
      <c r="AD19" s="74">
        <f t="shared" si="12"/>
        <v>61468</v>
      </c>
    </row>
    <row r="20" spans="1:30" s="50" customFormat="1" ht="12" customHeight="1">
      <c r="A20" s="53" t="s">
        <v>280</v>
      </c>
      <c r="B20" s="54" t="s">
        <v>305</v>
      </c>
      <c r="C20" s="53" t="s">
        <v>306</v>
      </c>
      <c r="D20" s="74">
        <f t="shared" si="1"/>
        <v>156697</v>
      </c>
      <c r="E20" s="74">
        <f t="shared" si="2"/>
        <v>67465</v>
      </c>
      <c r="F20" s="74">
        <v>10162</v>
      </c>
      <c r="G20" s="74">
        <v>0</v>
      </c>
      <c r="H20" s="74">
        <v>18200</v>
      </c>
      <c r="I20" s="74">
        <v>16365</v>
      </c>
      <c r="J20" s="75">
        <v>0</v>
      </c>
      <c r="K20" s="74">
        <v>22738</v>
      </c>
      <c r="L20" s="74">
        <v>89232</v>
      </c>
      <c r="M20" s="74">
        <f t="shared" si="3"/>
        <v>605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605</v>
      </c>
      <c r="V20" s="74">
        <f t="shared" si="5"/>
        <v>157302</v>
      </c>
      <c r="W20" s="74">
        <f t="shared" si="6"/>
        <v>67465</v>
      </c>
      <c r="X20" s="74">
        <f t="shared" si="7"/>
        <v>10162</v>
      </c>
      <c r="Y20" s="74">
        <f t="shared" si="8"/>
        <v>0</v>
      </c>
      <c r="Z20" s="74">
        <f t="shared" si="9"/>
        <v>18200</v>
      </c>
      <c r="AA20" s="74">
        <f t="shared" si="10"/>
        <v>16365</v>
      </c>
      <c r="AB20" s="75">
        <v>0</v>
      </c>
      <c r="AC20" s="74">
        <f t="shared" si="11"/>
        <v>22738</v>
      </c>
      <c r="AD20" s="74">
        <f t="shared" si="12"/>
        <v>89837</v>
      </c>
    </row>
    <row r="21" spans="1:30" s="50" customFormat="1" ht="12" customHeight="1">
      <c r="A21" s="53" t="s">
        <v>278</v>
      </c>
      <c r="B21" s="54" t="s">
        <v>307</v>
      </c>
      <c r="C21" s="53" t="s">
        <v>308</v>
      </c>
      <c r="D21" s="74">
        <f t="shared" si="1"/>
        <v>220351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220351</v>
      </c>
      <c r="M21" s="74">
        <f t="shared" si="3"/>
        <v>83331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83331</v>
      </c>
      <c r="V21" s="74">
        <f t="shared" si="5"/>
        <v>303682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303682</v>
      </c>
    </row>
    <row r="22" spans="1:30" s="50" customFormat="1" ht="12" customHeight="1">
      <c r="A22" s="53" t="s">
        <v>280</v>
      </c>
      <c r="B22" s="54" t="s">
        <v>309</v>
      </c>
      <c r="C22" s="53" t="s">
        <v>310</v>
      </c>
      <c r="D22" s="74">
        <f t="shared" si="1"/>
        <v>108195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108195</v>
      </c>
      <c r="M22" s="74">
        <f t="shared" si="3"/>
        <v>45266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45266</v>
      </c>
      <c r="V22" s="74">
        <f t="shared" si="5"/>
        <v>153461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153461</v>
      </c>
    </row>
    <row r="23" spans="1:30" s="50" customFormat="1" ht="12" customHeight="1">
      <c r="A23" s="53" t="s">
        <v>278</v>
      </c>
      <c r="B23" s="54" t="s">
        <v>311</v>
      </c>
      <c r="C23" s="53" t="s">
        <v>312</v>
      </c>
      <c r="D23" s="74">
        <f t="shared" si="1"/>
        <v>282660</v>
      </c>
      <c r="E23" s="74">
        <f t="shared" si="2"/>
        <v>23764</v>
      </c>
      <c r="F23" s="74">
        <v>0</v>
      </c>
      <c r="G23" s="74">
        <v>0</v>
      </c>
      <c r="H23" s="74">
        <v>0</v>
      </c>
      <c r="I23" s="74">
        <v>23764</v>
      </c>
      <c r="J23" s="75">
        <v>0</v>
      </c>
      <c r="K23" s="74">
        <v>0</v>
      </c>
      <c r="L23" s="74">
        <v>258896</v>
      </c>
      <c r="M23" s="74">
        <f t="shared" si="3"/>
        <v>95474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95474</v>
      </c>
      <c r="V23" s="74">
        <f t="shared" si="5"/>
        <v>378134</v>
      </c>
      <c r="W23" s="74">
        <f t="shared" si="6"/>
        <v>23764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23764</v>
      </c>
      <c r="AB23" s="75">
        <v>0</v>
      </c>
      <c r="AC23" s="74">
        <f t="shared" si="11"/>
        <v>0</v>
      </c>
      <c r="AD23" s="74">
        <f t="shared" si="12"/>
        <v>354370</v>
      </c>
    </row>
    <row r="24" spans="1:30" s="50" customFormat="1" ht="12" customHeight="1">
      <c r="A24" s="53" t="s">
        <v>280</v>
      </c>
      <c r="B24" s="54" t="s">
        <v>313</v>
      </c>
      <c r="C24" s="53" t="s">
        <v>314</v>
      </c>
      <c r="D24" s="74">
        <f t="shared" si="1"/>
        <v>114883</v>
      </c>
      <c r="E24" s="74">
        <f t="shared" si="2"/>
        <v>20293</v>
      </c>
      <c r="F24" s="74">
        <v>0</v>
      </c>
      <c r="G24" s="74">
        <v>0</v>
      </c>
      <c r="H24" s="74">
        <v>0</v>
      </c>
      <c r="I24" s="74">
        <v>20293</v>
      </c>
      <c r="J24" s="75">
        <v>0</v>
      </c>
      <c r="K24" s="74">
        <v>0</v>
      </c>
      <c r="L24" s="74">
        <v>94590</v>
      </c>
      <c r="M24" s="74">
        <f t="shared" si="3"/>
        <v>18933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18933</v>
      </c>
      <c r="V24" s="74">
        <f t="shared" si="5"/>
        <v>133816</v>
      </c>
      <c r="W24" s="74">
        <f t="shared" si="6"/>
        <v>20293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20293</v>
      </c>
      <c r="AB24" s="75">
        <v>0</v>
      </c>
      <c r="AC24" s="74">
        <f t="shared" si="11"/>
        <v>0</v>
      </c>
      <c r="AD24" s="74">
        <f t="shared" si="12"/>
        <v>113523</v>
      </c>
    </row>
    <row r="25" spans="1:30" s="50" customFormat="1" ht="12" customHeight="1">
      <c r="A25" s="53" t="s">
        <v>278</v>
      </c>
      <c r="B25" s="54" t="s">
        <v>315</v>
      </c>
      <c r="C25" s="53" t="s">
        <v>316</v>
      </c>
      <c r="D25" s="74">
        <f t="shared" si="1"/>
        <v>88480</v>
      </c>
      <c r="E25" s="74">
        <f t="shared" si="2"/>
        <v>13674</v>
      </c>
      <c r="F25" s="74">
        <v>0</v>
      </c>
      <c r="G25" s="74">
        <v>0</v>
      </c>
      <c r="H25" s="74">
        <v>0</v>
      </c>
      <c r="I25" s="74">
        <v>13674</v>
      </c>
      <c r="J25" s="75">
        <v>0</v>
      </c>
      <c r="K25" s="74">
        <v>0</v>
      </c>
      <c r="L25" s="74">
        <v>74806</v>
      </c>
      <c r="M25" s="74">
        <f t="shared" si="3"/>
        <v>18347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18347</v>
      </c>
      <c r="V25" s="74">
        <f t="shared" si="5"/>
        <v>106827</v>
      </c>
      <c r="W25" s="74">
        <f t="shared" si="6"/>
        <v>13674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13674</v>
      </c>
      <c r="AB25" s="75">
        <v>0</v>
      </c>
      <c r="AC25" s="74">
        <f t="shared" si="11"/>
        <v>0</v>
      </c>
      <c r="AD25" s="74">
        <f t="shared" si="12"/>
        <v>93153</v>
      </c>
    </row>
    <row r="26" spans="1:30" s="50" customFormat="1" ht="12" customHeight="1">
      <c r="A26" s="53" t="s">
        <v>280</v>
      </c>
      <c r="B26" s="54" t="s">
        <v>317</v>
      </c>
      <c r="C26" s="53" t="s">
        <v>318</v>
      </c>
      <c r="D26" s="74">
        <f t="shared" si="1"/>
        <v>89459</v>
      </c>
      <c r="E26" s="74">
        <f t="shared" si="2"/>
        <v>13249</v>
      </c>
      <c r="F26" s="74">
        <v>0</v>
      </c>
      <c r="G26" s="74">
        <v>0</v>
      </c>
      <c r="H26" s="74">
        <v>0</v>
      </c>
      <c r="I26" s="74">
        <v>13249</v>
      </c>
      <c r="J26" s="75">
        <v>0</v>
      </c>
      <c r="K26" s="74">
        <v>0</v>
      </c>
      <c r="L26" s="74">
        <v>76210</v>
      </c>
      <c r="M26" s="74">
        <f t="shared" si="3"/>
        <v>18809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18809</v>
      </c>
      <c r="V26" s="74">
        <f t="shared" si="5"/>
        <v>108268</v>
      </c>
      <c r="W26" s="74">
        <f t="shared" si="6"/>
        <v>13249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13249</v>
      </c>
      <c r="AB26" s="75">
        <v>0</v>
      </c>
      <c r="AC26" s="74">
        <f t="shared" si="11"/>
        <v>0</v>
      </c>
      <c r="AD26" s="74">
        <f t="shared" si="12"/>
        <v>95019</v>
      </c>
    </row>
    <row r="27" spans="1:30" s="50" customFormat="1" ht="12" customHeight="1">
      <c r="A27" s="53" t="s">
        <v>319</v>
      </c>
      <c r="B27" s="54" t="s">
        <v>320</v>
      </c>
      <c r="C27" s="53" t="s">
        <v>321</v>
      </c>
      <c r="D27" s="74">
        <f t="shared" si="1"/>
        <v>70076</v>
      </c>
      <c r="E27" s="74">
        <f t="shared" si="2"/>
        <v>20083</v>
      </c>
      <c r="F27" s="74">
        <v>0</v>
      </c>
      <c r="G27" s="74">
        <v>0</v>
      </c>
      <c r="H27" s="74">
        <v>0</v>
      </c>
      <c r="I27" s="74">
        <v>20083</v>
      </c>
      <c r="J27" s="75">
        <v>0</v>
      </c>
      <c r="K27" s="74">
        <v>0</v>
      </c>
      <c r="L27" s="74">
        <v>49993</v>
      </c>
      <c r="M27" s="74">
        <f t="shared" si="3"/>
        <v>24286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24286</v>
      </c>
      <c r="V27" s="74">
        <f t="shared" si="5"/>
        <v>94362</v>
      </c>
      <c r="W27" s="74">
        <f t="shared" si="6"/>
        <v>20083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20083</v>
      </c>
      <c r="AB27" s="75">
        <v>0</v>
      </c>
      <c r="AC27" s="74">
        <f t="shared" si="11"/>
        <v>0</v>
      </c>
      <c r="AD27" s="74">
        <f t="shared" si="12"/>
        <v>74279</v>
      </c>
    </row>
    <row r="28" spans="1:30" s="50" customFormat="1" ht="12" customHeight="1">
      <c r="A28" s="53" t="s">
        <v>280</v>
      </c>
      <c r="B28" s="54" t="s">
        <v>322</v>
      </c>
      <c r="C28" s="53" t="s">
        <v>323</v>
      </c>
      <c r="D28" s="74">
        <f t="shared" si="1"/>
        <v>370710</v>
      </c>
      <c r="E28" s="74">
        <f t="shared" si="2"/>
        <v>184963</v>
      </c>
      <c r="F28" s="74">
        <v>42028</v>
      </c>
      <c r="G28" s="74">
        <v>0</v>
      </c>
      <c r="H28" s="74">
        <v>111100</v>
      </c>
      <c r="I28" s="74">
        <v>31835</v>
      </c>
      <c r="J28" s="75">
        <v>0</v>
      </c>
      <c r="K28" s="74">
        <v>0</v>
      </c>
      <c r="L28" s="74">
        <v>185747</v>
      </c>
      <c r="M28" s="74">
        <f t="shared" si="3"/>
        <v>51495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51495</v>
      </c>
      <c r="V28" s="74">
        <f t="shared" si="5"/>
        <v>422205</v>
      </c>
      <c r="W28" s="74">
        <f t="shared" si="6"/>
        <v>184963</v>
      </c>
      <c r="X28" s="74">
        <f t="shared" si="7"/>
        <v>42028</v>
      </c>
      <c r="Y28" s="74">
        <f t="shared" si="8"/>
        <v>0</v>
      </c>
      <c r="Z28" s="74">
        <f t="shared" si="9"/>
        <v>111100</v>
      </c>
      <c r="AA28" s="74">
        <f t="shared" si="10"/>
        <v>31835</v>
      </c>
      <c r="AB28" s="75">
        <v>0</v>
      </c>
      <c r="AC28" s="74">
        <f t="shared" si="11"/>
        <v>0</v>
      </c>
      <c r="AD28" s="74">
        <f t="shared" si="12"/>
        <v>237242</v>
      </c>
    </row>
    <row r="29" spans="1:30" s="50" customFormat="1" ht="12" customHeight="1">
      <c r="A29" s="53" t="s">
        <v>280</v>
      </c>
      <c r="B29" s="54" t="s">
        <v>324</v>
      </c>
      <c r="C29" s="53" t="s">
        <v>325</v>
      </c>
      <c r="D29" s="74">
        <f t="shared" si="1"/>
        <v>116102</v>
      </c>
      <c r="E29" s="74">
        <f t="shared" si="2"/>
        <v>17612</v>
      </c>
      <c r="F29" s="74">
        <v>0</v>
      </c>
      <c r="G29" s="74">
        <v>0</v>
      </c>
      <c r="H29" s="74">
        <v>0</v>
      </c>
      <c r="I29" s="74">
        <v>17612</v>
      </c>
      <c r="J29" s="75">
        <v>0</v>
      </c>
      <c r="K29" s="74">
        <v>0</v>
      </c>
      <c r="L29" s="74">
        <v>98490</v>
      </c>
      <c r="M29" s="74">
        <f t="shared" si="3"/>
        <v>28725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28725</v>
      </c>
      <c r="V29" s="74">
        <f t="shared" si="5"/>
        <v>144827</v>
      </c>
      <c r="W29" s="74">
        <f t="shared" si="6"/>
        <v>17612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17612</v>
      </c>
      <c r="AB29" s="75">
        <v>0</v>
      </c>
      <c r="AC29" s="74">
        <f t="shared" si="11"/>
        <v>0</v>
      </c>
      <c r="AD29" s="74">
        <f t="shared" si="12"/>
        <v>127215</v>
      </c>
    </row>
    <row r="30" spans="1:30" s="50" customFormat="1" ht="12" customHeight="1">
      <c r="A30" s="53" t="s">
        <v>280</v>
      </c>
      <c r="B30" s="54" t="s">
        <v>326</v>
      </c>
      <c r="C30" s="53" t="s">
        <v>327</v>
      </c>
      <c r="D30" s="74">
        <f t="shared" si="1"/>
        <v>624175</v>
      </c>
      <c r="E30" s="74">
        <f t="shared" si="2"/>
        <v>193344</v>
      </c>
      <c r="F30" s="74">
        <v>5066</v>
      </c>
      <c r="G30" s="74">
        <v>0</v>
      </c>
      <c r="H30" s="74">
        <v>103500</v>
      </c>
      <c r="I30" s="74">
        <v>80941</v>
      </c>
      <c r="J30" s="75">
        <v>0</v>
      </c>
      <c r="K30" s="74">
        <v>3837</v>
      </c>
      <c r="L30" s="74">
        <v>430831</v>
      </c>
      <c r="M30" s="74">
        <f t="shared" si="3"/>
        <v>130297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130297</v>
      </c>
      <c r="V30" s="74">
        <f t="shared" si="5"/>
        <v>754472</v>
      </c>
      <c r="W30" s="74">
        <f t="shared" si="6"/>
        <v>193344</v>
      </c>
      <c r="X30" s="74">
        <f t="shared" si="7"/>
        <v>5066</v>
      </c>
      <c r="Y30" s="74">
        <f t="shared" si="8"/>
        <v>0</v>
      </c>
      <c r="Z30" s="74">
        <f t="shared" si="9"/>
        <v>103500</v>
      </c>
      <c r="AA30" s="74">
        <f t="shared" si="10"/>
        <v>80941</v>
      </c>
      <c r="AB30" s="75">
        <v>0</v>
      </c>
      <c r="AC30" s="74">
        <f t="shared" si="11"/>
        <v>3837</v>
      </c>
      <c r="AD30" s="74">
        <f t="shared" si="12"/>
        <v>561128</v>
      </c>
    </row>
    <row r="31" spans="1:30" s="50" customFormat="1" ht="12" customHeight="1">
      <c r="A31" s="53" t="s">
        <v>280</v>
      </c>
      <c r="B31" s="54" t="s">
        <v>328</v>
      </c>
      <c r="C31" s="53" t="s">
        <v>329</v>
      </c>
      <c r="D31" s="74">
        <f t="shared" si="1"/>
        <v>221078</v>
      </c>
      <c r="E31" s="74">
        <f t="shared" si="2"/>
        <v>27548</v>
      </c>
      <c r="F31" s="74">
        <v>0</v>
      </c>
      <c r="G31" s="74">
        <v>0</v>
      </c>
      <c r="H31" s="74">
        <v>0</v>
      </c>
      <c r="I31" s="74">
        <v>27271</v>
      </c>
      <c r="J31" s="75">
        <v>0</v>
      </c>
      <c r="K31" s="74">
        <v>277</v>
      </c>
      <c r="L31" s="74">
        <v>193530</v>
      </c>
      <c r="M31" s="74">
        <f t="shared" si="3"/>
        <v>58340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58340</v>
      </c>
      <c r="V31" s="74">
        <f t="shared" si="5"/>
        <v>279418</v>
      </c>
      <c r="W31" s="74">
        <f t="shared" si="6"/>
        <v>27548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27271</v>
      </c>
      <c r="AB31" s="75">
        <v>0</v>
      </c>
      <c r="AC31" s="74">
        <f t="shared" si="11"/>
        <v>277</v>
      </c>
      <c r="AD31" s="74">
        <f t="shared" si="12"/>
        <v>251870</v>
      </c>
    </row>
    <row r="32" spans="1:30" s="50" customFormat="1" ht="12" customHeight="1">
      <c r="A32" s="53" t="s">
        <v>280</v>
      </c>
      <c r="B32" s="54" t="s">
        <v>330</v>
      </c>
      <c r="C32" s="53" t="s">
        <v>331</v>
      </c>
      <c r="D32" s="74">
        <f t="shared" si="1"/>
        <v>108993</v>
      </c>
      <c r="E32" s="74">
        <f t="shared" si="2"/>
        <v>8353</v>
      </c>
      <c r="F32" s="74">
        <v>0</v>
      </c>
      <c r="G32" s="74">
        <v>0</v>
      </c>
      <c r="H32" s="74">
        <v>0</v>
      </c>
      <c r="I32" s="74">
        <v>8353</v>
      </c>
      <c r="J32" s="75">
        <v>0</v>
      </c>
      <c r="K32" s="74">
        <v>0</v>
      </c>
      <c r="L32" s="74">
        <v>100640</v>
      </c>
      <c r="M32" s="74">
        <f t="shared" si="3"/>
        <v>57696</v>
      </c>
      <c r="N32" s="74">
        <f t="shared" si="4"/>
        <v>3180</v>
      </c>
      <c r="O32" s="74">
        <v>1023</v>
      </c>
      <c r="P32" s="74">
        <v>2157</v>
      </c>
      <c r="Q32" s="74">
        <v>0</v>
      </c>
      <c r="R32" s="74">
        <v>0</v>
      </c>
      <c r="S32" s="75">
        <v>0</v>
      </c>
      <c r="T32" s="74">
        <v>0</v>
      </c>
      <c r="U32" s="74">
        <v>54516</v>
      </c>
      <c r="V32" s="74">
        <f t="shared" si="5"/>
        <v>166689</v>
      </c>
      <c r="W32" s="74">
        <f t="shared" si="6"/>
        <v>11533</v>
      </c>
      <c r="X32" s="74">
        <f t="shared" si="7"/>
        <v>1023</v>
      </c>
      <c r="Y32" s="74">
        <f t="shared" si="8"/>
        <v>2157</v>
      </c>
      <c r="Z32" s="74">
        <f t="shared" si="9"/>
        <v>0</v>
      </c>
      <c r="AA32" s="74">
        <f t="shared" si="10"/>
        <v>8353</v>
      </c>
      <c r="AB32" s="75">
        <v>0</v>
      </c>
      <c r="AC32" s="74">
        <f t="shared" si="11"/>
        <v>0</v>
      </c>
      <c r="AD32" s="74">
        <f t="shared" si="12"/>
        <v>155156</v>
      </c>
    </row>
    <row r="33" spans="1:30" s="50" customFormat="1" ht="12" customHeight="1">
      <c r="A33" s="53" t="s">
        <v>280</v>
      </c>
      <c r="B33" s="54" t="s">
        <v>332</v>
      </c>
      <c r="C33" s="53" t="s">
        <v>333</v>
      </c>
      <c r="D33" s="74">
        <f t="shared" si="1"/>
        <v>287419</v>
      </c>
      <c r="E33" s="74">
        <f t="shared" si="2"/>
        <v>65028</v>
      </c>
      <c r="F33" s="74">
        <v>0</v>
      </c>
      <c r="G33" s="74">
        <v>9600</v>
      </c>
      <c r="H33" s="74">
        <v>0</v>
      </c>
      <c r="I33" s="74">
        <v>44214</v>
      </c>
      <c r="J33" s="75">
        <v>0</v>
      </c>
      <c r="K33" s="74">
        <v>11214</v>
      </c>
      <c r="L33" s="74">
        <v>222391</v>
      </c>
      <c r="M33" s="74">
        <f t="shared" si="3"/>
        <v>84175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84175</v>
      </c>
      <c r="V33" s="74">
        <f t="shared" si="5"/>
        <v>371594</v>
      </c>
      <c r="W33" s="74">
        <f t="shared" si="6"/>
        <v>65028</v>
      </c>
      <c r="X33" s="74">
        <f t="shared" si="7"/>
        <v>0</v>
      </c>
      <c r="Y33" s="74">
        <f t="shared" si="8"/>
        <v>9600</v>
      </c>
      <c r="Z33" s="74">
        <f t="shared" si="9"/>
        <v>0</v>
      </c>
      <c r="AA33" s="74">
        <f t="shared" si="10"/>
        <v>44214</v>
      </c>
      <c r="AB33" s="75">
        <v>0</v>
      </c>
      <c r="AC33" s="74">
        <f t="shared" si="11"/>
        <v>11214</v>
      </c>
      <c r="AD33" s="74">
        <f t="shared" si="12"/>
        <v>306566</v>
      </c>
    </row>
    <row r="34" spans="1:30" s="50" customFormat="1" ht="12" customHeight="1">
      <c r="A34" s="53" t="s">
        <v>280</v>
      </c>
      <c r="B34" s="54" t="s">
        <v>334</v>
      </c>
      <c r="C34" s="53" t="s">
        <v>335</v>
      </c>
      <c r="D34" s="74">
        <f t="shared" si="1"/>
        <v>86878</v>
      </c>
      <c r="E34" s="74">
        <f t="shared" si="2"/>
        <v>2901</v>
      </c>
      <c r="F34" s="74">
        <v>0</v>
      </c>
      <c r="G34" s="74">
        <v>0</v>
      </c>
      <c r="H34" s="74">
        <v>0</v>
      </c>
      <c r="I34" s="74">
        <v>781</v>
      </c>
      <c r="J34" s="75">
        <v>0</v>
      </c>
      <c r="K34" s="74">
        <v>2120</v>
      </c>
      <c r="L34" s="74">
        <v>83977</v>
      </c>
      <c r="M34" s="74">
        <f t="shared" si="3"/>
        <v>11122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11122</v>
      </c>
      <c r="V34" s="74">
        <f t="shared" si="5"/>
        <v>98000</v>
      </c>
      <c r="W34" s="74">
        <f t="shared" si="6"/>
        <v>2901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781</v>
      </c>
      <c r="AB34" s="75">
        <v>0</v>
      </c>
      <c r="AC34" s="74">
        <f t="shared" si="11"/>
        <v>2120</v>
      </c>
      <c r="AD34" s="74">
        <f t="shared" si="12"/>
        <v>95099</v>
      </c>
    </row>
    <row r="35" spans="1:30" s="50" customFormat="1" ht="12" customHeight="1">
      <c r="A35" s="53" t="s">
        <v>280</v>
      </c>
      <c r="B35" s="54" t="s">
        <v>336</v>
      </c>
      <c r="C35" s="53" t="s">
        <v>337</v>
      </c>
      <c r="D35" s="74">
        <f t="shared" si="1"/>
        <v>82717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82717</v>
      </c>
      <c r="M35" s="74">
        <f t="shared" si="3"/>
        <v>26998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26998</v>
      </c>
      <c r="V35" s="74">
        <f t="shared" si="5"/>
        <v>109715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109715</v>
      </c>
    </row>
    <row r="36" spans="1:30" s="50" customFormat="1" ht="12" customHeight="1">
      <c r="A36" s="53" t="s">
        <v>280</v>
      </c>
      <c r="B36" s="54" t="s">
        <v>338</v>
      </c>
      <c r="C36" s="53" t="s">
        <v>339</v>
      </c>
      <c r="D36" s="74">
        <f t="shared" si="1"/>
        <v>17949</v>
      </c>
      <c r="E36" s="74">
        <f t="shared" si="2"/>
        <v>408</v>
      </c>
      <c r="F36" s="74">
        <v>0</v>
      </c>
      <c r="G36" s="74">
        <v>0</v>
      </c>
      <c r="H36" s="74">
        <v>0</v>
      </c>
      <c r="I36" s="74">
        <v>236</v>
      </c>
      <c r="J36" s="75">
        <v>0</v>
      </c>
      <c r="K36" s="74">
        <v>172</v>
      </c>
      <c r="L36" s="74">
        <v>17541</v>
      </c>
      <c r="M36" s="74">
        <f t="shared" si="3"/>
        <v>6101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6101</v>
      </c>
      <c r="V36" s="74">
        <f t="shared" si="5"/>
        <v>24050</v>
      </c>
      <c r="W36" s="74">
        <f t="shared" si="6"/>
        <v>408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236</v>
      </c>
      <c r="AB36" s="75">
        <v>0</v>
      </c>
      <c r="AC36" s="74">
        <f t="shared" si="11"/>
        <v>172</v>
      </c>
      <c r="AD36" s="74">
        <f t="shared" si="12"/>
        <v>23642</v>
      </c>
    </row>
    <row r="37" spans="1:30" s="50" customFormat="1" ht="12" customHeight="1">
      <c r="A37" s="53" t="s">
        <v>280</v>
      </c>
      <c r="B37" s="54" t="s">
        <v>340</v>
      </c>
      <c r="C37" s="53" t="s">
        <v>341</v>
      </c>
      <c r="D37" s="74">
        <f t="shared" si="1"/>
        <v>603835</v>
      </c>
      <c r="E37" s="74">
        <f t="shared" si="2"/>
        <v>25997</v>
      </c>
      <c r="F37" s="74">
        <v>0</v>
      </c>
      <c r="G37" s="74">
        <v>0</v>
      </c>
      <c r="H37" s="74">
        <v>0</v>
      </c>
      <c r="I37" s="74">
        <v>25994</v>
      </c>
      <c r="J37" s="75">
        <v>0</v>
      </c>
      <c r="K37" s="74">
        <v>3</v>
      </c>
      <c r="L37" s="74">
        <v>577838</v>
      </c>
      <c r="M37" s="74">
        <f t="shared" si="3"/>
        <v>191212</v>
      </c>
      <c r="N37" s="74">
        <f t="shared" si="4"/>
        <v>19563</v>
      </c>
      <c r="O37" s="74">
        <v>4313</v>
      </c>
      <c r="P37" s="74">
        <v>8508</v>
      </c>
      <c r="Q37" s="74">
        <v>0</v>
      </c>
      <c r="R37" s="74">
        <v>6532</v>
      </c>
      <c r="S37" s="75">
        <v>0</v>
      </c>
      <c r="T37" s="74">
        <v>210</v>
      </c>
      <c r="U37" s="74">
        <v>171649</v>
      </c>
      <c r="V37" s="74">
        <f t="shared" si="5"/>
        <v>795047</v>
      </c>
      <c r="W37" s="74">
        <f t="shared" si="6"/>
        <v>45560</v>
      </c>
      <c r="X37" s="74">
        <f t="shared" si="7"/>
        <v>4313</v>
      </c>
      <c r="Y37" s="74">
        <f t="shared" si="8"/>
        <v>8508</v>
      </c>
      <c r="Z37" s="74">
        <f t="shared" si="9"/>
        <v>0</v>
      </c>
      <c r="AA37" s="74">
        <f t="shared" si="10"/>
        <v>32526</v>
      </c>
      <c r="AB37" s="75">
        <v>0</v>
      </c>
      <c r="AC37" s="74">
        <f t="shared" si="11"/>
        <v>213</v>
      </c>
      <c r="AD37" s="74">
        <f t="shared" si="12"/>
        <v>749487</v>
      </c>
    </row>
    <row r="38" spans="1:30" s="50" customFormat="1" ht="12" customHeight="1">
      <c r="A38" s="53" t="s">
        <v>280</v>
      </c>
      <c r="B38" s="54" t="s">
        <v>342</v>
      </c>
      <c r="C38" s="53" t="s">
        <v>343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18296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254130</v>
      </c>
      <c r="T38" s="74">
        <v>0</v>
      </c>
      <c r="U38" s="74">
        <v>18296</v>
      </c>
      <c r="V38" s="74">
        <f t="shared" si="5"/>
        <v>18296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aca="true" t="shared" si="13" ref="AB38:AB52">+SUM(J38,S38)</f>
        <v>254130</v>
      </c>
      <c r="AC38" s="74">
        <f t="shared" si="11"/>
        <v>0</v>
      </c>
      <c r="AD38" s="74">
        <f t="shared" si="12"/>
        <v>18296</v>
      </c>
    </row>
    <row r="39" spans="1:30" s="50" customFormat="1" ht="12" customHeight="1">
      <c r="A39" s="53" t="s">
        <v>280</v>
      </c>
      <c r="B39" s="54" t="s">
        <v>344</v>
      </c>
      <c r="C39" s="53" t="s">
        <v>345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40626</v>
      </c>
      <c r="N39" s="74">
        <f t="shared" si="4"/>
        <v>40626</v>
      </c>
      <c r="O39" s="74">
        <v>0</v>
      </c>
      <c r="P39" s="74">
        <v>0</v>
      </c>
      <c r="Q39" s="74">
        <v>0</v>
      </c>
      <c r="R39" s="74">
        <v>13494</v>
      </c>
      <c r="S39" s="75">
        <v>182112</v>
      </c>
      <c r="T39" s="74">
        <v>27132</v>
      </c>
      <c r="U39" s="74">
        <v>0</v>
      </c>
      <c r="V39" s="74">
        <f t="shared" si="5"/>
        <v>40626</v>
      </c>
      <c r="W39" s="74">
        <f t="shared" si="6"/>
        <v>40626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13494</v>
      </c>
      <c r="AB39" s="75">
        <f t="shared" si="13"/>
        <v>182112</v>
      </c>
      <c r="AC39" s="74">
        <f t="shared" si="11"/>
        <v>27132</v>
      </c>
      <c r="AD39" s="74">
        <f t="shared" si="12"/>
        <v>0</v>
      </c>
    </row>
    <row r="40" spans="1:30" s="50" customFormat="1" ht="12" customHeight="1">
      <c r="A40" s="53" t="s">
        <v>280</v>
      </c>
      <c r="B40" s="54" t="s">
        <v>346</v>
      </c>
      <c r="C40" s="53" t="s">
        <v>347</v>
      </c>
      <c r="D40" s="74">
        <f t="shared" si="1"/>
        <v>9749</v>
      </c>
      <c r="E40" s="74">
        <f t="shared" si="2"/>
        <v>9749</v>
      </c>
      <c r="F40" s="74">
        <v>0</v>
      </c>
      <c r="G40" s="74">
        <v>0</v>
      </c>
      <c r="H40" s="74">
        <v>0</v>
      </c>
      <c r="I40" s="74">
        <v>9749</v>
      </c>
      <c r="J40" s="75">
        <v>186434</v>
      </c>
      <c r="K40" s="74">
        <v>0</v>
      </c>
      <c r="L40" s="74">
        <v>0</v>
      </c>
      <c r="M40" s="74">
        <f t="shared" si="3"/>
        <v>338</v>
      </c>
      <c r="N40" s="74">
        <f t="shared" si="4"/>
        <v>338</v>
      </c>
      <c r="O40" s="74">
        <v>0</v>
      </c>
      <c r="P40" s="74">
        <v>0</v>
      </c>
      <c r="Q40" s="74">
        <v>0</v>
      </c>
      <c r="R40" s="74">
        <v>0</v>
      </c>
      <c r="S40" s="75">
        <v>128597</v>
      </c>
      <c r="T40" s="74">
        <v>338</v>
      </c>
      <c r="U40" s="74">
        <v>0</v>
      </c>
      <c r="V40" s="74">
        <f t="shared" si="5"/>
        <v>10087</v>
      </c>
      <c r="W40" s="74">
        <f t="shared" si="6"/>
        <v>10087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9749</v>
      </c>
      <c r="AB40" s="75">
        <f t="shared" si="13"/>
        <v>315031</v>
      </c>
      <c r="AC40" s="74">
        <f t="shared" si="11"/>
        <v>338</v>
      </c>
      <c r="AD40" s="74">
        <f t="shared" si="12"/>
        <v>0</v>
      </c>
    </row>
    <row r="41" spans="1:30" s="50" customFormat="1" ht="12" customHeight="1">
      <c r="A41" s="53" t="s">
        <v>280</v>
      </c>
      <c r="B41" s="54" t="s">
        <v>348</v>
      </c>
      <c r="C41" s="53" t="s">
        <v>349</v>
      </c>
      <c r="D41" s="74">
        <f t="shared" si="1"/>
        <v>6965</v>
      </c>
      <c r="E41" s="74">
        <f t="shared" si="2"/>
        <v>6965</v>
      </c>
      <c r="F41" s="74">
        <v>0</v>
      </c>
      <c r="G41" s="74">
        <v>0</v>
      </c>
      <c r="H41" s="74">
        <v>0</v>
      </c>
      <c r="I41" s="74">
        <v>1395</v>
      </c>
      <c r="J41" s="75">
        <v>321522</v>
      </c>
      <c r="K41" s="74">
        <v>5570</v>
      </c>
      <c r="L41" s="74">
        <v>0</v>
      </c>
      <c r="M41" s="74">
        <f t="shared" si="3"/>
        <v>114279</v>
      </c>
      <c r="N41" s="74">
        <f t="shared" si="4"/>
        <v>114279</v>
      </c>
      <c r="O41" s="74">
        <v>8504</v>
      </c>
      <c r="P41" s="74">
        <v>0</v>
      </c>
      <c r="Q41" s="74">
        <v>67400</v>
      </c>
      <c r="R41" s="74">
        <v>11</v>
      </c>
      <c r="S41" s="75">
        <v>176213</v>
      </c>
      <c r="T41" s="74">
        <v>38364</v>
      </c>
      <c r="U41" s="74">
        <v>0</v>
      </c>
      <c r="V41" s="74">
        <f t="shared" si="5"/>
        <v>121244</v>
      </c>
      <c r="W41" s="74">
        <f t="shared" si="6"/>
        <v>121244</v>
      </c>
      <c r="X41" s="74">
        <f t="shared" si="7"/>
        <v>8504</v>
      </c>
      <c r="Y41" s="74">
        <f t="shared" si="8"/>
        <v>0</v>
      </c>
      <c r="Z41" s="74">
        <f t="shared" si="9"/>
        <v>67400</v>
      </c>
      <c r="AA41" s="74">
        <f t="shared" si="10"/>
        <v>1406</v>
      </c>
      <c r="AB41" s="75">
        <f t="shared" si="13"/>
        <v>497735</v>
      </c>
      <c r="AC41" s="74">
        <f t="shared" si="11"/>
        <v>43934</v>
      </c>
      <c r="AD41" s="74">
        <f t="shared" si="12"/>
        <v>0</v>
      </c>
    </row>
    <row r="42" spans="1:30" s="50" customFormat="1" ht="12" customHeight="1">
      <c r="A42" s="53" t="s">
        <v>280</v>
      </c>
      <c r="B42" s="54" t="s">
        <v>350</v>
      </c>
      <c r="C42" s="53" t="s">
        <v>351</v>
      </c>
      <c r="D42" s="74">
        <f t="shared" si="1"/>
        <v>6017</v>
      </c>
      <c r="E42" s="74">
        <f t="shared" si="2"/>
        <v>6017</v>
      </c>
      <c r="F42" s="74">
        <v>0</v>
      </c>
      <c r="G42" s="74">
        <v>0</v>
      </c>
      <c r="H42" s="74">
        <v>0</v>
      </c>
      <c r="I42" s="74">
        <v>6017</v>
      </c>
      <c r="J42" s="75">
        <v>14915</v>
      </c>
      <c r="K42" s="74">
        <v>0</v>
      </c>
      <c r="L42" s="74">
        <v>0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100688</v>
      </c>
      <c r="T42" s="74">
        <v>0</v>
      </c>
      <c r="U42" s="74">
        <v>0</v>
      </c>
      <c r="V42" s="74">
        <f t="shared" si="5"/>
        <v>6017</v>
      </c>
      <c r="W42" s="74">
        <f t="shared" si="6"/>
        <v>6017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6017</v>
      </c>
      <c r="AB42" s="75">
        <f t="shared" si="13"/>
        <v>115603</v>
      </c>
      <c r="AC42" s="74">
        <f t="shared" si="11"/>
        <v>0</v>
      </c>
      <c r="AD42" s="74">
        <f t="shared" si="12"/>
        <v>0</v>
      </c>
    </row>
    <row r="43" spans="1:30" s="50" customFormat="1" ht="12" customHeight="1">
      <c r="A43" s="53" t="s">
        <v>280</v>
      </c>
      <c r="B43" s="54" t="s">
        <v>352</v>
      </c>
      <c r="C43" s="53" t="s">
        <v>353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135328</v>
      </c>
      <c r="T43" s="74">
        <v>0</v>
      </c>
      <c r="U43" s="74">
        <v>0</v>
      </c>
      <c r="V43" s="74">
        <f t="shared" si="5"/>
        <v>0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135328</v>
      </c>
      <c r="AC43" s="74">
        <f t="shared" si="11"/>
        <v>0</v>
      </c>
      <c r="AD43" s="74">
        <f t="shared" si="12"/>
        <v>0</v>
      </c>
    </row>
    <row r="44" spans="1:30" s="50" customFormat="1" ht="12" customHeight="1">
      <c r="A44" s="53" t="s">
        <v>280</v>
      </c>
      <c r="B44" s="54" t="s">
        <v>354</v>
      </c>
      <c r="C44" s="53" t="s">
        <v>355</v>
      </c>
      <c r="D44" s="74">
        <f t="shared" si="1"/>
        <v>0</v>
      </c>
      <c r="E44" s="74">
        <f t="shared" si="2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0</v>
      </c>
      <c r="M44" s="74">
        <f t="shared" si="3"/>
        <v>10</v>
      </c>
      <c r="N44" s="74">
        <f t="shared" si="4"/>
        <v>10</v>
      </c>
      <c r="O44" s="74">
        <v>0</v>
      </c>
      <c r="P44" s="74">
        <v>0</v>
      </c>
      <c r="Q44" s="74">
        <v>0</v>
      </c>
      <c r="R44" s="74">
        <v>0</v>
      </c>
      <c r="S44" s="75">
        <v>95297</v>
      </c>
      <c r="T44" s="74">
        <v>10</v>
      </c>
      <c r="U44" s="74">
        <v>0</v>
      </c>
      <c r="V44" s="74">
        <f t="shared" si="5"/>
        <v>10</v>
      </c>
      <c r="W44" s="74">
        <f t="shared" si="6"/>
        <v>10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0</v>
      </c>
      <c r="AB44" s="75">
        <f t="shared" si="13"/>
        <v>95297</v>
      </c>
      <c r="AC44" s="74">
        <f t="shared" si="11"/>
        <v>10</v>
      </c>
      <c r="AD44" s="74">
        <f t="shared" si="12"/>
        <v>0</v>
      </c>
    </row>
    <row r="45" spans="1:30" s="50" customFormat="1" ht="12" customHeight="1">
      <c r="A45" s="53" t="s">
        <v>280</v>
      </c>
      <c r="B45" s="54" t="s">
        <v>356</v>
      </c>
      <c r="C45" s="53" t="s">
        <v>357</v>
      </c>
      <c r="D45" s="74">
        <f t="shared" si="1"/>
        <v>92850</v>
      </c>
      <c r="E45" s="74">
        <f t="shared" si="2"/>
        <v>92850</v>
      </c>
      <c r="F45" s="74">
        <v>0</v>
      </c>
      <c r="G45" s="74">
        <v>0</v>
      </c>
      <c r="H45" s="74">
        <v>0</v>
      </c>
      <c r="I45" s="74">
        <v>24056</v>
      </c>
      <c r="J45" s="75">
        <v>525586</v>
      </c>
      <c r="K45" s="74">
        <v>68794</v>
      </c>
      <c r="L45" s="74"/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182150</v>
      </c>
      <c r="T45" s="74">
        <v>0</v>
      </c>
      <c r="U45" s="74">
        <v>0</v>
      </c>
      <c r="V45" s="74">
        <f t="shared" si="5"/>
        <v>92850</v>
      </c>
      <c r="W45" s="74">
        <f t="shared" si="6"/>
        <v>92850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24056</v>
      </c>
      <c r="AB45" s="75">
        <f t="shared" si="13"/>
        <v>707736</v>
      </c>
      <c r="AC45" s="74">
        <f t="shared" si="11"/>
        <v>68794</v>
      </c>
      <c r="AD45" s="74">
        <f t="shared" si="12"/>
        <v>0</v>
      </c>
    </row>
    <row r="46" spans="1:30" s="50" customFormat="1" ht="12" customHeight="1">
      <c r="A46" s="53" t="s">
        <v>280</v>
      </c>
      <c r="B46" s="54" t="s">
        <v>358</v>
      </c>
      <c r="C46" s="53" t="s">
        <v>359</v>
      </c>
      <c r="D46" s="74">
        <f t="shared" si="1"/>
        <v>22887</v>
      </c>
      <c r="E46" s="74">
        <f t="shared" si="2"/>
        <v>22887</v>
      </c>
      <c r="F46" s="74">
        <v>0</v>
      </c>
      <c r="G46" s="74">
        <v>0</v>
      </c>
      <c r="H46" s="74">
        <v>0</v>
      </c>
      <c r="I46" s="74">
        <v>0</v>
      </c>
      <c r="J46" s="75">
        <v>135327</v>
      </c>
      <c r="K46" s="74">
        <v>22887</v>
      </c>
      <c r="L46" s="74">
        <v>0</v>
      </c>
      <c r="M46" s="74">
        <f t="shared" si="3"/>
        <v>0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5"/>
        <v>22887</v>
      </c>
      <c r="W46" s="74">
        <f t="shared" si="6"/>
        <v>22887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0</v>
      </c>
      <c r="AB46" s="75">
        <f t="shared" si="13"/>
        <v>135327</v>
      </c>
      <c r="AC46" s="74">
        <f t="shared" si="11"/>
        <v>22887</v>
      </c>
      <c r="AD46" s="74">
        <f t="shared" si="12"/>
        <v>0</v>
      </c>
    </row>
    <row r="47" spans="1:30" s="50" customFormat="1" ht="12" customHeight="1">
      <c r="A47" s="53" t="s">
        <v>280</v>
      </c>
      <c r="B47" s="54" t="s">
        <v>360</v>
      </c>
      <c r="C47" s="53" t="s">
        <v>361</v>
      </c>
      <c r="D47" s="74">
        <f t="shared" si="1"/>
        <v>66530</v>
      </c>
      <c r="E47" s="74">
        <f t="shared" si="2"/>
        <v>43553</v>
      </c>
      <c r="F47" s="74">
        <v>0</v>
      </c>
      <c r="G47" s="74">
        <v>0</v>
      </c>
      <c r="H47" s="74">
        <v>0</v>
      </c>
      <c r="I47" s="74">
        <v>43553</v>
      </c>
      <c r="J47" s="75">
        <v>413683</v>
      </c>
      <c r="K47" s="74">
        <v>0</v>
      </c>
      <c r="L47" s="74">
        <v>22977</v>
      </c>
      <c r="M47" s="74">
        <f t="shared" si="3"/>
        <v>1079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177421</v>
      </c>
      <c r="T47" s="74">
        <v>0</v>
      </c>
      <c r="U47" s="74">
        <v>1079</v>
      </c>
      <c r="V47" s="74">
        <f t="shared" si="5"/>
        <v>67609</v>
      </c>
      <c r="W47" s="74">
        <f t="shared" si="6"/>
        <v>43553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43553</v>
      </c>
      <c r="AB47" s="75">
        <f t="shared" si="13"/>
        <v>591104</v>
      </c>
      <c r="AC47" s="74">
        <f t="shared" si="11"/>
        <v>0</v>
      </c>
      <c r="AD47" s="74">
        <f t="shared" si="12"/>
        <v>24056</v>
      </c>
    </row>
    <row r="48" spans="1:30" s="50" customFormat="1" ht="12" customHeight="1">
      <c r="A48" s="53" t="s">
        <v>280</v>
      </c>
      <c r="B48" s="54" t="s">
        <v>362</v>
      </c>
      <c r="C48" s="53" t="s">
        <v>363</v>
      </c>
      <c r="D48" s="74">
        <f t="shared" si="1"/>
        <v>0</v>
      </c>
      <c r="E48" s="74">
        <f t="shared" si="2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0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216121</v>
      </c>
      <c r="T48" s="74">
        <v>0</v>
      </c>
      <c r="U48" s="74">
        <v>0</v>
      </c>
      <c r="V48" s="74">
        <f t="shared" si="5"/>
        <v>0</v>
      </c>
      <c r="W48" s="74">
        <f t="shared" si="6"/>
        <v>0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0</v>
      </c>
      <c r="AB48" s="75">
        <f t="shared" si="13"/>
        <v>216121</v>
      </c>
      <c r="AC48" s="74">
        <f t="shared" si="11"/>
        <v>0</v>
      </c>
      <c r="AD48" s="74">
        <f t="shared" si="12"/>
        <v>0</v>
      </c>
    </row>
    <row r="49" spans="1:30" s="50" customFormat="1" ht="12" customHeight="1">
      <c r="A49" s="53" t="s">
        <v>280</v>
      </c>
      <c r="B49" s="54" t="s">
        <v>364</v>
      </c>
      <c r="C49" s="53" t="s">
        <v>365</v>
      </c>
      <c r="D49" s="74">
        <f t="shared" si="1"/>
        <v>0</v>
      </c>
      <c r="E49" s="74">
        <f t="shared" si="2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0</v>
      </c>
      <c r="K49" s="74">
        <v>0</v>
      </c>
      <c r="L49" s="74">
        <v>0</v>
      </c>
      <c r="M49" s="74">
        <f t="shared" si="3"/>
        <v>353205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178902</v>
      </c>
      <c r="T49" s="74">
        <v>0</v>
      </c>
      <c r="U49" s="74">
        <v>353205</v>
      </c>
      <c r="V49" s="74">
        <f t="shared" si="5"/>
        <v>353205</v>
      </c>
      <c r="W49" s="74">
        <f t="shared" si="6"/>
        <v>0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0</v>
      </c>
      <c r="AB49" s="75">
        <f t="shared" si="13"/>
        <v>178902</v>
      </c>
      <c r="AC49" s="74">
        <f t="shared" si="11"/>
        <v>0</v>
      </c>
      <c r="AD49" s="74">
        <f t="shared" si="12"/>
        <v>353205</v>
      </c>
    </row>
    <row r="50" spans="1:30" s="50" customFormat="1" ht="12" customHeight="1">
      <c r="A50" s="53" t="s">
        <v>280</v>
      </c>
      <c r="B50" s="54" t="s">
        <v>366</v>
      </c>
      <c r="C50" s="53" t="s">
        <v>367</v>
      </c>
      <c r="D50" s="74">
        <f t="shared" si="1"/>
        <v>0</v>
      </c>
      <c r="E50" s="74">
        <f t="shared" si="2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0</v>
      </c>
      <c r="M50" s="74">
        <f t="shared" si="3"/>
        <v>45786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707635</v>
      </c>
      <c r="T50" s="74">
        <v>0</v>
      </c>
      <c r="U50" s="74">
        <v>45786</v>
      </c>
      <c r="V50" s="74">
        <f t="shared" si="5"/>
        <v>45786</v>
      </c>
      <c r="W50" s="74">
        <f t="shared" si="6"/>
        <v>0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0</v>
      </c>
      <c r="AB50" s="75">
        <f t="shared" si="13"/>
        <v>707635</v>
      </c>
      <c r="AC50" s="74">
        <f t="shared" si="11"/>
        <v>0</v>
      </c>
      <c r="AD50" s="74">
        <f t="shared" si="12"/>
        <v>45786</v>
      </c>
    </row>
    <row r="51" spans="1:30" s="50" customFormat="1" ht="12" customHeight="1">
      <c r="A51" s="53" t="s">
        <v>280</v>
      </c>
      <c r="B51" s="54" t="s">
        <v>368</v>
      </c>
      <c r="C51" s="53" t="s">
        <v>369</v>
      </c>
      <c r="D51" s="74">
        <f t="shared" si="1"/>
        <v>137824</v>
      </c>
      <c r="E51" s="74">
        <f t="shared" si="2"/>
        <v>10993</v>
      </c>
      <c r="F51" s="74">
        <v>0</v>
      </c>
      <c r="G51" s="74">
        <v>0</v>
      </c>
      <c r="H51" s="74">
        <v>0</v>
      </c>
      <c r="I51" s="74">
        <v>10993</v>
      </c>
      <c r="J51" s="75">
        <v>596750</v>
      </c>
      <c r="K51" s="74">
        <v>0</v>
      </c>
      <c r="L51" s="74">
        <v>126831</v>
      </c>
      <c r="M51" s="74">
        <f t="shared" si="3"/>
        <v>0</v>
      </c>
      <c r="N51" s="74">
        <f t="shared" si="4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5"/>
        <v>137824</v>
      </c>
      <c r="W51" s="74">
        <f t="shared" si="6"/>
        <v>10993</v>
      </c>
      <c r="X51" s="74">
        <f t="shared" si="7"/>
        <v>0</v>
      </c>
      <c r="Y51" s="74">
        <f t="shared" si="8"/>
        <v>0</v>
      </c>
      <c r="Z51" s="74">
        <f t="shared" si="9"/>
        <v>0</v>
      </c>
      <c r="AA51" s="74">
        <f t="shared" si="10"/>
        <v>10993</v>
      </c>
      <c r="AB51" s="75">
        <f t="shared" si="13"/>
        <v>596750</v>
      </c>
      <c r="AC51" s="74">
        <f t="shared" si="11"/>
        <v>0</v>
      </c>
      <c r="AD51" s="74">
        <f t="shared" si="12"/>
        <v>126831</v>
      </c>
    </row>
    <row r="52" spans="1:30" s="50" customFormat="1" ht="12" customHeight="1">
      <c r="A52" s="53" t="s">
        <v>280</v>
      </c>
      <c r="B52" s="54" t="s">
        <v>370</v>
      </c>
      <c r="C52" s="53" t="s">
        <v>371</v>
      </c>
      <c r="D52" s="74">
        <f t="shared" si="1"/>
        <v>7315</v>
      </c>
      <c r="E52" s="74">
        <f t="shared" si="2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305565</v>
      </c>
      <c r="K52" s="74">
        <v>0</v>
      </c>
      <c r="L52" s="74">
        <v>7315</v>
      </c>
      <c r="M52" s="74">
        <f t="shared" si="3"/>
        <v>0</v>
      </c>
      <c r="N52" s="74">
        <f t="shared" si="4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0</v>
      </c>
      <c r="V52" s="74">
        <f t="shared" si="5"/>
        <v>7315</v>
      </c>
      <c r="W52" s="74">
        <f t="shared" si="6"/>
        <v>0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0</v>
      </c>
      <c r="AB52" s="75">
        <f t="shared" si="13"/>
        <v>305565</v>
      </c>
      <c r="AC52" s="74">
        <f t="shared" si="11"/>
        <v>0</v>
      </c>
      <c r="AD52" s="74">
        <f t="shared" si="12"/>
        <v>7315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372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373</v>
      </c>
      <c r="B2" s="148" t="s">
        <v>374</v>
      </c>
      <c r="C2" s="154" t="s">
        <v>375</v>
      </c>
      <c r="D2" s="133" t="s">
        <v>376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377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378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379</v>
      </c>
      <c r="E3" s="80"/>
      <c r="F3" s="80"/>
      <c r="G3" s="80"/>
      <c r="H3" s="80"/>
      <c r="I3" s="80"/>
      <c r="J3" s="80"/>
      <c r="K3" s="85"/>
      <c r="L3" s="81" t="s">
        <v>380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381</v>
      </c>
      <c r="AE3" s="90" t="s">
        <v>382</v>
      </c>
      <c r="AF3" s="135" t="s">
        <v>379</v>
      </c>
      <c r="AG3" s="80"/>
      <c r="AH3" s="80"/>
      <c r="AI3" s="80"/>
      <c r="AJ3" s="80"/>
      <c r="AK3" s="80"/>
      <c r="AL3" s="80"/>
      <c r="AM3" s="85"/>
      <c r="AN3" s="81" t="s">
        <v>380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381</v>
      </c>
      <c r="BG3" s="90" t="s">
        <v>382</v>
      </c>
      <c r="BH3" s="135" t="s">
        <v>379</v>
      </c>
      <c r="BI3" s="80"/>
      <c r="BJ3" s="80"/>
      <c r="BK3" s="80"/>
      <c r="BL3" s="80"/>
      <c r="BM3" s="80"/>
      <c r="BN3" s="80"/>
      <c r="BO3" s="85"/>
      <c r="BP3" s="81" t="s">
        <v>380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381</v>
      </c>
      <c r="CI3" s="90" t="s">
        <v>382</v>
      </c>
    </row>
    <row r="4" spans="1:87" s="45" customFormat="1" ht="13.5" customHeight="1">
      <c r="A4" s="149"/>
      <c r="B4" s="149"/>
      <c r="C4" s="155"/>
      <c r="D4" s="90" t="s">
        <v>382</v>
      </c>
      <c r="E4" s="95" t="s">
        <v>383</v>
      </c>
      <c r="F4" s="89"/>
      <c r="G4" s="93"/>
      <c r="H4" s="80"/>
      <c r="I4" s="94"/>
      <c r="J4" s="136" t="s">
        <v>384</v>
      </c>
      <c r="K4" s="146" t="s">
        <v>385</v>
      </c>
      <c r="L4" s="90" t="s">
        <v>382</v>
      </c>
      <c r="M4" s="135" t="s">
        <v>386</v>
      </c>
      <c r="N4" s="87"/>
      <c r="O4" s="87"/>
      <c r="P4" s="87"/>
      <c r="Q4" s="88"/>
      <c r="R4" s="135" t="s">
        <v>387</v>
      </c>
      <c r="S4" s="80"/>
      <c r="T4" s="80"/>
      <c r="U4" s="94"/>
      <c r="V4" s="95" t="s">
        <v>388</v>
      </c>
      <c r="W4" s="135" t="s">
        <v>389</v>
      </c>
      <c r="X4" s="86"/>
      <c r="Y4" s="87"/>
      <c r="Z4" s="87"/>
      <c r="AA4" s="88"/>
      <c r="AB4" s="95" t="s">
        <v>390</v>
      </c>
      <c r="AC4" s="95" t="s">
        <v>391</v>
      </c>
      <c r="AD4" s="90"/>
      <c r="AE4" s="90"/>
      <c r="AF4" s="90" t="s">
        <v>382</v>
      </c>
      <c r="AG4" s="95" t="s">
        <v>383</v>
      </c>
      <c r="AH4" s="89"/>
      <c r="AI4" s="93"/>
      <c r="AJ4" s="80"/>
      <c r="AK4" s="94"/>
      <c r="AL4" s="136" t="s">
        <v>384</v>
      </c>
      <c r="AM4" s="146" t="s">
        <v>385</v>
      </c>
      <c r="AN4" s="90" t="s">
        <v>382</v>
      </c>
      <c r="AO4" s="135" t="s">
        <v>386</v>
      </c>
      <c r="AP4" s="87"/>
      <c r="AQ4" s="87"/>
      <c r="AR4" s="87"/>
      <c r="AS4" s="88"/>
      <c r="AT4" s="135" t="s">
        <v>387</v>
      </c>
      <c r="AU4" s="80"/>
      <c r="AV4" s="80"/>
      <c r="AW4" s="94"/>
      <c r="AX4" s="95" t="s">
        <v>388</v>
      </c>
      <c r="AY4" s="135" t="s">
        <v>389</v>
      </c>
      <c r="AZ4" s="96"/>
      <c r="BA4" s="96"/>
      <c r="BB4" s="97"/>
      <c r="BC4" s="88"/>
      <c r="BD4" s="95" t="s">
        <v>390</v>
      </c>
      <c r="BE4" s="95" t="s">
        <v>391</v>
      </c>
      <c r="BF4" s="90"/>
      <c r="BG4" s="90"/>
      <c r="BH4" s="90" t="s">
        <v>382</v>
      </c>
      <c r="BI4" s="95" t="s">
        <v>383</v>
      </c>
      <c r="BJ4" s="89"/>
      <c r="BK4" s="93"/>
      <c r="BL4" s="80"/>
      <c r="BM4" s="94"/>
      <c r="BN4" s="136" t="s">
        <v>384</v>
      </c>
      <c r="BO4" s="146" t="s">
        <v>385</v>
      </c>
      <c r="BP4" s="90" t="s">
        <v>382</v>
      </c>
      <c r="BQ4" s="135" t="s">
        <v>386</v>
      </c>
      <c r="BR4" s="87"/>
      <c r="BS4" s="87"/>
      <c r="BT4" s="87"/>
      <c r="BU4" s="88"/>
      <c r="BV4" s="135" t="s">
        <v>387</v>
      </c>
      <c r="BW4" s="80"/>
      <c r="BX4" s="80"/>
      <c r="BY4" s="94"/>
      <c r="BZ4" s="95" t="s">
        <v>388</v>
      </c>
      <c r="CA4" s="135" t="s">
        <v>389</v>
      </c>
      <c r="CB4" s="87"/>
      <c r="CC4" s="87"/>
      <c r="CD4" s="87"/>
      <c r="CE4" s="88"/>
      <c r="CF4" s="95" t="s">
        <v>390</v>
      </c>
      <c r="CG4" s="95" t="s">
        <v>391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382</v>
      </c>
      <c r="F5" s="136" t="s">
        <v>392</v>
      </c>
      <c r="G5" s="136" t="s">
        <v>393</v>
      </c>
      <c r="H5" s="136" t="s">
        <v>394</v>
      </c>
      <c r="I5" s="136" t="s">
        <v>381</v>
      </c>
      <c r="J5" s="98"/>
      <c r="K5" s="147"/>
      <c r="L5" s="90"/>
      <c r="M5" s="90" t="s">
        <v>382</v>
      </c>
      <c r="N5" s="90" t="s">
        <v>395</v>
      </c>
      <c r="O5" s="90" t="s">
        <v>396</v>
      </c>
      <c r="P5" s="90" t="s">
        <v>397</v>
      </c>
      <c r="Q5" s="90" t="s">
        <v>398</v>
      </c>
      <c r="R5" s="90" t="s">
        <v>382</v>
      </c>
      <c r="S5" s="95" t="s">
        <v>399</v>
      </c>
      <c r="T5" s="95" t="s">
        <v>400</v>
      </c>
      <c r="U5" s="95" t="s">
        <v>401</v>
      </c>
      <c r="V5" s="90"/>
      <c r="W5" s="90" t="s">
        <v>382</v>
      </c>
      <c r="X5" s="95" t="s">
        <v>399</v>
      </c>
      <c r="Y5" s="95" t="s">
        <v>400</v>
      </c>
      <c r="Z5" s="95" t="s">
        <v>401</v>
      </c>
      <c r="AA5" s="95" t="s">
        <v>381</v>
      </c>
      <c r="AB5" s="90"/>
      <c r="AC5" s="90"/>
      <c r="AD5" s="90"/>
      <c r="AE5" s="90"/>
      <c r="AF5" s="90"/>
      <c r="AG5" s="90" t="s">
        <v>382</v>
      </c>
      <c r="AH5" s="136" t="s">
        <v>392</v>
      </c>
      <c r="AI5" s="136" t="s">
        <v>393</v>
      </c>
      <c r="AJ5" s="136" t="s">
        <v>394</v>
      </c>
      <c r="AK5" s="136" t="s">
        <v>381</v>
      </c>
      <c r="AL5" s="98"/>
      <c r="AM5" s="147"/>
      <c r="AN5" s="90"/>
      <c r="AO5" s="90" t="s">
        <v>382</v>
      </c>
      <c r="AP5" s="90" t="s">
        <v>395</v>
      </c>
      <c r="AQ5" s="90" t="s">
        <v>396</v>
      </c>
      <c r="AR5" s="90" t="s">
        <v>397</v>
      </c>
      <c r="AS5" s="90" t="s">
        <v>398</v>
      </c>
      <c r="AT5" s="90" t="s">
        <v>382</v>
      </c>
      <c r="AU5" s="95" t="s">
        <v>399</v>
      </c>
      <c r="AV5" s="95" t="s">
        <v>400</v>
      </c>
      <c r="AW5" s="95" t="s">
        <v>401</v>
      </c>
      <c r="AX5" s="90"/>
      <c r="AY5" s="90" t="s">
        <v>382</v>
      </c>
      <c r="AZ5" s="95" t="s">
        <v>399</v>
      </c>
      <c r="BA5" s="95" t="s">
        <v>400</v>
      </c>
      <c r="BB5" s="95" t="s">
        <v>401</v>
      </c>
      <c r="BC5" s="95" t="s">
        <v>381</v>
      </c>
      <c r="BD5" s="90"/>
      <c r="BE5" s="90"/>
      <c r="BF5" s="90"/>
      <c r="BG5" s="90"/>
      <c r="BH5" s="90"/>
      <c r="BI5" s="90" t="s">
        <v>382</v>
      </c>
      <c r="BJ5" s="136" t="s">
        <v>392</v>
      </c>
      <c r="BK5" s="136" t="s">
        <v>393</v>
      </c>
      <c r="BL5" s="136" t="s">
        <v>394</v>
      </c>
      <c r="BM5" s="136" t="s">
        <v>381</v>
      </c>
      <c r="BN5" s="98"/>
      <c r="BO5" s="147"/>
      <c r="BP5" s="90"/>
      <c r="BQ5" s="90" t="s">
        <v>382</v>
      </c>
      <c r="BR5" s="90" t="s">
        <v>395</v>
      </c>
      <c r="BS5" s="90" t="s">
        <v>396</v>
      </c>
      <c r="BT5" s="90" t="s">
        <v>397</v>
      </c>
      <c r="BU5" s="90" t="s">
        <v>398</v>
      </c>
      <c r="BV5" s="90" t="s">
        <v>382</v>
      </c>
      <c r="BW5" s="95" t="s">
        <v>399</v>
      </c>
      <c r="BX5" s="95" t="s">
        <v>400</v>
      </c>
      <c r="BY5" s="95" t="s">
        <v>401</v>
      </c>
      <c r="BZ5" s="90"/>
      <c r="CA5" s="90" t="s">
        <v>382</v>
      </c>
      <c r="CB5" s="95" t="s">
        <v>399</v>
      </c>
      <c r="CC5" s="95" t="s">
        <v>400</v>
      </c>
      <c r="CD5" s="95" t="s">
        <v>401</v>
      </c>
      <c r="CE5" s="95" t="s">
        <v>381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402</v>
      </c>
      <c r="E6" s="101" t="s">
        <v>402</v>
      </c>
      <c r="F6" s="102" t="s">
        <v>402</v>
      </c>
      <c r="G6" s="102" t="s">
        <v>402</v>
      </c>
      <c r="H6" s="102" t="s">
        <v>402</v>
      </c>
      <c r="I6" s="102" t="s">
        <v>402</v>
      </c>
      <c r="J6" s="102" t="s">
        <v>402</v>
      </c>
      <c r="K6" s="102" t="s">
        <v>402</v>
      </c>
      <c r="L6" s="101" t="s">
        <v>402</v>
      </c>
      <c r="M6" s="101" t="s">
        <v>402</v>
      </c>
      <c r="N6" s="101" t="s">
        <v>402</v>
      </c>
      <c r="O6" s="101" t="s">
        <v>402</v>
      </c>
      <c r="P6" s="101" t="s">
        <v>402</v>
      </c>
      <c r="Q6" s="101" t="s">
        <v>402</v>
      </c>
      <c r="R6" s="101" t="s">
        <v>402</v>
      </c>
      <c r="S6" s="101" t="s">
        <v>402</v>
      </c>
      <c r="T6" s="101" t="s">
        <v>402</v>
      </c>
      <c r="U6" s="101" t="s">
        <v>402</v>
      </c>
      <c r="V6" s="101" t="s">
        <v>402</v>
      </c>
      <c r="W6" s="101" t="s">
        <v>402</v>
      </c>
      <c r="X6" s="101" t="s">
        <v>402</v>
      </c>
      <c r="Y6" s="101" t="s">
        <v>402</v>
      </c>
      <c r="Z6" s="101" t="s">
        <v>402</v>
      </c>
      <c r="AA6" s="101" t="s">
        <v>402</v>
      </c>
      <c r="AB6" s="101" t="s">
        <v>402</v>
      </c>
      <c r="AC6" s="101" t="s">
        <v>402</v>
      </c>
      <c r="AD6" s="101" t="s">
        <v>402</v>
      </c>
      <c r="AE6" s="101" t="s">
        <v>402</v>
      </c>
      <c r="AF6" s="101" t="s">
        <v>402</v>
      </c>
      <c r="AG6" s="101" t="s">
        <v>402</v>
      </c>
      <c r="AH6" s="102" t="s">
        <v>402</v>
      </c>
      <c r="AI6" s="102" t="s">
        <v>402</v>
      </c>
      <c r="AJ6" s="102" t="s">
        <v>402</v>
      </c>
      <c r="AK6" s="102" t="s">
        <v>402</v>
      </c>
      <c r="AL6" s="102" t="s">
        <v>402</v>
      </c>
      <c r="AM6" s="102" t="s">
        <v>402</v>
      </c>
      <c r="AN6" s="101" t="s">
        <v>402</v>
      </c>
      <c r="AO6" s="101" t="s">
        <v>402</v>
      </c>
      <c r="AP6" s="101" t="s">
        <v>402</v>
      </c>
      <c r="AQ6" s="101" t="s">
        <v>402</v>
      </c>
      <c r="AR6" s="101" t="s">
        <v>402</v>
      </c>
      <c r="AS6" s="101" t="s">
        <v>402</v>
      </c>
      <c r="AT6" s="101" t="s">
        <v>402</v>
      </c>
      <c r="AU6" s="101" t="s">
        <v>402</v>
      </c>
      <c r="AV6" s="101" t="s">
        <v>402</v>
      </c>
      <c r="AW6" s="101" t="s">
        <v>402</v>
      </c>
      <c r="AX6" s="101" t="s">
        <v>402</v>
      </c>
      <c r="AY6" s="101" t="s">
        <v>402</v>
      </c>
      <c r="AZ6" s="101" t="s">
        <v>402</v>
      </c>
      <c r="BA6" s="101" t="s">
        <v>402</v>
      </c>
      <c r="BB6" s="101" t="s">
        <v>402</v>
      </c>
      <c r="BC6" s="101" t="s">
        <v>402</v>
      </c>
      <c r="BD6" s="101" t="s">
        <v>402</v>
      </c>
      <c r="BE6" s="101" t="s">
        <v>402</v>
      </c>
      <c r="BF6" s="101" t="s">
        <v>402</v>
      </c>
      <c r="BG6" s="101" t="s">
        <v>402</v>
      </c>
      <c r="BH6" s="101" t="s">
        <v>402</v>
      </c>
      <c r="BI6" s="101" t="s">
        <v>402</v>
      </c>
      <c r="BJ6" s="102" t="s">
        <v>402</v>
      </c>
      <c r="BK6" s="102" t="s">
        <v>402</v>
      </c>
      <c r="BL6" s="102" t="s">
        <v>402</v>
      </c>
      <c r="BM6" s="102" t="s">
        <v>402</v>
      </c>
      <c r="BN6" s="102" t="s">
        <v>402</v>
      </c>
      <c r="BO6" s="102" t="s">
        <v>402</v>
      </c>
      <c r="BP6" s="101" t="s">
        <v>402</v>
      </c>
      <c r="BQ6" s="101" t="s">
        <v>402</v>
      </c>
      <c r="BR6" s="102" t="s">
        <v>402</v>
      </c>
      <c r="BS6" s="102" t="s">
        <v>402</v>
      </c>
      <c r="BT6" s="102" t="s">
        <v>402</v>
      </c>
      <c r="BU6" s="102" t="s">
        <v>402</v>
      </c>
      <c r="BV6" s="101" t="s">
        <v>402</v>
      </c>
      <c r="BW6" s="101" t="s">
        <v>402</v>
      </c>
      <c r="BX6" s="101" t="s">
        <v>402</v>
      </c>
      <c r="BY6" s="101" t="s">
        <v>402</v>
      </c>
      <c r="BZ6" s="101" t="s">
        <v>402</v>
      </c>
      <c r="CA6" s="101" t="s">
        <v>402</v>
      </c>
      <c r="CB6" s="101" t="s">
        <v>402</v>
      </c>
      <c r="CC6" s="101" t="s">
        <v>402</v>
      </c>
      <c r="CD6" s="101" t="s">
        <v>402</v>
      </c>
      <c r="CE6" s="101" t="s">
        <v>402</v>
      </c>
      <c r="CF6" s="101" t="s">
        <v>402</v>
      </c>
      <c r="CG6" s="101" t="s">
        <v>402</v>
      </c>
      <c r="CH6" s="101" t="s">
        <v>402</v>
      </c>
      <c r="CI6" s="101" t="s">
        <v>402</v>
      </c>
    </row>
    <row r="7" spans="1:87" s="50" customFormat="1" ht="12" customHeight="1">
      <c r="A7" s="48" t="s">
        <v>403</v>
      </c>
      <c r="B7" s="63" t="s">
        <v>404</v>
      </c>
      <c r="C7" s="48" t="s">
        <v>382</v>
      </c>
      <c r="D7" s="70">
        <f aca="true" t="shared" si="0" ref="D7:AI7">SUM(D8:D52)</f>
        <v>1109320</v>
      </c>
      <c r="E7" s="70">
        <f t="shared" si="0"/>
        <v>1069528</v>
      </c>
      <c r="F7" s="70">
        <f t="shared" si="0"/>
        <v>0</v>
      </c>
      <c r="G7" s="70">
        <f t="shared" si="0"/>
        <v>814802</v>
      </c>
      <c r="H7" s="70">
        <f t="shared" si="0"/>
        <v>252500</v>
      </c>
      <c r="I7" s="70">
        <f t="shared" si="0"/>
        <v>2226</v>
      </c>
      <c r="J7" s="70">
        <f t="shared" si="0"/>
        <v>39792</v>
      </c>
      <c r="K7" s="70">
        <f t="shared" si="0"/>
        <v>325900</v>
      </c>
      <c r="L7" s="70">
        <f t="shared" si="0"/>
        <v>13153261</v>
      </c>
      <c r="M7" s="70">
        <f t="shared" si="0"/>
        <v>4832671</v>
      </c>
      <c r="N7" s="70">
        <f t="shared" si="0"/>
        <v>1517910</v>
      </c>
      <c r="O7" s="70">
        <f t="shared" si="0"/>
        <v>2310745</v>
      </c>
      <c r="P7" s="70">
        <f t="shared" si="0"/>
        <v>953193</v>
      </c>
      <c r="Q7" s="70">
        <f t="shared" si="0"/>
        <v>50823</v>
      </c>
      <c r="R7" s="70">
        <f t="shared" si="0"/>
        <v>3362996</v>
      </c>
      <c r="S7" s="70">
        <f t="shared" si="0"/>
        <v>393084</v>
      </c>
      <c r="T7" s="70">
        <f t="shared" si="0"/>
        <v>2837114</v>
      </c>
      <c r="U7" s="70">
        <f t="shared" si="0"/>
        <v>132798</v>
      </c>
      <c r="V7" s="70">
        <f t="shared" si="0"/>
        <v>69584</v>
      </c>
      <c r="W7" s="70">
        <f t="shared" si="0"/>
        <v>4876218</v>
      </c>
      <c r="X7" s="70">
        <f t="shared" si="0"/>
        <v>2094225</v>
      </c>
      <c r="Y7" s="70">
        <f t="shared" si="0"/>
        <v>2234141</v>
      </c>
      <c r="Z7" s="70">
        <f t="shared" si="0"/>
        <v>372275</v>
      </c>
      <c r="AA7" s="70">
        <f t="shared" si="0"/>
        <v>175577</v>
      </c>
      <c r="AB7" s="70">
        <f t="shared" si="0"/>
        <v>2173882</v>
      </c>
      <c r="AC7" s="70">
        <f t="shared" si="0"/>
        <v>11792</v>
      </c>
      <c r="AD7" s="70">
        <f t="shared" si="0"/>
        <v>741192</v>
      </c>
      <c r="AE7" s="70">
        <f t="shared" si="0"/>
        <v>15003773</v>
      </c>
      <c r="AF7" s="70">
        <f t="shared" si="0"/>
        <v>200975</v>
      </c>
      <c r="AG7" s="70">
        <f t="shared" si="0"/>
        <v>192779</v>
      </c>
      <c r="AH7" s="70">
        <f t="shared" si="0"/>
        <v>0</v>
      </c>
      <c r="AI7" s="70">
        <f t="shared" si="0"/>
        <v>192779</v>
      </c>
      <c r="AJ7" s="70">
        <f aca="true" t="shared" si="1" ref="AJ7:BO7">SUM(AJ8:AJ52)</f>
        <v>0</v>
      </c>
      <c r="AK7" s="70">
        <f t="shared" si="1"/>
        <v>0</v>
      </c>
      <c r="AL7" s="70">
        <f t="shared" si="1"/>
        <v>8196</v>
      </c>
      <c r="AM7" s="70">
        <f t="shared" si="1"/>
        <v>76418</v>
      </c>
      <c r="AN7" s="70">
        <f t="shared" si="1"/>
        <v>2823257</v>
      </c>
      <c r="AO7" s="70">
        <f t="shared" si="1"/>
        <v>979661</v>
      </c>
      <c r="AP7" s="70">
        <f t="shared" si="1"/>
        <v>597910</v>
      </c>
      <c r="AQ7" s="70">
        <f t="shared" si="1"/>
        <v>47273</v>
      </c>
      <c r="AR7" s="70">
        <f t="shared" si="1"/>
        <v>334478</v>
      </c>
      <c r="AS7" s="70">
        <f t="shared" si="1"/>
        <v>0</v>
      </c>
      <c r="AT7" s="70">
        <f t="shared" si="1"/>
        <v>853860</v>
      </c>
      <c r="AU7" s="70">
        <f t="shared" si="1"/>
        <v>18649</v>
      </c>
      <c r="AV7" s="70">
        <f t="shared" si="1"/>
        <v>830380</v>
      </c>
      <c r="AW7" s="70">
        <f t="shared" si="1"/>
        <v>4831</v>
      </c>
      <c r="AX7" s="70">
        <f t="shared" si="1"/>
        <v>0</v>
      </c>
      <c r="AY7" s="70">
        <f t="shared" si="1"/>
        <v>988535</v>
      </c>
      <c r="AZ7" s="70">
        <f t="shared" si="1"/>
        <v>12331</v>
      </c>
      <c r="BA7" s="70">
        <f t="shared" si="1"/>
        <v>551139</v>
      </c>
      <c r="BB7" s="70">
        <f t="shared" si="1"/>
        <v>6571</v>
      </c>
      <c r="BC7" s="70">
        <f t="shared" si="1"/>
        <v>418494</v>
      </c>
      <c r="BD7" s="70">
        <f t="shared" si="1"/>
        <v>2406286</v>
      </c>
      <c r="BE7" s="70">
        <f t="shared" si="1"/>
        <v>1201</v>
      </c>
      <c r="BF7" s="70">
        <f t="shared" si="1"/>
        <v>1029729</v>
      </c>
      <c r="BG7" s="70">
        <f t="shared" si="1"/>
        <v>4053961</v>
      </c>
      <c r="BH7" s="70">
        <f t="shared" si="1"/>
        <v>1310295</v>
      </c>
      <c r="BI7" s="70">
        <f t="shared" si="1"/>
        <v>1262307</v>
      </c>
      <c r="BJ7" s="70">
        <f t="shared" si="1"/>
        <v>0</v>
      </c>
      <c r="BK7" s="70">
        <f t="shared" si="1"/>
        <v>1007581</v>
      </c>
      <c r="BL7" s="70">
        <f t="shared" si="1"/>
        <v>252500</v>
      </c>
      <c r="BM7" s="70">
        <f t="shared" si="1"/>
        <v>2226</v>
      </c>
      <c r="BN7" s="70">
        <f t="shared" si="1"/>
        <v>47988</v>
      </c>
      <c r="BO7" s="70">
        <f t="shared" si="1"/>
        <v>402318</v>
      </c>
      <c r="BP7" s="70">
        <f aca="true" t="shared" si="2" ref="BP7:CU7">SUM(BP8:BP52)</f>
        <v>15976518</v>
      </c>
      <c r="BQ7" s="70">
        <f t="shared" si="2"/>
        <v>5812332</v>
      </c>
      <c r="BR7" s="70">
        <f t="shared" si="2"/>
        <v>2115820</v>
      </c>
      <c r="BS7" s="70">
        <f t="shared" si="2"/>
        <v>2358018</v>
      </c>
      <c r="BT7" s="70">
        <f t="shared" si="2"/>
        <v>1287671</v>
      </c>
      <c r="BU7" s="70">
        <f t="shared" si="2"/>
        <v>50823</v>
      </c>
      <c r="BV7" s="70">
        <f t="shared" si="2"/>
        <v>4216856</v>
      </c>
      <c r="BW7" s="70">
        <f t="shared" si="2"/>
        <v>411733</v>
      </c>
      <c r="BX7" s="70">
        <f t="shared" si="2"/>
        <v>3667494</v>
      </c>
      <c r="BY7" s="70">
        <f t="shared" si="2"/>
        <v>137629</v>
      </c>
      <c r="BZ7" s="70">
        <f t="shared" si="2"/>
        <v>69584</v>
      </c>
      <c r="CA7" s="70">
        <f t="shared" si="2"/>
        <v>5864753</v>
      </c>
      <c r="CB7" s="70">
        <f t="shared" si="2"/>
        <v>2106556</v>
      </c>
      <c r="CC7" s="70">
        <f t="shared" si="2"/>
        <v>2785280</v>
      </c>
      <c r="CD7" s="70">
        <f t="shared" si="2"/>
        <v>378846</v>
      </c>
      <c r="CE7" s="70">
        <f t="shared" si="2"/>
        <v>594071</v>
      </c>
      <c r="CF7" s="70">
        <f t="shared" si="2"/>
        <v>4580168</v>
      </c>
      <c r="CG7" s="70">
        <f t="shared" si="2"/>
        <v>12993</v>
      </c>
      <c r="CH7" s="70">
        <f t="shared" si="2"/>
        <v>1770921</v>
      </c>
      <c r="CI7" s="70">
        <f t="shared" si="2"/>
        <v>19057734</v>
      </c>
    </row>
    <row r="8" spans="1:87" s="50" customFormat="1" ht="12" customHeight="1">
      <c r="A8" s="51" t="s">
        <v>403</v>
      </c>
      <c r="B8" s="64" t="s">
        <v>405</v>
      </c>
      <c r="C8" s="51" t="s">
        <v>406</v>
      </c>
      <c r="D8" s="72">
        <f aca="true" t="shared" si="3" ref="D8:D52">+SUM(E8,J8)</f>
        <v>487978</v>
      </c>
      <c r="E8" s="72">
        <f aca="true" t="shared" si="4" ref="E8:E52">+SUM(F8:I8)</f>
        <v>466274</v>
      </c>
      <c r="F8" s="72">
        <v>0</v>
      </c>
      <c r="G8" s="72">
        <v>466274</v>
      </c>
      <c r="H8" s="72">
        <v>0</v>
      </c>
      <c r="I8" s="72">
        <v>0</v>
      </c>
      <c r="J8" s="72">
        <v>21704</v>
      </c>
      <c r="K8" s="73">
        <v>0</v>
      </c>
      <c r="L8" s="72">
        <f aca="true" t="shared" si="5" ref="L8:L52">+SUM(M8,R8,V8,W8,AC8)</f>
        <v>4347186</v>
      </c>
      <c r="M8" s="72">
        <f aca="true" t="shared" si="6" ref="M8:M52">+SUM(N8:Q8)</f>
        <v>2413519</v>
      </c>
      <c r="N8" s="72">
        <v>464768</v>
      </c>
      <c r="O8" s="72">
        <v>1560218</v>
      </c>
      <c r="P8" s="72">
        <v>388533</v>
      </c>
      <c r="Q8" s="72">
        <v>0</v>
      </c>
      <c r="R8" s="72">
        <f aca="true" t="shared" si="7" ref="R8:R52">+SUM(S8:U8)</f>
        <v>1122191</v>
      </c>
      <c r="S8" s="72">
        <v>114993</v>
      </c>
      <c r="T8" s="72">
        <v>1003838</v>
      </c>
      <c r="U8" s="72">
        <v>3360</v>
      </c>
      <c r="V8" s="72">
        <v>14574</v>
      </c>
      <c r="W8" s="72">
        <f aca="true" t="shared" si="8" ref="W8:W52">+SUM(X8:AA8)</f>
        <v>795932</v>
      </c>
      <c r="X8" s="72">
        <v>420454</v>
      </c>
      <c r="Y8" s="72">
        <v>255884</v>
      </c>
      <c r="Z8" s="72">
        <v>118348</v>
      </c>
      <c r="AA8" s="72">
        <v>1246</v>
      </c>
      <c r="AB8" s="73">
        <v>0</v>
      </c>
      <c r="AC8" s="72">
        <v>970</v>
      </c>
      <c r="AD8" s="72">
        <v>14838</v>
      </c>
      <c r="AE8" s="72">
        <f aca="true" t="shared" si="9" ref="AE8:AE52">+SUM(D8,L8,AD8)</f>
        <v>4850002</v>
      </c>
      <c r="AF8" s="72">
        <f aca="true" t="shared" si="10" ref="AF8:AF52">+SUM(AG8,AL8)</f>
        <v>7566</v>
      </c>
      <c r="AG8" s="72">
        <f aca="true" t="shared" si="11" ref="AG8:AG52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7566</v>
      </c>
      <c r="AM8" s="73">
        <v>0</v>
      </c>
      <c r="AN8" s="72">
        <f aca="true" t="shared" si="12" ref="AN8:AN52">+SUM(AO8,AT8,AX8,AY8,BE8)</f>
        <v>389489</v>
      </c>
      <c r="AO8" s="72">
        <f aca="true" t="shared" si="13" ref="AO8:AO52">+SUM(AP8:AS8)</f>
        <v>176566</v>
      </c>
      <c r="AP8" s="72">
        <v>107604</v>
      </c>
      <c r="AQ8" s="72">
        <v>0</v>
      </c>
      <c r="AR8" s="72">
        <v>68962</v>
      </c>
      <c r="AS8" s="72">
        <v>0</v>
      </c>
      <c r="AT8" s="72">
        <f aca="true" t="shared" si="14" ref="AT8:AT52">+SUM(AU8:AW8)</f>
        <v>160820</v>
      </c>
      <c r="AU8" s="72">
        <v>1551</v>
      </c>
      <c r="AV8" s="72">
        <v>159269</v>
      </c>
      <c r="AW8" s="72">
        <v>0</v>
      </c>
      <c r="AX8" s="72">
        <v>0</v>
      </c>
      <c r="AY8" s="72">
        <f aca="true" t="shared" si="15" ref="AY8:AY52">+SUM(AZ8:BC8)</f>
        <v>52103</v>
      </c>
      <c r="AZ8" s="72">
        <v>0</v>
      </c>
      <c r="BA8" s="72">
        <v>52103</v>
      </c>
      <c r="BB8" s="72">
        <v>0</v>
      </c>
      <c r="BC8" s="72">
        <v>0</v>
      </c>
      <c r="BD8" s="73">
        <v>0</v>
      </c>
      <c r="BE8" s="72">
        <v>0</v>
      </c>
      <c r="BF8" s="72">
        <v>284552</v>
      </c>
      <c r="BG8" s="72">
        <f aca="true" t="shared" si="16" ref="BG8:BG52">+SUM(BF8,AN8,AF8)</f>
        <v>681607</v>
      </c>
      <c r="BH8" s="72">
        <f aca="true" t="shared" si="17" ref="BH8:BH37">SUM(D8,AF8)</f>
        <v>495544</v>
      </c>
      <c r="BI8" s="72">
        <f aca="true" t="shared" si="18" ref="BI8:BI37">SUM(E8,AG8)</f>
        <v>466274</v>
      </c>
      <c r="BJ8" s="72">
        <f aca="true" t="shared" si="19" ref="BJ8:BJ37">SUM(F8,AH8)</f>
        <v>0</v>
      </c>
      <c r="BK8" s="72">
        <f aca="true" t="shared" si="20" ref="BK8:BK37">SUM(G8,AI8)</f>
        <v>466274</v>
      </c>
      <c r="BL8" s="72">
        <f aca="true" t="shared" si="21" ref="BL8:BL37">SUM(H8,AJ8)</f>
        <v>0</v>
      </c>
      <c r="BM8" s="72">
        <f aca="true" t="shared" si="22" ref="BM8:BM37">SUM(I8,AK8)</f>
        <v>0</v>
      </c>
      <c r="BN8" s="72">
        <f aca="true" t="shared" si="23" ref="BN8:BN37">SUM(J8,AL8)</f>
        <v>29270</v>
      </c>
      <c r="BO8" s="73">
        <f aca="true" t="shared" si="24" ref="BO8:BO37">SUM(K8,AM8)</f>
        <v>0</v>
      </c>
      <c r="BP8" s="72">
        <f aca="true" t="shared" si="25" ref="BP8:BP37">SUM(L8,AN8)</f>
        <v>4736675</v>
      </c>
      <c r="BQ8" s="72">
        <f aca="true" t="shared" si="26" ref="BQ8:BQ37">SUM(M8,AO8)</f>
        <v>2590085</v>
      </c>
      <c r="BR8" s="72">
        <f aca="true" t="shared" si="27" ref="BR8:BR37">SUM(N8,AP8)</f>
        <v>572372</v>
      </c>
      <c r="BS8" s="72">
        <f aca="true" t="shared" si="28" ref="BS8:BS37">SUM(O8,AQ8)</f>
        <v>1560218</v>
      </c>
      <c r="BT8" s="72">
        <f aca="true" t="shared" si="29" ref="BT8:BT37">SUM(P8,AR8)</f>
        <v>457495</v>
      </c>
      <c r="BU8" s="72">
        <f aca="true" t="shared" si="30" ref="BU8:BU37">SUM(Q8,AS8)</f>
        <v>0</v>
      </c>
      <c r="BV8" s="72">
        <f aca="true" t="shared" si="31" ref="BV8:BV37">SUM(R8,AT8)</f>
        <v>1283011</v>
      </c>
      <c r="BW8" s="72">
        <f aca="true" t="shared" si="32" ref="BW8:BW37">SUM(S8,AU8)</f>
        <v>116544</v>
      </c>
      <c r="BX8" s="72">
        <f aca="true" t="shared" si="33" ref="BX8:BX37">SUM(T8,AV8)</f>
        <v>1163107</v>
      </c>
      <c r="BY8" s="72">
        <f aca="true" t="shared" si="34" ref="BY8:BY37">SUM(U8,AW8)</f>
        <v>3360</v>
      </c>
      <c r="BZ8" s="72">
        <f aca="true" t="shared" si="35" ref="BZ8:BZ37">SUM(V8,AX8)</f>
        <v>14574</v>
      </c>
      <c r="CA8" s="72">
        <f aca="true" t="shared" si="36" ref="CA8:CA37">SUM(W8,AY8)</f>
        <v>848035</v>
      </c>
      <c r="CB8" s="72">
        <f aca="true" t="shared" si="37" ref="CB8:CB37">SUM(X8,AZ8)</f>
        <v>420454</v>
      </c>
      <c r="CC8" s="72">
        <f aca="true" t="shared" si="38" ref="CC8:CC37">SUM(Y8,BA8)</f>
        <v>307987</v>
      </c>
      <c r="CD8" s="72">
        <f aca="true" t="shared" si="39" ref="CD8:CD37">SUM(Z8,BB8)</f>
        <v>118348</v>
      </c>
      <c r="CE8" s="72">
        <f aca="true" t="shared" si="40" ref="CE8:CE37">SUM(AA8,BC8)</f>
        <v>1246</v>
      </c>
      <c r="CF8" s="73">
        <f aca="true" t="shared" si="41" ref="CF8:CF37">SUM(AB8,BD8)</f>
        <v>0</v>
      </c>
      <c r="CG8" s="72">
        <f aca="true" t="shared" si="42" ref="CG8:CG37">SUM(AC8,BE8)</f>
        <v>970</v>
      </c>
      <c r="CH8" s="72">
        <f aca="true" t="shared" si="43" ref="CH8:CH37">SUM(AD8,BF8)</f>
        <v>299390</v>
      </c>
      <c r="CI8" s="72">
        <f aca="true" t="shared" si="44" ref="CI8:CI37">SUM(AE8,BG8)</f>
        <v>5531609</v>
      </c>
    </row>
    <row r="9" spans="1:87" s="50" customFormat="1" ht="12" customHeight="1">
      <c r="A9" s="51" t="s">
        <v>403</v>
      </c>
      <c r="B9" s="64" t="s">
        <v>407</v>
      </c>
      <c r="C9" s="51" t="s">
        <v>408</v>
      </c>
      <c r="D9" s="72">
        <f t="shared" si="3"/>
        <v>73419</v>
      </c>
      <c r="E9" s="72">
        <f t="shared" si="4"/>
        <v>73419</v>
      </c>
      <c r="F9" s="72">
        <v>0</v>
      </c>
      <c r="G9" s="72">
        <v>39995</v>
      </c>
      <c r="H9" s="72">
        <v>33424</v>
      </c>
      <c r="I9" s="72">
        <v>0</v>
      </c>
      <c r="J9" s="72">
        <v>0</v>
      </c>
      <c r="K9" s="73">
        <v>135181</v>
      </c>
      <c r="L9" s="72">
        <f t="shared" si="5"/>
        <v>700527</v>
      </c>
      <c r="M9" s="72">
        <f t="shared" si="6"/>
        <v>202740</v>
      </c>
      <c r="N9" s="72">
        <v>202740</v>
      </c>
      <c r="O9" s="72">
        <v>0</v>
      </c>
      <c r="P9" s="72">
        <v>0</v>
      </c>
      <c r="Q9" s="72">
        <v>0</v>
      </c>
      <c r="R9" s="72">
        <f t="shared" si="7"/>
        <v>151559</v>
      </c>
      <c r="S9" s="72">
        <v>1524</v>
      </c>
      <c r="T9" s="72">
        <v>146180</v>
      </c>
      <c r="U9" s="72">
        <v>3855</v>
      </c>
      <c r="V9" s="72">
        <v>6493</v>
      </c>
      <c r="W9" s="72">
        <f t="shared" si="8"/>
        <v>339735</v>
      </c>
      <c r="X9" s="72">
        <v>208226</v>
      </c>
      <c r="Y9" s="72">
        <v>89959</v>
      </c>
      <c r="Z9" s="72">
        <v>36946</v>
      </c>
      <c r="AA9" s="72">
        <v>4604</v>
      </c>
      <c r="AB9" s="73">
        <v>0</v>
      </c>
      <c r="AC9" s="72">
        <v>0</v>
      </c>
      <c r="AD9" s="72">
        <v>11886</v>
      </c>
      <c r="AE9" s="72">
        <f t="shared" si="9"/>
        <v>785832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577499</v>
      </c>
      <c r="BE9" s="72">
        <v>0</v>
      </c>
      <c r="BF9" s="72">
        <v>10412</v>
      </c>
      <c r="BG9" s="72">
        <f t="shared" si="16"/>
        <v>10412</v>
      </c>
      <c r="BH9" s="72">
        <f t="shared" si="17"/>
        <v>73419</v>
      </c>
      <c r="BI9" s="72">
        <f t="shared" si="18"/>
        <v>73419</v>
      </c>
      <c r="BJ9" s="72">
        <f t="shared" si="19"/>
        <v>0</v>
      </c>
      <c r="BK9" s="72">
        <f t="shared" si="20"/>
        <v>39995</v>
      </c>
      <c r="BL9" s="72">
        <f t="shared" si="21"/>
        <v>33424</v>
      </c>
      <c r="BM9" s="72">
        <f t="shared" si="22"/>
        <v>0</v>
      </c>
      <c r="BN9" s="72">
        <f t="shared" si="23"/>
        <v>0</v>
      </c>
      <c r="BO9" s="73">
        <f t="shared" si="24"/>
        <v>135181</v>
      </c>
      <c r="BP9" s="72">
        <f t="shared" si="25"/>
        <v>700527</v>
      </c>
      <c r="BQ9" s="72">
        <f t="shared" si="26"/>
        <v>202740</v>
      </c>
      <c r="BR9" s="72">
        <f t="shared" si="27"/>
        <v>202740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151559</v>
      </c>
      <c r="BW9" s="72">
        <f t="shared" si="32"/>
        <v>1524</v>
      </c>
      <c r="BX9" s="72">
        <f t="shared" si="33"/>
        <v>146180</v>
      </c>
      <c r="BY9" s="72">
        <f t="shared" si="34"/>
        <v>3855</v>
      </c>
      <c r="BZ9" s="72">
        <f t="shared" si="35"/>
        <v>6493</v>
      </c>
      <c r="CA9" s="72">
        <f t="shared" si="36"/>
        <v>339735</v>
      </c>
      <c r="CB9" s="72">
        <f t="shared" si="37"/>
        <v>208226</v>
      </c>
      <c r="CC9" s="72">
        <f t="shared" si="38"/>
        <v>89959</v>
      </c>
      <c r="CD9" s="72">
        <f t="shared" si="39"/>
        <v>36946</v>
      </c>
      <c r="CE9" s="72">
        <f t="shared" si="40"/>
        <v>4604</v>
      </c>
      <c r="CF9" s="73">
        <f t="shared" si="41"/>
        <v>577499</v>
      </c>
      <c r="CG9" s="72">
        <f t="shared" si="42"/>
        <v>0</v>
      </c>
      <c r="CH9" s="72">
        <f t="shared" si="43"/>
        <v>22298</v>
      </c>
      <c r="CI9" s="72">
        <f t="shared" si="44"/>
        <v>796244</v>
      </c>
    </row>
    <row r="10" spans="1:87" s="50" customFormat="1" ht="12" customHeight="1">
      <c r="A10" s="51" t="s">
        <v>403</v>
      </c>
      <c r="B10" s="64" t="s">
        <v>409</v>
      </c>
      <c r="C10" s="51" t="s">
        <v>410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467667</v>
      </c>
      <c r="M10" s="72">
        <f t="shared" si="6"/>
        <v>255025</v>
      </c>
      <c r="N10" s="72">
        <v>98308</v>
      </c>
      <c r="O10" s="72">
        <v>149095</v>
      </c>
      <c r="P10" s="72">
        <v>0</v>
      </c>
      <c r="Q10" s="72">
        <v>7622</v>
      </c>
      <c r="R10" s="72">
        <f t="shared" si="7"/>
        <v>39427</v>
      </c>
      <c r="S10" s="72">
        <v>36286</v>
      </c>
      <c r="T10" s="72">
        <v>0</v>
      </c>
      <c r="U10" s="72">
        <v>3141</v>
      </c>
      <c r="V10" s="72">
        <v>4547</v>
      </c>
      <c r="W10" s="72">
        <f t="shared" si="8"/>
        <v>168668</v>
      </c>
      <c r="X10" s="72">
        <v>153348</v>
      </c>
      <c r="Y10" s="72">
        <v>0</v>
      </c>
      <c r="Z10" s="72">
        <v>5060</v>
      </c>
      <c r="AA10" s="72">
        <v>10260</v>
      </c>
      <c r="AB10" s="73">
        <v>408691</v>
      </c>
      <c r="AC10" s="72">
        <v>0</v>
      </c>
      <c r="AD10" s="72">
        <v>63069</v>
      </c>
      <c r="AE10" s="72">
        <f t="shared" si="9"/>
        <v>530736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22627</v>
      </c>
      <c r="AO10" s="72">
        <f t="shared" si="13"/>
        <v>8666</v>
      </c>
      <c r="AP10" s="72">
        <v>5948</v>
      </c>
      <c r="AQ10" s="72">
        <v>2718</v>
      </c>
      <c r="AR10" s="72">
        <v>0</v>
      </c>
      <c r="AS10" s="72">
        <v>0</v>
      </c>
      <c r="AT10" s="72">
        <f t="shared" si="14"/>
        <v>4866</v>
      </c>
      <c r="AU10" s="72">
        <v>4866</v>
      </c>
      <c r="AV10" s="72">
        <v>0</v>
      </c>
      <c r="AW10" s="72">
        <v>0</v>
      </c>
      <c r="AX10" s="72">
        <v>0</v>
      </c>
      <c r="AY10" s="72">
        <f t="shared" si="15"/>
        <v>9095</v>
      </c>
      <c r="AZ10" s="72">
        <v>0</v>
      </c>
      <c r="BA10" s="72">
        <v>9095</v>
      </c>
      <c r="BB10" s="72">
        <v>0</v>
      </c>
      <c r="BC10" s="72">
        <v>0</v>
      </c>
      <c r="BD10" s="73">
        <v>122410</v>
      </c>
      <c r="BE10" s="72">
        <v>0</v>
      </c>
      <c r="BF10" s="72">
        <v>17801</v>
      </c>
      <c r="BG10" s="72">
        <f t="shared" si="16"/>
        <v>40428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490294</v>
      </c>
      <c r="BQ10" s="72">
        <f t="shared" si="26"/>
        <v>263691</v>
      </c>
      <c r="BR10" s="72">
        <f t="shared" si="27"/>
        <v>104256</v>
      </c>
      <c r="BS10" s="72">
        <f t="shared" si="28"/>
        <v>151813</v>
      </c>
      <c r="BT10" s="72">
        <f t="shared" si="29"/>
        <v>0</v>
      </c>
      <c r="BU10" s="72">
        <f t="shared" si="30"/>
        <v>7622</v>
      </c>
      <c r="BV10" s="72">
        <f t="shared" si="31"/>
        <v>44293</v>
      </c>
      <c r="BW10" s="72">
        <f t="shared" si="32"/>
        <v>41152</v>
      </c>
      <c r="BX10" s="72">
        <f t="shared" si="33"/>
        <v>0</v>
      </c>
      <c r="BY10" s="72">
        <f t="shared" si="34"/>
        <v>3141</v>
      </c>
      <c r="BZ10" s="72">
        <f t="shared" si="35"/>
        <v>4547</v>
      </c>
      <c r="CA10" s="72">
        <f t="shared" si="36"/>
        <v>177763</v>
      </c>
      <c r="CB10" s="72">
        <f t="shared" si="37"/>
        <v>153348</v>
      </c>
      <c r="CC10" s="72">
        <f t="shared" si="38"/>
        <v>9095</v>
      </c>
      <c r="CD10" s="72">
        <f t="shared" si="39"/>
        <v>5060</v>
      </c>
      <c r="CE10" s="72">
        <f t="shared" si="40"/>
        <v>10260</v>
      </c>
      <c r="CF10" s="73">
        <f t="shared" si="41"/>
        <v>531101</v>
      </c>
      <c r="CG10" s="72">
        <f t="shared" si="42"/>
        <v>0</v>
      </c>
      <c r="CH10" s="72">
        <f t="shared" si="43"/>
        <v>80870</v>
      </c>
      <c r="CI10" s="72">
        <f t="shared" si="44"/>
        <v>571164</v>
      </c>
    </row>
    <row r="11" spans="1:87" s="50" customFormat="1" ht="12" customHeight="1">
      <c r="A11" s="51" t="s">
        <v>403</v>
      </c>
      <c r="B11" s="64" t="s">
        <v>411</v>
      </c>
      <c r="C11" s="51" t="s">
        <v>412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162974</v>
      </c>
      <c r="M11" s="72">
        <f t="shared" si="6"/>
        <v>29873</v>
      </c>
      <c r="N11" s="72">
        <v>22349</v>
      </c>
      <c r="O11" s="72">
        <v>7524</v>
      </c>
      <c r="P11" s="72">
        <v>0</v>
      </c>
      <c r="Q11" s="72">
        <v>0</v>
      </c>
      <c r="R11" s="72">
        <f t="shared" si="7"/>
        <v>1558</v>
      </c>
      <c r="S11" s="72">
        <v>1558</v>
      </c>
      <c r="T11" s="72">
        <v>0</v>
      </c>
      <c r="U11" s="72">
        <v>0</v>
      </c>
      <c r="V11" s="72">
        <v>0</v>
      </c>
      <c r="W11" s="72">
        <f t="shared" si="8"/>
        <v>131543</v>
      </c>
      <c r="X11" s="72">
        <v>79287</v>
      </c>
      <c r="Y11" s="72">
        <v>51790</v>
      </c>
      <c r="Z11" s="72">
        <v>466</v>
      </c>
      <c r="AA11" s="72">
        <v>0</v>
      </c>
      <c r="AB11" s="73">
        <v>250479</v>
      </c>
      <c r="AC11" s="72">
        <v>0</v>
      </c>
      <c r="AD11" s="72">
        <v>32582</v>
      </c>
      <c r="AE11" s="72">
        <f t="shared" si="9"/>
        <v>195556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45294</v>
      </c>
      <c r="AO11" s="72">
        <f t="shared" si="13"/>
        <v>38147</v>
      </c>
      <c r="AP11" s="72">
        <v>22348</v>
      </c>
      <c r="AQ11" s="72">
        <v>15799</v>
      </c>
      <c r="AR11" s="72">
        <v>0</v>
      </c>
      <c r="AS11" s="72">
        <v>0</v>
      </c>
      <c r="AT11" s="72">
        <f t="shared" si="14"/>
        <v>7147</v>
      </c>
      <c r="AU11" s="72">
        <v>7147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94923</v>
      </c>
      <c r="BE11" s="72">
        <v>0</v>
      </c>
      <c r="BF11" s="72">
        <v>7414</v>
      </c>
      <c r="BG11" s="72">
        <f t="shared" si="16"/>
        <v>52708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208268</v>
      </c>
      <c r="BQ11" s="72">
        <f t="shared" si="26"/>
        <v>68020</v>
      </c>
      <c r="BR11" s="72">
        <f t="shared" si="27"/>
        <v>44697</v>
      </c>
      <c r="BS11" s="72">
        <f t="shared" si="28"/>
        <v>23323</v>
      </c>
      <c r="BT11" s="72">
        <f t="shared" si="29"/>
        <v>0</v>
      </c>
      <c r="BU11" s="72">
        <f t="shared" si="30"/>
        <v>0</v>
      </c>
      <c r="BV11" s="72">
        <f t="shared" si="31"/>
        <v>8705</v>
      </c>
      <c r="BW11" s="72">
        <f t="shared" si="32"/>
        <v>8705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131543</v>
      </c>
      <c r="CB11" s="72">
        <f t="shared" si="37"/>
        <v>79287</v>
      </c>
      <c r="CC11" s="72">
        <f t="shared" si="38"/>
        <v>51790</v>
      </c>
      <c r="CD11" s="72">
        <f t="shared" si="39"/>
        <v>466</v>
      </c>
      <c r="CE11" s="72">
        <f t="shared" si="40"/>
        <v>0</v>
      </c>
      <c r="CF11" s="73">
        <f t="shared" si="41"/>
        <v>345402</v>
      </c>
      <c r="CG11" s="72">
        <f t="shared" si="42"/>
        <v>0</v>
      </c>
      <c r="CH11" s="72">
        <f t="shared" si="43"/>
        <v>39996</v>
      </c>
      <c r="CI11" s="72">
        <f t="shared" si="44"/>
        <v>248264</v>
      </c>
    </row>
    <row r="12" spans="1:87" s="50" customFormat="1" ht="12" customHeight="1">
      <c r="A12" s="53" t="s">
        <v>403</v>
      </c>
      <c r="B12" s="54" t="s">
        <v>413</v>
      </c>
      <c r="C12" s="53" t="s">
        <v>414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134520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134520</v>
      </c>
      <c r="X12" s="74">
        <v>134520</v>
      </c>
      <c r="Y12" s="74">
        <v>0</v>
      </c>
      <c r="Z12" s="74">
        <v>0</v>
      </c>
      <c r="AA12" s="74">
        <v>0</v>
      </c>
      <c r="AB12" s="75">
        <v>213383</v>
      </c>
      <c r="AC12" s="74">
        <v>0</v>
      </c>
      <c r="AD12" s="74">
        <v>0</v>
      </c>
      <c r="AE12" s="74">
        <f t="shared" si="9"/>
        <v>134520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1001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72949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1001</v>
      </c>
      <c r="BP12" s="74">
        <f t="shared" si="25"/>
        <v>134520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134520</v>
      </c>
      <c r="CB12" s="74">
        <f t="shared" si="37"/>
        <v>134520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286332</v>
      </c>
      <c r="CG12" s="74">
        <f t="shared" si="42"/>
        <v>0</v>
      </c>
      <c r="CH12" s="74">
        <f t="shared" si="43"/>
        <v>0</v>
      </c>
      <c r="CI12" s="74">
        <f t="shared" si="44"/>
        <v>134520</v>
      </c>
    </row>
    <row r="13" spans="1:87" s="50" customFormat="1" ht="12" customHeight="1">
      <c r="A13" s="53" t="s">
        <v>403</v>
      </c>
      <c r="B13" s="54" t="s">
        <v>415</v>
      </c>
      <c r="C13" s="53" t="s">
        <v>416</v>
      </c>
      <c r="D13" s="74">
        <f t="shared" si="3"/>
        <v>11690</v>
      </c>
      <c r="E13" s="74">
        <f t="shared" si="4"/>
        <v>3899</v>
      </c>
      <c r="F13" s="74">
        <v>0</v>
      </c>
      <c r="G13" s="74">
        <v>3899</v>
      </c>
      <c r="H13" s="74">
        <v>0</v>
      </c>
      <c r="I13" s="74">
        <v>0</v>
      </c>
      <c r="J13" s="74">
        <v>7791</v>
      </c>
      <c r="K13" s="75">
        <v>0</v>
      </c>
      <c r="L13" s="74">
        <f t="shared" si="5"/>
        <v>799724</v>
      </c>
      <c r="M13" s="74">
        <f t="shared" si="6"/>
        <v>205176</v>
      </c>
      <c r="N13" s="74">
        <v>102588</v>
      </c>
      <c r="O13" s="74">
        <v>51294</v>
      </c>
      <c r="P13" s="74">
        <v>41035</v>
      </c>
      <c r="Q13" s="74">
        <v>10259</v>
      </c>
      <c r="R13" s="74">
        <f t="shared" si="7"/>
        <v>213789</v>
      </c>
      <c r="S13" s="74">
        <v>20830</v>
      </c>
      <c r="T13" s="74">
        <v>177579</v>
      </c>
      <c r="U13" s="74">
        <v>15380</v>
      </c>
      <c r="V13" s="74">
        <v>1428</v>
      </c>
      <c r="W13" s="74">
        <f t="shared" si="8"/>
        <v>374805</v>
      </c>
      <c r="X13" s="74">
        <v>222167</v>
      </c>
      <c r="Y13" s="74">
        <v>130340</v>
      </c>
      <c r="Z13" s="74">
        <v>5921</v>
      </c>
      <c r="AA13" s="74">
        <v>16377</v>
      </c>
      <c r="AB13" s="75">
        <v>39582</v>
      </c>
      <c r="AC13" s="74">
        <v>4526</v>
      </c>
      <c r="AD13" s="74">
        <v>79799</v>
      </c>
      <c r="AE13" s="74">
        <f t="shared" si="9"/>
        <v>891213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10258</v>
      </c>
      <c r="AO13" s="74">
        <f t="shared" si="13"/>
        <v>10258</v>
      </c>
      <c r="AP13" s="74">
        <v>10258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226706</v>
      </c>
      <c r="BE13" s="74">
        <v>0</v>
      </c>
      <c r="BF13" s="74">
        <v>1485</v>
      </c>
      <c r="BG13" s="74">
        <f t="shared" si="16"/>
        <v>11743</v>
      </c>
      <c r="BH13" s="74">
        <f t="shared" si="17"/>
        <v>11690</v>
      </c>
      <c r="BI13" s="74">
        <f t="shared" si="18"/>
        <v>3899</v>
      </c>
      <c r="BJ13" s="74">
        <f t="shared" si="19"/>
        <v>0</v>
      </c>
      <c r="BK13" s="74">
        <f t="shared" si="20"/>
        <v>3899</v>
      </c>
      <c r="BL13" s="74">
        <f t="shared" si="21"/>
        <v>0</v>
      </c>
      <c r="BM13" s="74">
        <f t="shared" si="22"/>
        <v>0</v>
      </c>
      <c r="BN13" s="74">
        <f t="shared" si="23"/>
        <v>7791</v>
      </c>
      <c r="BO13" s="75">
        <f t="shared" si="24"/>
        <v>0</v>
      </c>
      <c r="BP13" s="74">
        <f t="shared" si="25"/>
        <v>809982</v>
      </c>
      <c r="BQ13" s="74">
        <f t="shared" si="26"/>
        <v>215434</v>
      </c>
      <c r="BR13" s="74">
        <f t="shared" si="27"/>
        <v>112846</v>
      </c>
      <c r="BS13" s="74">
        <f t="shared" si="28"/>
        <v>51294</v>
      </c>
      <c r="BT13" s="74">
        <f t="shared" si="29"/>
        <v>41035</v>
      </c>
      <c r="BU13" s="74">
        <f t="shared" si="30"/>
        <v>10259</v>
      </c>
      <c r="BV13" s="74">
        <f t="shared" si="31"/>
        <v>213789</v>
      </c>
      <c r="BW13" s="74">
        <f t="shared" si="32"/>
        <v>20830</v>
      </c>
      <c r="BX13" s="74">
        <f t="shared" si="33"/>
        <v>177579</v>
      </c>
      <c r="BY13" s="74">
        <f t="shared" si="34"/>
        <v>15380</v>
      </c>
      <c r="BZ13" s="74">
        <f t="shared" si="35"/>
        <v>1428</v>
      </c>
      <c r="CA13" s="74">
        <f t="shared" si="36"/>
        <v>374805</v>
      </c>
      <c r="CB13" s="74">
        <f t="shared" si="37"/>
        <v>222167</v>
      </c>
      <c r="CC13" s="74">
        <f t="shared" si="38"/>
        <v>130340</v>
      </c>
      <c r="CD13" s="74">
        <f t="shared" si="39"/>
        <v>5921</v>
      </c>
      <c r="CE13" s="74">
        <f t="shared" si="40"/>
        <v>16377</v>
      </c>
      <c r="CF13" s="75">
        <f t="shared" si="41"/>
        <v>266288</v>
      </c>
      <c r="CG13" s="74">
        <f t="shared" si="42"/>
        <v>4526</v>
      </c>
      <c r="CH13" s="74">
        <f t="shared" si="43"/>
        <v>81284</v>
      </c>
      <c r="CI13" s="74">
        <f t="shared" si="44"/>
        <v>902956</v>
      </c>
    </row>
    <row r="14" spans="1:87" s="50" customFormat="1" ht="12" customHeight="1">
      <c r="A14" s="53" t="s">
        <v>403</v>
      </c>
      <c r="B14" s="54" t="s">
        <v>417</v>
      </c>
      <c r="C14" s="53" t="s">
        <v>418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435732</v>
      </c>
      <c r="M14" s="74">
        <f t="shared" si="6"/>
        <v>41966</v>
      </c>
      <c r="N14" s="74">
        <v>41966</v>
      </c>
      <c r="O14" s="74">
        <v>0</v>
      </c>
      <c r="P14" s="74">
        <v>0</v>
      </c>
      <c r="Q14" s="74">
        <v>0</v>
      </c>
      <c r="R14" s="74">
        <f t="shared" si="7"/>
        <v>133959</v>
      </c>
      <c r="S14" s="74">
        <v>294</v>
      </c>
      <c r="T14" s="74">
        <v>133665</v>
      </c>
      <c r="U14" s="74">
        <v>0</v>
      </c>
      <c r="V14" s="74">
        <v>0</v>
      </c>
      <c r="W14" s="74">
        <f t="shared" si="8"/>
        <v>259807</v>
      </c>
      <c r="X14" s="74">
        <v>99366</v>
      </c>
      <c r="Y14" s="74">
        <v>95117</v>
      </c>
      <c r="Z14" s="74">
        <v>49311</v>
      </c>
      <c r="AA14" s="74">
        <v>16013</v>
      </c>
      <c r="AB14" s="75">
        <v>0</v>
      </c>
      <c r="AC14" s="74">
        <v>0</v>
      </c>
      <c r="AD14" s="74">
        <v>17664</v>
      </c>
      <c r="AE14" s="74">
        <f t="shared" si="9"/>
        <v>453396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62705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435732</v>
      </c>
      <c r="BQ14" s="74">
        <f t="shared" si="26"/>
        <v>41966</v>
      </c>
      <c r="BR14" s="74">
        <f t="shared" si="27"/>
        <v>41966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133959</v>
      </c>
      <c r="BW14" s="74">
        <f t="shared" si="32"/>
        <v>294</v>
      </c>
      <c r="BX14" s="74">
        <f t="shared" si="33"/>
        <v>133665</v>
      </c>
      <c r="BY14" s="74">
        <f t="shared" si="34"/>
        <v>0</v>
      </c>
      <c r="BZ14" s="74">
        <f t="shared" si="35"/>
        <v>0</v>
      </c>
      <c r="CA14" s="74">
        <f t="shared" si="36"/>
        <v>259807</v>
      </c>
      <c r="CB14" s="74">
        <f t="shared" si="37"/>
        <v>99366</v>
      </c>
      <c r="CC14" s="74">
        <f t="shared" si="38"/>
        <v>95117</v>
      </c>
      <c r="CD14" s="74">
        <f t="shared" si="39"/>
        <v>49311</v>
      </c>
      <c r="CE14" s="74">
        <f t="shared" si="40"/>
        <v>16013</v>
      </c>
      <c r="CF14" s="75">
        <f t="shared" si="41"/>
        <v>62705</v>
      </c>
      <c r="CG14" s="74">
        <f t="shared" si="42"/>
        <v>0</v>
      </c>
      <c r="CH14" s="74">
        <f t="shared" si="43"/>
        <v>17664</v>
      </c>
      <c r="CI14" s="74">
        <f t="shared" si="44"/>
        <v>453396</v>
      </c>
    </row>
    <row r="15" spans="1:87" s="50" customFormat="1" ht="12" customHeight="1">
      <c r="A15" s="53" t="s">
        <v>403</v>
      </c>
      <c r="B15" s="54" t="s">
        <v>419</v>
      </c>
      <c r="C15" s="53" t="s">
        <v>420</v>
      </c>
      <c r="D15" s="74">
        <f t="shared" si="3"/>
        <v>19997</v>
      </c>
      <c r="E15" s="74">
        <f t="shared" si="4"/>
        <v>19997</v>
      </c>
      <c r="F15" s="74">
        <v>0</v>
      </c>
      <c r="G15" s="74">
        <v>19997</v>
      </c>
      <c r="H15" s="74">
        <v>0</v>
      </c>
      <c r="I15" s="74">
        <v>0</v>
      </c>
      <c r="J15" s="74">
        <v>0</v>
      </c>
      <c r="K15" s="75">
        <v>138086</v>
      </c>
      <c r="L15" s="74">
        <f t="shared" si="5"/>
        <v>763934</v>
      </c>
      <c r="M15" s="74">
        <f t="shared" si="6"/>
        <v>419228</v>
      </c>
      <c r="N15" s="74">
        <v>52146</v>
      </c>
      <c r="O15" s="74">
        <v>208145</v>
      </c>
      <c r="P15" s="74">
        <v>158937</v>
      </c>
      <c r="Q15" s="74">
        <v>0</v>
      </c>
      <c r="R15" s="74">
        <f t="shared" si="7"/>
        <v>128657</v>
      </c>
      <c r="S15" s="74">
        <v>33645</v>
      </c>
      <c r="T15" s="74">
        <v>95012</v>
      </c>
      <c r="U15" s="74">
        <v>0</v>
      </c>
      <c r="V15" s="74">
        <v>8902</v>
      </c>
      <c r="W15" s="74">
        <f t="shared" si="8"/>
        <v>207147</v>
      </c>
      <c r="X15" s="74">
        <v>40753</v>
      </c>
      <c r="Y15" s="74">
        <v>134943</v>
      </c>
      <c r="Z15" s="74">
        <v>19984</v>
      </c>
      <c r="AA15" s="74">
        <v>11467</v>
      </c>
      <c r="AB15" s="75">
        <v>0</v>
      </c>
      <c r="AC15" s="74">
        <v>0</v>
      </c>
      <c r="AD15" s="74">
        <v>7251</v>
      </c>
      <c r="AE15" s="74">
        <f t="shared" si="9"/>
        <v>791182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34908</v>
      </c>
      <c r="AO15" s="74">
        <f t="shared" si="13"/>
        <v>30428</v>
      </c>
      <c r="AP15" s="74">
        <v>1672</v>
      </c>
      <c r="AQ15" s="74">
        <v>28756</v>
      </c>
      <c r="AR15" s="74">
        <v>0</v>
      </c>
      <c r="AS15" s="74">
        <v>0</v>
      </c>
      <c r="AT15" s="74">
        <f t="shared" si="14"/>
        <v>4480</v>
      </c>
      <c r="AU15" s="74">
        <v>4480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162725</v>
      </c>
      <c r="BE15" s="74">
        <v>0</v>
      </c>
      <c r="BF15" s="74">
        <v>24</v>
      </c>
      <c r="BG15" s="74">
        <f t="shared" si="16"/>
        <v>34932</v>
      </c>
      <c r="BH15" s="74">
        <f t="shared" si="17"/>
        <v>19997</v>
      </c>
      <c r="BI15" s="74">
        <f t="shared" si="18"/>
        <v>19997</v>
      </c>
      <c r="BJ15" s="74">
        <f t="shared" si="19"/>
        <v>0</v>
      </c>
      <c r="BK15" s="74">
        <f t="shared" si="20"/>
        <v>19997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138086</v>
      </c>
      <c r="BP15" s="74">
        <f t="shared" si="25"/>
        <v>798842</v>
      </c>
      <c r="BQ15" s="74">
        <f t="shared" si="26"/>
        <v>449656</v>
      </c>
      <c r="BR15" s="74">
        <f t="shared" si="27"/>
        <v>53818</v>
      </c>
      <c r="BS15" s="74">
        <f t="shared" si="28"/>
        <v>236901</v>
      </c>
      <c r="BT15" s="74">
        <f t="shared" si="29"/>
        <v>158937</v>
      </c>
      <c r="BU15" s="74">
        <f t="shared" si="30"/>
        <v>0</v>
      </c>
      <c r="BV15" s="74">
        <f t="shared" si="31"/>
        <v>133137</v>
      </c>
      <c r="BW15" s="74">
        <f t="shared" si="32"/>
        <v>38125</v>
      </c>
      <c r="BX15" s="74">
        <f t="shared" si="33"/>
        <v>95012</v>
      </c>
      <c r="BY15" s="74">
        <f t="shared" si="34"/>
        <v>0</v>
      </c>
      <c r="BZ15" s="74">
        <f t="shared" si="35"/>
        <v>8902</v>
      </c>
      <c r="CA15" s="74">
        <f t="shared" si="36"/>
        <v>207147</v>
      </c>
      <c r="CB15" s="74">
        <f t="shared" si="37"/>
        <v>40753</v>
      </c>
      <c r="CC15" s="74">
        <f t="shared" si="38"/>
        <v>134943</v>
      </c>
      <c r="CD15" s="74">
        <f t="shared" si="39"/>
        <v>19984</v>
      </c>
      <c r="CE15" s="74">
        <f t="shared" si="40"/>
        <v>11467</v>
      </c>
      <c r="CF15" s="75">
        <f t="shared" si="41"/>
        <v>162725</v>
      </c>
      <c r="CG15" s="74">
        <f t="shared" si="42"/>
        <v>0</v>
      </c>
      <c r="CH15" s="74">
        <f t="shared" si="43"/>
        <v>7275</v>
      </c>
      <c r="CI15" s="74">
        <f t="shared" si="44"/>
        <v>826114</v>
      </c>
    </row>
    <row r="16" spans="1:87" s="50" customFormat="1" ht="12" customHeight="1">
      <c r="A16" s="53" t="s">
        <v>403</v>
      </c>
      <c r="B16" s="54" t="s">
        <v>421</v>
      </c>
      <c r="C16" s="53" t="s">
        <v>422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690489</v>
      </c>
      <c r="M16" s="74">
        <f t="shared" si="6"/>
        <v>318932</v>
      </c>
      <c r="N16" s="74">
        <v>13595</v>
      </c>
      <c r="O16" s="74">
        <v>186897</v>
      </c>
      <c r="P16" s="74">
        <v>118440</v>
      </c>
      <c r="Q16" s="74">
        <v>0</v>
      </c>
      <c r="R16" s="74">
        <f t="shared" si="7"/>
        <v>279544</v>
      </c>
      <c r="S16" s="74">
        <v>34049</v>
      </c>
      <c r="T16" s="74">
        <v>239400</v>
      </c>
      <c r="U16" s="74">
        <v>6095</v>
      </c>
      <c r="V16" s="74">
        <v>8470</v>
      </c>
      <c r="W16" s="74">
        <f t="shared" si="8"/>
        <v>83543</v>
      </c>
      <c r="X16" s="74">
        <v>60337</v>
      </c>
      <c r="Y16" s="74">
        <v>23206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690489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91405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690489</v>
      </c>
      <c r="BQ16" s="74">
        <f t="shared" si="26"/>
        <v>318932</v>
      </c>
      <c r="BR16" s="74">
        <f t="shared" si="27"/>
        <v>13595</v>
      </c>
      <c r="BS16" s="74">
        <f t="shared" si="28"/>
        <v>186897</v>
      </c>
      <c r="BT16" s="74">
        <f t="shared" si="29"/>
        <v>118440</v>
      </c>
      <c r="BU16" s="74">
        <f t="shared" si="30"/>
        <v>0</v>
      </c>
      <c r="BV16" s="74">
        <f t="shared" si="31"/>
        <v>279544</v>
      </c>
      <c r="BW16" s="74">
        <f t="shared" si="32"/>
        <v>34049</v>
      </c>
      <c r="BX16" s="74">
        <f t="shared" si="33"/>
        <v>239400</v>
      </c>
      <c r="BY16" s="74">
        <f t="shared" si="34"/>
        <v>6095</v>
      </c>
      <c r="BZ16" s="74">
        <f t="shared" si="35"/>
        <v>8470</v>
      </c>
      <c r="CA16" s="74">
        <f t="shared" si="36"/>
        <v>83543</v>
      </c>
      <c r="CB16" s="74">
        <f t="shared" si="37"/>
        <v>60337</v>
      </c>
      <c r="CC16" s="74">
        <f t="shared" si="38"/>
        <v>23206</v>
      </c>
      <c r="CD16" s="74">
        <f t="shared" si="39"/>
        <v>0</v>
      </c>
      <c r="CE16" s="74">
        <f t="shared" si="40"/>
        <v>0</v>
      </c>
      <c r="CF16" s="75">
        <f t="shared" si="41"/>
        <v>91405</v>
      </c>
      <c r="CG16" s="74">
        <f t="shared" si="42"/>
        <v>0</v>
      </c>
      <c r="CH16" s="74">
        <f t="shared" si="43"/>
        <v>0</v>
      </c>
      <c r="CI16" s="74">
        <f t="shared" si="44"/>
        <v>690489</v>
      </c>
    </row>
    <row r="17" spans="1:87" s="50" customFormat="1" ht="12" customHeight="1">
      <c r="A17" s="53" t="s">
        <v>403</v>
      </c>
      <c r="B17" s="54" t="s">
        <v>423</v>
      </c>
      <c r="C17" s="53" t="s">
        <v>424</v>
      </c>
      <c r="D17" s="74">
        <f t="shared" si="3"/>
        <v>18165</v>
      </c>
      <c r="E17" s="74">
        <f t="shared" si="4"/>
        <v>18165</v>
      </c>
      <c r="F17" s="74">
        <v>0</v>
      </c>
      <c r="G17" s="74">
        <v>0</v>
      </c>
      <c r="H17" s="74">
        <v>18165</v>
      </c>
      <c r="I17" s="74">
        <v>0</v>
      </c>
      <c r="J17" s="74">
        <v>0</v>
      </c>
      <c r="K17" s="75">
        <v>32298</v>
      </c>
      <c r="L17" s="74">
        <f t="shared" si="5"/>
        <v>117404</v>
      </c>
      <c r="M17" s="74">
        <f t="shared" si="6"/>
        <v>10069</v>
      </c>
      <c r="N17" s="74">
        <v>15</v>
      </c>
      <c r="O17" s="74">
        <v>10054</v>
      </c>
      <c r="P17" s="74">
        <v>0</v>
      </c>
      <c r="Q17" s="74">
        <v>0</v>
      </c>
      <c r="R17" s="74">
        <f t="shared" si="7"/>
        <v>4296</v>
      </c>
      <c r="S17" s="74">
        <v>3219</v>
      </c>
      <c r="T17" s="74">
        <v>194</v>
      </c>
      <c r="U17" s="74">
        <v>883</v>
      </c>
      <c r="V17" s="74">
        <v>4291</v>
      </c>
      <c r="W17" s="74">
        <f t="shared" si="8"/>
        <v>98748</v>
      </c>
      <c r="X17" s="74">
        <v>29484</v>
      </c>
      <c r="Y17" s="74">
        <v>66225</v>
      </c>
      <c r="Z17" s="74">
        <v>1429</v>
      </c>
      <c r="AA17" s="74">
        <v>1610</v>
      </c>
      <c r="AB17" s="75">
        <v>0</v>
      </c>
      <c r="AC17" s="74">
        <v>0</v>
      </c>
      <c r="AD17" s="74">
        <v>7666</v>
      </c>
      <c r="AE17" s="74">
        <f t="shared" si="9"/>
        <v>143235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71901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58235</v>
      </c>
      <c r="BE17" s="74">
        <v>0</v>
      </c>
      <c r="BF17" s="74">
        <v>14921</v>
      </c>
      <c r="BG17" s="74">
        <f t="shared" si="16"/>
        <v>14921</v>
      </c>
      <c r="BH17" s="74">
        <f t="shared" si="17"/>
        <v>18165</v>
      </c>
      <c r="BI17" s="74">
        <f t="shared" si="18"/>
        <v>18165</v>
      </c>
      <c r="BJ17" s="74">
        <f t="shared" si="19"/>
        <v>0</v>
      </c>
      <c r="BK17" s="74">
        <f t="shared" si="20"/>
        <v>0</v>
      </c>
      <c r="BL17" s="74">
        <f t="shared" si="21"/>
        <v>18165</v>
      </c>
      <c r="BM17" s="74">
        <f t="shared" si="22"/>
        <v>0</v>
      </c>
      <c r="BN17" s="74">
        <f t="shared" si="23"/>
        <v>0</v>
      </c>
      <c r="BO17" s="75">
        <f t="shared" si="24"/>
        <v>104199</v>
      </c>
      <c r="BP17" s="74">
        <f t="shared" si="25"/>
        <v>117404</v>
      </c>
      <c r="BQ17" s="74">
        <f t="shared" si="26"/>
        <v>10069</v>
      </c>
      <c r="BR17" s="74">
        <f t="shared" si="27"/>
        <v>15</v>
      </c>
      <c r="BS17" s="74">
        <f t="shared" si="28"/>
        <v>10054</v>
      </c>
      <c r="BT17" s="74">
        <f t="shared" si="29"/>
        <v>0</v>
      </c>
      <c r="BU17" s="74">
        <f t="shared" si="30"/>
        <v>0</v>
      </c>
      <c r="BV17" s="74">
        <f t="shared" si="31"/>
        <v>4296</v>
      </c>
      <c r="BW17" s="74">
        <f t="shared" si="32"/>
        <v>3219</v>
      </c>
      <c r="BX17" s="74">
        <f t="shared" si="33"/>
        <v>194</v>
      </c>
      <c r="BY17" s="74">
        <f t="shared" si="34"/>
        <v>883</v>
      </c>
      <c r="BZ17" s="74">
        <f t="shared" si="35"/>
        <v>4291</v>
      </c>
      <c r="CA17" s="74">
        <f t="shared" si="36"/>
        <v>98748</v>
      </c>
      <c r="CB17" s="74">
        <f t="shared" si="37"/>
        <v>29484</v>
      </c>
      <c r="CC17" s="74">
        <f t="shared" si="38"/>
        <v>66225</v>
      </c>
      <c r="CD17" s="74">
        <f t="shared" si="39"/>
        <v>1429</v>
      </c>
      <c r="CE17" s="74">
        <f t="shared" si="40"/>
        <v>1610</v>
      </c>
      <c r="CF17" s="75">
        <f t="shared" si="41"/>
        <v>58235</v>
      </c>
      <c r="CG17" s="74">
        <f t="shared" si="42"/>
        <v>0</v>
      </c>
      <c r="CH17" s="74">
        <f t="shared" si="43"/>
        <v>22587</v>
      </c>
      <c r="CI17" s="74">
        <f t="shared" si="44"/>
        <v>158156</v>
      </c>
    </row>
    <row r="18" spans="1:87" s="50" customFormat="1" ht="12" customHeight="1">
      <c r="A18" s="53" t="s">
        <v>403</v>
      </c>
      <c r="B18" s="54" t="s">
        <v>425</v>
      </c>
      <c r="C18" s="53" t="s">
        <v>426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139054</v>
      </c>
      <c r="M18" s="74">
        <f t="shared" si="6"/>
        <v>70785</v>
      </c>
      <c r="N18" s="74">
        <v>66495</v>
      </c>
      <c r="O18" s="74">
        <v>4290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68269</v>
      </c>
      <c r="X18" s="74">
        <v>66564</v>
      </c>
      <c r="Y18" s="74">
        <v>0</v>
      </c>
      <c r="Z18" s="74">
        <v>346</v>
      </c>
      <c r="AA18" s="74">
        <v>1359</v>
      </c>
      <c r="AB18" s="75">
        <v>108098</v>
      </c>
      <c r="AC18" s="74">
        <v>0</v>
      </c>
      <c r="AD18" s="74">
        <v>18395</v>
      </c>
      <c r="AE18" s="74">
        <f t="shared" si="9"/>
        <v>157449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46287</v>
      </c>
      <c r="BE18" s="74">
        <v>0</v>
      </c>
      <c r="BF18" s="74">
        <v>22793</v>
      </c>
      <c r="BG18" s="74">
        <f t="shared" si="16"/>
        <v>22793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139054</v>
      </c>
      <c r="BQ18" s="74">
        <f t="shared" si="26"/>
        <v>70785</v>
      </c>
      <c r="BR18" s="74">
        <f t="shared" si="27"/>
        <v>66495</v>
      </c>
      <c r="BS18" s="74">
        <f t="shared" si="28"/>
        <v>4290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68269</v>
      </c>
      <c r="CB18" s="74">
        <f t="shared" si="37"/>
        <v>66564</v>
      </c>
      <c r="CC18" s="74">
        <f t="shared" si="38"/>
        <v>0</v>
      </c>
      <c r="CD18" s="74">
        <f t="shared" si="39"/>
        <v>346</v>
      </c>
      <c r="CE18" s="74">
        <f t="shared" si="40"/>
        <v>1359</v>
      </c>
      <c r="CF18" s="75">
        <f t="shared" si="41"/>
        <v>154385</v>
      </c>
      <c r="CG18" s="74">
        <f t="shared" si="42"/>
        <v>0</v>
      </c>
      <c r="CH18" s="74">
        <f t="shared" si="43"/>
        <v>41188</v>
      </c>
      <c r="CI18" s="74">
        <f t="shared" si="44"/>
        <v>180242</v>
      </c>
    </row>
    <row r="19" spans="1:87" s="50" customFormat="1" ht="12" customHeight="1">
      <c r="A19" s="53" t="s">
        <v>403</v>
      </c>
      <c r="B19" s="54" t="s">
        <v>427</v>
      </c>
      <c r="C19" s="53" t="s">
        <v>428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1751</v>
      </c>
      <c r="L19" s="74">
        <f t="shared" si="5"/>
        <v>30007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30007</v>
      </c>
      <c r="X19" s="74">
        <v>29314</v>
      </c>
      <c r="Y19" s="74">
        <v>0</v>
      </c>
      <c r="Z19" s="74">
        <v>0</v>
      </c>
      <c r="AA19" s="74">
        <v>693</v>
      </c>
      <c r="AB19" s="75">
        <v>21813</v>
      </c>
      <c r="AC19" s="74">
        <v>0</v>
      </c>
      <c r="AD19" s="74">
        <v>0</v>
      </c>
      <c r="AE19" s="74">
        <f t="shared" si="9"/>
        <v>30007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5535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5535</v>
      </c>
      <c r="AZ19" s="74">
        <v>5535</v>
      </c>
      <c r="BA19" s="74">
        <v>0</v>
      </c>
      <c r="BB19" s="74">
        <v>0</v>
      </c>
      <c r="BC19" s="74">
        <v>0</v>
      </c>
      <c r="BD19" s="75">
        <v>13415</v>
      </c>
      <c r="BE19" s="74">
        <v>0</v>
      </c>
      <c r="BF19" s="74">
        <v>0</v>
      </c>
      <c r="BG19" s="74">
        <f t="shared" si="16"/>
        <v>5535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1751</v>
      </c>
      <c r="BP19" s="74">
        <f t="shared" si="25"/>
        <v>35542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35542</v>
      </c>
      <c r="CB19" s="74">
        <f t="shared" si="37"/>
        <v>34849</v>
      </c>
      <c r="CC19" s="74">
        <f t="shared" si="38"/>
        <v>0</v>
      </c>
      <c r="CD19" s="74">
        <f t="shared" si="39"/>
        <v>0</v>
      </c>
      <c r="CE19" s="74">
        <f t="shared" si="40"/>
        <v>693</v>
      </c>
      <c r="CF19" s="75">
        <f t="shared" si="41"/>
        <v>35228</v>
      </c>
      <c r="CG19" s="74">
        <f t="shared" si="42"/>
        <v>0</v>
      </c>
      <c r="CH19" s="74">
        <f t="shared" si="43"/>
        <v>0</v>
      </c>
      <c r="CI19" s="74">
        <f t="shared" si="44"/>
        <v>35542</v>
      </c>
    </row>
    <row r="20" spans="1:87" s="50" customFormat="1" ht="12" customHeight="1">
      <c r="A20" s="53" t="s">
        <v>403</v>
      </c>
      <c r="B20" s="54" t="s">
        <v>429</v>
      </c>
      <c r="C20" s="53" t="s">
        <v>430</v>
      </c>
      <c r="D20" s="74">
        <f t="shared" si="3"/>
        <v>32879</v>
      </c>
      <c r="E20" s="74">
        <f t="shared" si="4"/>
        <v>32879</v>
      </c>
      <c r="F20" s="74">
        <v>0</v>
      </c>
      <c r="G20" s="74">
        <v>0</v>
      </c>
      <c r="H20" s="74">
        <v>32879</v>
      </c>
      <c r="I20" s="74">
        <v>0</v>
      </c>
      <c r="J20" s="74">
        <v>0</v>
      </c>
      <c r="K20" s="75">
        <v>3292</v>
      </c>
      <c r="L20" s="74">
        <f t="shared" si="5"/>
        <v>67421</v>
      </c>
      <c r="M20" s="74">
        <f t="shared" si="6"/>
        <v>15795</v>
      </c>
      <c r="N20" s="74">
        <v>8045</v>
      </c>
      <c r="O20" s="74">
        <v>0</v>
      </c>
      <c r="P20" s="74">
        <v>0</v>
      </c>
      <c r="Q20" s="74">
        <v>7750</v>
      </c>
      <c r="R20" s="74">
        <f t="shared" si="7"/>
        <v>1229</v>
      </c>
      <c r="S20" s="74">
        <v>0</v>
      </c>
      <c r="T20" s="74">
        <v>770</v>
      </c>
      <c r="U20" s="74">
        <v>459</v>
      </c>
      <c r="V20" s="74">
        <v>0</v>
      </c>
      <c r="W20" s="74">
        <f t="shared" si="8"/>
        <v>50397</v>
      </c>
      <c r="X20" s="74">
        <v>49440</v>
      </c>
      <c r="Y20" s="74">
        <v>0</v>
      </c>
      <c r="Z20" s="74">
        <v>957</v>
      </c>
      <c r="AA20" s="74">
        <v>0</v>
      </c>
      <c r="AB20" s="75">
        <v>53105</v>
      </c>
      <c r="AC20" s="74">
        <v>0</v>
      </c>
      <c r="AD20" s="74">
        <v>0</v>
      </c>
      <c r="AE20" s="74">
        <f t="shared" si="9"/>
        <v>100300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605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605</v>
      </c>
      <c r="AU20" s="74">
        <v>605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605</v>
      </c>
      <c r="BH20" s="74">
        <f t="shared" si="17"/>
        <v>32879</v>
      </c>
      <c r="BI20" s="74">
        <f t="shared" si="18"/>
        <v>32879</v>
      </c>
      <c r="BJ20" s="74">
        <f t="shared" si="19"/>
        <v>0</v>
      </c>
      <c r="BK20" s="74">
        <f t="shared" si="20"/>
        <v>0</v>
      </c>
      <c r="BL20" s="74">
        <f t="shared" si="21"/>
        <v>32879</v>
      </c>
      <c r="BM20" s="74">
        <f t="shared" si="22"/>
        <v>0</v>
      </c>
      <c r="BN20" s="74">
        <f t="shared" si="23"/>
        <v>0</v>
      </c>
      <c r="BO20" s="75">
        <f t="shared" si="24"/>
        <v>3292</v>
      </c>
      <c r="BP20" s="74">
        <f t="shared" si="25"/>
        <v>68026</v>
      </c>
      <c r="BQ20" s="74">
        <f t="shared" si="26"/>
        <v>15795</v>
      </c>
      <c r="BR20" s="74">
        <f t="shared" si="27"/>
        <v>8045</v>
      </c>
      <c r="BS20" s="74">
        <f t="shared" si="28"/>
        <v>0</v>
      </c>
      <c r="BT20" s="74">
        <f t="shared" si="29"/>
        <v>0</v>
      </c>
      <c r="BU20" s="74">
        <f t="shared" si="30"/>
        <v>7750</v>
      </c>
      <c r="BV20" s="74">
        <f t="shared" si="31"/>
        <v>1834</v>
      </c>
      <c r="BW20" s="74">
        <f t="shared" si="32"/>
        <v>605</v>
      </c>
      <c r="BX20" s="74">
        <f t="shared" si="33"/>
        <v>770</v>
      </c>
      <c r="BY20" s="74">
        <f t="shared" si="34"/>
        <v>459</v>
      </c>
      <c r="BZ20" s="74">
        <f t="shared" si="35"/>
        <v>0</v>
      </c>
      <c r="CA20" s="74">
        <f t="shared" si="36"/>
        <v>50397</v>
      </c>
      <c r="CB20" s="74">
        <f t="shared" si="37"/>
        <v>49440</v>
      </c>
      <c r="CC20" s="74">
        <f t="shared" si="38"/>
        <v>0</v>
      </c>
      <c r="CD20" s="74">
        <f t="shared" si="39"/>
        <v>957</v>
      </c>
      <c r="CE20" s="74">
        <f t="shared" si="40"/>
        <v>0</v>
      </c>
      <c r="CF20" s="75">
        <f t="shared" si="41"/>
        <v>53105</v>
      </c>
      <c r="CG20" s="74">
        <f t="shared" si="42"/>
        <v>0</v>
      </c>
      <c r="CH20" s="74">
        <f t="shared" si="43"/>
        <v>0</v>
      </c>
      <c r="CI20" s="74">
        <f t="shared" si="44"/>
        <v>100905</v>
      </c>
    </row>
    <row r="21" spans="1:87" s="50" customFormat="1" ht="12" customHeight="1">
      <c r="A21" s="53" t="s">
        <v>403</v>
      </c>
      <c r="B21" s="54" t="s">
        <v>431</v>
      </c>
      <c r="C21" s="53" t="s">
        <v>432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97567</v>
      </c>
      <c r="M21" s="74">
        <f t="shared" si="6"/>
        <v>71672</v>
      </c>
      <c r="N21" s="74">
        <v>8827</v>
      </c>
      <c r="O21" s="74">
        <v>62845</v>
      </c>
      <c r="P21" s="74">
        <v>0</v>
      </c>
      <c r="Q21" s="74">
        <v>0</v>
      </c>
      <c r="R21" s="74">
        <f t="shared" si="7"/>
        <v>12594</v>
      </c>
      <c r="S21" s="74">
        <v>12594</v>
      </c>
      <c r="T21" s="74">
        <v>0</v>
      </c>
      <c r="U21" s="74">
        <v>0</v>
      </c>
      <c r="V21" s="74">
        <v>6080</v>
      </c>
      <c r="W21" s="74">
        <f t="shared" si="8"/>
        <v>7221</v>
      </c>
      <c r="X21" s="74">
        <v>0</v>
      </c>
      <c r="Y21" s="74">
        <v>7221</v>
      </c>
      <c r="Z21" s="74">
        <v>0</v>
      </c>
      <c r="AA21" s="74">
        <v>0</v>
      </c>
      <c r="AB21" s="75">
        <v>120809</v>
      </c>
      <c r="AC21" s="74">
        <v>0</v>
      </c>
      <c r="AD21" s="74">
        <v>1975</v>
      </c>
      <c r="AE21" s="74">
        <f t="shared" si="9"/>
        <v>99542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83331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97567</v>
      </c>
      <c r="BQ21" s="74">
        <f t="shared" si="26"/>
        <v>71672</v>
      </c>
      <c r="BR21" s="74">
        <f t="shared" si="27"/>
        <v>8827</v>
      </c>
      <c r="BS21" s="74">
        <f t="shared" si="28"/>
        <v>62845</v>
      </c>
      <c r="BT21" s="74">
        <f t="shared" si="29"/>
        <v>0</v>
      </c>
      <c r="BU21" s="74">
        <f t="shared" si="30"/>
        <v>0</v>
      </c>
      <c r="BV21" s="74">
        <f t="shared" si="31"/>
        <v>12594</v>
      </c>
      <c r="BW21" s="74">
        <f t="shared" si="32"/>
        <v>12594</v>
      </c>
      <c r="BX21" s="74">
        <f t="shared" si="33"/>
        <v>0</v>
      </c>
      <c r="BY21" s="74">
        <f t="shared" si="34"/>
        <v>0</v>
      </c>
      <c r="BZ21" s="74">
        <f t="shared" si="35"/>
        <v>6080</v>
      </c>
      <c r="CA21" s="74">
        <f t="shared" si="36"/>
        <v>7221</v>
      </c>
      <c r="CB21" s="74">
        <f t="shared" si="37"/>
        <v>0</v>
      </c>
      <c r="CC21" s="74">
        <f t="shared" si="38"/>
        <v>7221</v>
      </c>
      <c r="CD21" s="74">
        <f t="shared" si="39"/>
        <v>0</v>
      </c>
      <c r="CE21" s="74">
        <f t="shared" si="40"/>
        <v>0</v>
      </c>
      <c r="CF21" s="75">
        <f t="shared" si="41"/>
        <v>204140</v>
      </c>
      <c r="CG21" s="74">
        <f t="shared" si="42"/>
        <v>0</v>
      </c>
      <c r="CH21" s="74">
        <f t="shared" si="43"/>
        <v>1975</v>
      </c>
      <c r="CI21" s="74">
        <f t="shared" si="44"/>
        <v>99542</v>
      </c>
    </row>
    <row r="22" spans="1:87" s="50" customFormat="1" ht="12" customHeight="1">
      <c r="A22" s="53" t="s">
        <v>403</v>
      </c>
      <c r="B22" s="54" t="s">
        <v>433</v>
      </c>
      <c r="C22" s="53" t="s">
        <v>434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42570</v>
      </c>
      <c r="M22" s="74">
        <f t="shared" si="6"/>
        <v>13833</v>
      </c>
      <c r="N22" s="74">
        <v>13833</v>
      </c>
      <c r="O22" s="74">
        <v>0</v>
      </c>
      <c r="P22" s="74">
        <v>0</v>
      </c>
      <c r="Q22" s="74">
        <v>0</v>
      </c>
      <c r="R22" s="74">
        <f t="shared" si="7"/>
        <v>10759</v>
      </c>
      <c r="S22" s="74">
        <v>2689</v>
      </c>
      <c r="T22" s="74">
        <v>3662</v>
      </c>
      <c r="U22" s="74">
        <v>4408</v>
      </c>
      <c r="V22" s="74">
        <v>3780</v>
      </c>
      <c r="W22" s="74">
        <f t="shared" si="8"/>
        <v>14148</v>
      </c>
      <c r="X22" s="74">
        <v>10491</v>
      </c>
      <c r="Y22" s="74">
        <v>3657</v>
      </c>
      <c r="Z22" s="74">
        <v>0</v>
      </c>
      <c r="AA22" s="74">
        <v>0</v>
      </c>
      <c r="AB22" s="75">
        <v>65625</v>
      </c>
      <c r="AC22" s="74">
        <v>50</v>
      </c>
      <c r="AD22" s="74">
        <v>0</v>
      </c>
      <c r="AE22" s="74">
        <f t="shared" si="9"/>
        <v>42570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45266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42570</v>
      </c>
      <c r="BQ22" s="74">
        <f t="shared" si="26"/>
        <v>13833</v>
      </c>
      <c r="BR22" s="74">
        <f t="shared" si="27"/>
        <v>13833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10759</v>
      </c>
      <c r="BW22" s="74">
        <f t="shared" si="32"/>
        <v>2689</v>
      </c>
      <c r="BX22" s="74">
        <f t="shared" si="33"/>
        <v>3662</v>
      </c>
      <c r="BY22" s="74">
        <f t="shared" si="34"/>
        <v>4408</v>
      </c>
      <c r="BZ22" s="74">
        <f t="shared" si="35"/>
        <v>3780</v>
      </c>
      <c r="CA22" s="74">
        <f t="shared" si="36"/>
        <v>14148</v>
      </c>
      <c r="CB22" s="74">
        <f t="shared" si="37"/>
        <v>10491</v>
      </c>
      <c r="CC22" s="74">
        <f t="shared" si="38"/>
        <v>3657</v>
      </c>
      <c r="CD22" s="74">
        <f t="shared" si="39"/>
        <v>0</v>
      </c>
      <c r="CE22" s="74">
        <f t="shared" si="40"/>
        <v>0</v>
      </c>
      <c r="CF22" s="75">
        <f t="shared" si="41"/>
        <v>110891</v>
      </c>
      <c r="CG22" s="74">
        <f t="shared" si="42"/>
        <v>50</v>
      </c>
      <c r="CH22" s="74">
        <f t="shared" si="43"/>
        <v>0</v>
      </c>
      <c r="CI22" s="74">
        <f t="shared" si="44"/>
        <v>42570</v>
      </c>
    </row>
    <row r="23" spans="1:87" s="50" customFormat="1" ht="12" customHeight="1">
      <c r="A23" s="53" t="s">
        <v>403</v>
      </c>
      <c r="B23" s="54" t="s">
        <v>435</v>
      </c>
      <c r="C23" s="53" t="s">
        <v>436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119456</v>
      </c>
      <c r="M23" s="74">
        <f t="shared" si="6"/>
        <v>46155</v>
      </c>
      <c r="N23" s="74">
        <v>44372</v>
      </c>
      <c r="O23" s="74">
        <v>0</v>
      </c>
      <c r="P23" s="74">
        <v>1548</v>
      </c>
      <c r="Q23" s="74">
        <v>235</v>
      </c>
      <c r="R23" s="74">
        <f t="shared" si="7"/>
        <v>13451</v>
      </c>
      <c r="S23" s="74">
        <v>6539</v>
      </c>
      <c r="T23" s="74">
        <v>4740</v>
      </c>
      <c r="U23" s="74">
        <v>2172</v>
      </c>
      <c r="V23" s="74">
        <v>0</v>
      </c>
      <c r="W23" s="74">
        <f t="shared" si="8"/>
        <v>59850</v>
      </c>
      <c r="X23" s="74">
        <v>35630</v>
      </c>
      <c r="Y23" s="74">
        <v>13685</v>
      </c>
      <c r="Z23" s="74">
        <v>2592</v>
      </c>
      <c r="AA23" s="74">
        <v>7943</v>
      </c>
      <c r="AB23" s="75">
        <v>163204</v>
      </c>
      <c r="AC23" s="74">
        <v>0</v>
      </c>
      <c r="AD23" s="74">
        <v>0</v>
      </c>
      <c r="AE23" s="74">
        <f t="shared" si="9"/>
        <v>119456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12976</v>
      </c>
      <c r="AO23" s="74">
        <f t="shared" si="13"/>
        <v>12976</v>
      </c>
      <c r="AP23" s="74">
        <v>12976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82498</v>
      </c>
      <c r="BE23" s="74">
        <v>0</v>
      </c>
      <c r="BF23" s="74">
        <v>0</v>
      </c>
      <c r="BG23" s="74">
        <f t="shared" si="16"/>
        <v>12976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132432</v>
      </c>
      <c r="BQ23" s="74">
        <f t="shared" si="26"/>
        <v>59131</v>
      </c>
      <c r="BR23" s="74">
        <f t="shared" si="27"/>
        <v>57348</v>
      </c>
      <c r="BS23" s="74">
        <f t="shared" si="28"/>
        <v>0</v>
      </c>
      <c r="BT23" s="74">
        <f t="shared" si="29"/>
        <v>1548</v>
      </c>
      <c r="BU23" s="74">
        <f t="shared" si="30"/>
        <v>235</v>
      </c>
      <c r="BV23" s="74">
        <f t="shared" si="31"/>
        <v>13451</v>
      </c>
      <c r="BW23" s="74">
        <f t="shared" si="32"/>
        <v>6539</v>
      </c>
      <c r="BX23" s="74">
        <f t="shared" si="33"/>
        <v>4740</v>
      </c>
      <c r="BY23" s="74">
        <f t="shared" si="34"/>
        <v>2172</v>
      </c>
      <c r="BZ23" s="74">
        <f t="shared" si="35"/>
        <v>0</v>
      </c>
      <c r="CA23" s="74">
        <f t="shared" si="36"/>
        <v>59850</v>
      </c>
      <c r="CB23" s="74">
        <f t="shared" si="37"/>
        <v>35630</v>
      </c>
      <c r="CC23" s="74">
        <f t="shared" si="38"/>
        <v>13685</v>
      </c>
      <c r="CD23" s="74">
        <f t="shared" si="39"/>
        <v>2592</v>
      </c>
      <c r="CE23" s="74">
        <f t="shared" si="40"/>
        <v>7943</v>
      </c>
      <c r="CF23" s="75">
        <f t="shared" si="41"/>
        <v>245702</v>
      </c>
      <c r="CG23" s="74">
        <f t="shared" si="42"/>
        <v>0</v>
      </c>
      <c r="CH23" s="74">
        <f t="shared" si="43"/>
        <v>0</v>
      </c>
      <c r="CI23" s="74">
        <f t="shared" si="44"/>
        <v>132432</v>
      </c>
    </row>
    <row r="24" spans="1:87" s="50" customFormat="1" ht="12" customHeight="1">
      <c r="A24" s="53" t="s">
        <v>403</v>
      </c>
      <c r="B24" s="54" t="s">
        <v>437</v>
      </c>
      <c r="C24" s="53" t="s">
        <v>438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60254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192</v>
      </c>
      <c r="S24" s="74">
        <v>192</v>
      </c>
      <c r="T24" s="74">
        <v>0</v>
      </c>
      <c r="U24" s="74">
        <v>0</v>
      </c>
      <c r="V24" s="74">
        <v>0</v>
      </c>
      <c r="W24" s="74">
        <f t="shared" si="8"/>
        <v>60062</v>
      </c>
      <c r="X24" s="74">
        <v>54944</v>
      </c>
      <c r="Y24" s="74">
        <v>0</v>
      </c>
      <c r="Z24" s="74">
        <v>0</v>
      </c>
      <c r="AA24" s="74">
        <v>5118</v>
      </c>
      <c r="AB24" s="75">
        <v>54629</v>
      </c>
      <c r="AC24" s="74">
        <v>0</v>
      </c>
      <c r="AD24" s="74">
        <v>0</v>
      </c>
      <c r="AE24" s="74">
        <f t="shared" si="9"/>
        <v>60254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257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18676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257</v>
      </c>
      <c r="BP24" s="74">
        <f t="shared" si="25"/>
        <v>60254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192</v>
      </c>
      <c r="BW24" s="74">
        <f t="shared" si="32"/>
        <v>192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60062</v>
      </c>
      <c r="CB24" s="74">
        <f t="shared" si="37"/>
        <v>54944</v>
      </c>
      <c r="CC24" s="74">
        <f t="shared" si="38"/>
        <v>0</v>
      </c>
      <c r="CD24" s="74">
        <f t="shared" si="39"/>
        <v>0</v>
      </c>
      <c r="CE24" s="74">
        <f t="shared" si="40"/>
        <v>5118</v>
      </c>
      <c r="CF24" s="75">
        <f t="shared" si="41"/>
        <v>73305</v>
      </c>
      <c r="CG24" s="74">
        <f t="shared" si="42"/>
        <v>0</v>
      </c>
      <c r="CH24" s="74">
        <f t="shared" si="43"/>
        <v>0</v>
      </c>
      <c r="CI24" s="74">
        <f t="shared" si="44"/>
        <v>60254</v>
      </c>
    </row>
    <row r="25" spans="1:87" s="50" customFormat="1" ht="12" customHeight="1">
      <c r="A25" s="53" t="s">
        <v>403</v>
      </c>
      <c r="B25" s="54" t="s">
        <v>439</v>
      </c>
      <c r="C25" s="53" t="s">
        <v>440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35543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35543</v>
      </c>
      <c r="S25" s="74">
        <v>35543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52937</v>
      </c>
      <c r="AC25" s="74">
        <v>0</v>
      </c>
      <c r="AD25" s="74">
        <v>0</v>
      </c>
      <c r="AE25" s="74">
        <f t="shared" si="9"/>
        <v>35543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249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18098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249</v>
      </c>
      <c r="BP25" s="74">
        <f t="shared" si="25"/>
        <v>35543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35543</v>
      </c>
      <c r="BW25" s="74">
        <f t="shared" si="32"/>
        <v>35543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71035</v>
      </c>
      <c r="CG25" s="74">
        <f t="shared" si="42"/>
        <v>0</v>
      </c>
      <c r="CH25" s="74">
        <f t="shared" si="43"/>
        <v>0</v>
      </c>
      <c r="CI25" s="74">
        <f t="shared" si="44"/>
        <v>35543</v>
      </c>
    </row>
    <row r="26" spans="1:87" s="50" customFormat="1" ht="12" customHeight="1">
      <c r="A26" s="53" t="s">
        <v>403</v>
      </c>
      <c r="B26" s="54" t="s">
        <v>441</v>
      </c>
      <c r="C26" s="53" t="s">
        <v>442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37783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6256</v>
      </c>
      <c r="S26" s="74">
        <v>6256</v>
      </c>
      <c r="T26" s="74">
        <v>0</v>
      </c>
      <c r="U26" s="74">
        <v>0</v>
      </c>
      <c r="V26" s="74">
        <v>0</v>
      </c>
      <c r="W26" s="74">
        <f t="shared" si="8"/>
        <v>31527</v>
      </c>
      <c r="X26" s="74">
        <v>30870</v>
      </c>
      <c r="Y26" s="74">
        <v>0</v>
      </c>
      <c r="Z26" s="74">
        <v>0</v>
      </c>
      <c r="AA26" s="74">
        <v>657</v>
      </c>
      <c r="AB26" s="75">
        <v>51676</v>
      </c>
      <c r="AC26" s="74">
        <v>0</v>
      </c>
      <c r="AD26" s="74">
        <v>0</v>
      </c>
      <c r="AE26" s="74">
        <f t="shared" si="9"/>
        <v>37783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243</v>
      </c>
      <c r="AN26" s="74">
        <f t="shared" si="12"/>
        <v>900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900</v>
      </c>
      <c r="AZ26" s="74">
        <v>900</v>
      </c>
      <c r="BA26" s="74">
        <v>0</v>
      </c>
      <c r="BB26" s="74">
        <v>0</v>
      </c>
      <c r="BC26" s="74">
        <v>0</v>
      </c>
      <c r="BD26" s="75">
        <v>17666</v>
      </c>
      <c r="BE26" s="74">
        <v>0</v>
      </c>
      <c r="BF26" s="74">
        <v>0</v>
      </c>
      <c r="BG26" s="74">
        <f t="shared" si="16"/>
        <v>900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243</v>
      </c>
      <c r="BP26" s="74">
        <f t="shared" si="25"/>
        <v>38683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6256</v>
      </c>
      <c r="BW26" s="74">
        <f t="shared" si="32"/>
        <v>6256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32427</v>
      </c>
      <c r="CB26" s="74">
        <f t="shared" si="37"/>
        <v>31770</v>
      </c>
      <c r="CC26" s="74">
        <f t="shared" si="38"/>
        <v>0</v>
      </c>
      <c r="CD26" s="74">
        <f t="shared" si="39"/>
        <v>0</v>
      </c>
      <c r="CE26" s="74">
        <f t="shared" si="40"/>
        <v>657</v>
      </c>
      <c r="CF26" s="75">
        <f t="shared" si="41"/>
        <v>69342</v>
      </c>
      <c r="CG26" s="74">
        <f t="shared" si="42"/>
        <v>0</v>
      </c>
      <c r="CH26" s="74">
        <f t="shared" si="43"/>
        <v>0</v>
      </c>
      <c r="CI26" s="74">
        <f t="shared" si="44"/>
        <v>38683</v>
      </c>
    </row>
    <row r="27" spans="1:87" s="50" customFormat="1" ht="12" customHeight="1">
      <c r="A27" s="53" t="s">
        <v>403</v>
      </c>
      <c r="B27" s="54" t="s">
        <v>443</v>
      </c>
      <c r="C27" s="53" t="s">
        <v>444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70076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329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23957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329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94033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403</v>
      </c>
      <c r="B28" s="54" t="s">
        <v>445</v>
      </c>
      <c r="C28" s="53" t="s">
        <v>446</v>
      </c>
      <c r="D28" s="74">
        <f t="shared" si="3"/>
        <v>162111</v>
      </c>
      <c r="E28" s="74">
        <f t="shared" si="4"/>
        <v>162111</v>
      </c>
      <c r="F28" s="74">
        <v>0</v>
      </c>
      <c r="G28" s="74">
        <v>0</v>
      </c>
      <c r="H28" s="74">
        <v>159885</v>
      </c>
      <c r="I28" s="74">
        <v>2226</v>
      </c>
      <c r="J28" s="74">
        <v>0</v>
      </c>
      <c r="K28" s="75">
        <v>0</v>
      </c>
      <c r="L28" s="74">
        <f t="shared" si="5"/>
        <v>205438</v>
      </c>
      <c r="M28" s="74">
        <f t="shared" si="6"/>
        <v>28586</v>
      </c>
      <c r="N28" s="74">
        <v>28586</v>
      </c>
      <c r="O28" s="74">
        <v>0</v>
      </c>
      <c r="P28" s="74">
        <v>0</v>
      </c>
      <c r="Q28" s="74">
        <v>0</v>
      </c>
      <c r="R28" s="74">
        <f t="shared" si="7"/>
        <v>38462</v>
      </c>
      <c r="S28" s="74">
        <v>0</v>
      </c>
      <c r="T28" s="74">
        <v>38462</v>
      </c>
      <c r="U28" s="74">
        <v>0</v>
      </c>
      <c r="V28" s="74">
        <v>0</v>
      </c>
      <c r="W28" s="74">
        <f t="shared" si="8"/>
        <v>135226</v>
      </c>
      <c r="X28" s="74">
        <v>68166</v>
      </c>
      <c r="Y28" s="74">
        <v>49738</v>
      </c>
      <c r="Z28" s="74">
        <v>17322</v>
      </c>
      <c r="AA28" s="74">
        <v>0</v>
      </c>
      <c r="AB28" s="75">
        <v>0</v>
      </c>
      <c r="AC28" s="74">
        <v>3164</v>
      </c>
      <c r="AD28" s="74">
        <v>3161</v>
      </c>
      <c r="AE28" s="74">
        <f t="shared" si="9"/>
        <v>370710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7696</v>
      </c>
      <c r="AO28" s="74">
        <f t="shared" si="13"/>
        <v>7696</v>
      </c>
      <c r="AP28" s="74">
        <v>7696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43799</v>
      </c>
      <c r="BE28" s="74">
        <v>0</v>
      </c>
      <c r="BF28" s="74"/>
      <c r="BG28" s="74">
        <f t="shared" si="16"/>
        <v>7696</v>
      </c>
      <c r="BH28" s="74">
        <f t="shared" si="17"/>
        <v>162111</v>
      </c>
      <c r="BI28" s="74">
        <f t="shared" si="18"/>
        <v>162111</v>
      </c>
      <c r="BJ28" s="74">
        <f t="shared" si="19"/>
        <v>0</v>
      </c>
      <c r="BK28" s="74">
        <f t="shared" si="20"/>
        <v>0</v>
      </c>
      <c r="BL28" s="74">
        <f t="shared" si="21"/>
        <v>159885</v>
      </c>
      <c r="BM28" s="74">
        <f t="shared" si="22"/>
        <v>2226</v>
      </c>
      <c r="BN28" s="74">
        <f t="shared" si="23"/>
        <v>0</v>
      </c>
      <c r="BO28" s="75">
        <f t="shared" si="24"/>
        <v>0</v>
      </c>
      <c r="BP28" s="74">
        <f t="shared" si="25"/>
        <v>213134</v>
      </c>
      <c r="BQ28" s="74">
        <f t="shared" si="26"/>
        <v>36282</v>
      </c>
      <c r="BR28" s="74">
        <f t="shared" si="27"/>
        <v>36282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38462</v>
      </c>
      <c r="BW28" s="74">
        <f t="shared" si="32"/>
        <v>0</v>
      </c>
      <c r="BX28" s="74">
        <f t="shared" si="33"/>
        <v>38462</v>
      </c>
      <c r="BY28" s="74">
        <f t="shared" si="34"/>
        <v>0</v>
      </c>
      <c r="BZ28" s="74">
        <f t="shared" si="35"/>
        <v>0</v>
      </c>
      <c r="CA28" s="74">
        <f t="shared" si="36"/>
        <v>135226</v>
      </c>
      <c r="CB28" s="74">
        <f t="shared" si="37"/>
        <v>68166</v>
      </c>
      <c r="CC28" s="74">
        <f t="shared" si="38"/>
        <v>49738</v>
      </c>
      <c r="CD28" s="74">
        <f t="shared" si="39"/>
        <v>17322</v>
      </c>
      <c r="CE28" s="74">
        <f t="shared" si="40"/>
        <v>0</v>
      </c>
      <c r="CF28" s="75">
        <f t="shared" si="41"/>
        <v>43799</v>
      </c>
      <c r="CG28" s="74">
        <f t="shared" si="42"/>
        <v>3164</v>
      </c>
      <c r="CH28" s="74">
        <f t="shared" si="43"/>
        <v>3161</v>
      </c>
      <c r="CI28" s="74">
        <f t="shared" si="44"/>
        <v>378406</v>
      </c>
    </row>
    <row r="29" spans="1:87" s="50" customFormat="1" ht="12" customHeight="1">
      <c r="A29" s="53" t="s">
        <v>403</v>
      </c>
      <c r="B29" s="54" t="s">
        <v>447</v>
      </c>
      <c r="C29" s="53" t="s">
        <v>448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33217</v>
      </c>
      <c r="M29" s="74">
        <f t="shared" si="6"/>
        <v>5609</v>
      </c>
      <c r="N29" s="74">
        <v>0</v>
      </c>
      <c r="O29" s="74">
        <v>5609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27608</v>
      </c>
      <c r="X29" s="74">
        <v>27608</v>
      </c>
      <c r="Y29" s="74">
        <v>0</v>
      </c>
      <c r="Z29" s="74">
        <v>0</v>
      </c>
      <c r="AA29" s="74">
        <v>0</v>
      </c>
      <c r="AB29" s="75">
        <v>82885</v>
      </c>
      <c r="AC29" s="74">
        <v>0</v>
      </c>
      <c r="AD29" s="74">
        <v>0</v>
      </c>
      <c r="AE29" s="74">
        <f t="shared" si="9"/>
        <v>33217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389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28336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389</v>
      </c>
      <c r="BP29" s="74">
        <f t="shared" si="25"/>
        <v>33217</v>
      </c>
      <c r="BQ29" s="74">
        <f t="shared" si="26"/>
        <v>5609</v>
      </c>
      <c r="BR29" s="74">
        <f t="shared" si="27"/>
        <v>0</v>
      </c>
      <c r="BS29" s="74">
        <f t="shared" si="28"/>
        <v>5609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27608</v>
      </c>
      <c r="CB29" s="74">
        <f t="shared" si="37"/>
        <v>27608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111221</v>
      </c>
      <c r="CG29" s="74">
        <f t="shared" si="42"/>
        <v>0</v>
      </c>
      <c r="CH29" s="74">
        <f t="shared" si="43"/>
        <v>0</v>
      </c>
      <c r="CI29" s="74">
        <f t="shared" si="44"/>
        <v>33217</v>
      </c>
    </row>
    <row r="30" spans="1:87" s="50" customFormat="1" ht="12" customHeight="1">
      <c r="A30" s="53" t="s">
        <v>403</v>
      </c>
      <c r="B30" s="54" t="s">
        <v>449</v>
      </c>
      <c r="C30" s="53" t="s">
        <v>450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616844</v>
      </c>
      <c r="M30" s="74">
        <f t="shared" si="6"/>
        <v>106651</v>
      </c>
      <c r="N30" s="74">
        <v>23921</v>
      </c>
      <c r="O30" s="74">
        <v>41104</v>
      </c>
      <c r="P30" s="74">
        <v>31456</v>
      </c>
      <c r="Q30" s="74">
        <v>10170</v>
      </c>
      <c r="R30" s="74">
        <f t="shared" si="7"/>
        <v>351925</v>
      </c>
      <c r="S30" s="74">
        <v>45382</v>
      </c>
      <c r="T30" s="74">
        <v>277397</v>
      </c>
      <c r="U30" s="74">
        <v>29146</v>
      </c>
      <c r="V30" s="74">
        <v>0</v>
      </c>
      <c r="W30" s="74">
        <f t="shared" si="8"/>
        <v>157555</v>
      </c>
      <c r="X30" s="74">
        <v>29064</v>
      </c>
      <c r="Y30" s="74">
        <v>124685</v>
      </c>
      <c r="Z30" s="74">
        <v>3686</v>
      </c>
      <c r="AA30" s="74">
        <v>120</v>
      </c>
      <c r="AB30" s="75">
        <v>7331</v>
      </c>
      <c r="AC30" s="74">
        <v>713</v>
      </c>
      <c r="AD30" s="74">
        <v>0</v>
      </c>
      <c r="AE30" s="74">
        <f t="shared" si="9"/>
        <v>616844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130297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616844</v>
      </c>
      <c r="BQ30" s="74">
        <f t="shared" si="26"/>
        <v>106651</v>
      </c>
      <c r="BR30" s="74">
        <f t="shared" si="27"/>
        <v>23921</v>
      </c>
      <c r="BS30" s="74">
        <f t="shared" si="28"/>
        <v>41104</v>
      </c>
      <c r="BT30" s="74">
        <f t="shared" si="29"/>
        <v>31456</v>
      </c>
      <c r="BU30" s="74">
        <f t="shared" si="30"/>
        <v>10170</v>
      </c>
      <c r="BV30" s="74">
        <f t="shared" si="31"/>
        <v>351925</v>
      </c>
      <c r="BW30" s="74">
        <f t="shared" si="32"/>
        <v>45382</v>
      </c>
      <c r="BX30" s="74">
        <f t="shared" si="33"/>
        <v>277397</v>
      </c>
      <c r="BY30" s="74">
        <f t="shared" si="34"/>
        <v>29146</v>
      </c>
      <c r="BZ30" s="74">
        <f t="shared" si="35"/>
        <v>0</v>
      </c>
      <c r="CA30" s="74">
        <f t="shared" si="36"/>
        <v>157555</v>
      </c>
      <c r="CB30" s="74">
        <f t="shared" si="37"/>
        <v>29064</v>
      </c>
      <c r="CC30" s="74">
        <f t="shared" si="38"/>
        <v>124685</v>
      </c>
      <c r="CD30" s="74">
        <f t="shared" si="39"/>
        <v>3686</v>
      </c>
      <c r="CE30" s="74">
        <f t="shared" si="40"/>
        <v>120</v>
      </c>
      <c r="CF30" s="75">
        <f t="shared" si="41"/>
        <v>137628</v>
      </c>
      <c r="CG30" s="74">
        <f t="shared" si="42"/>
        <v>713</v>
      </c>
      <c r="CH30" s="74">
        <f t="shared" si="43"/>
        <v>0</v>
      </c>
      <c r="CI30" s="74">
        <f t="shared" si="44"/>
        <v>616844</v>
      </c>
    </row>
    <row r="31" spans="1:87" s="50" customFormat="1" ht="12" customHeight="1">
      <c r="A31" s="53" t="s">
        <v>403</v>
      </c>
      <c r="B31" s="54" t="s">
        <v>451</v>
      </c>
      <c r="C31" s="53" t="s">
        <v>452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95761</v>
      </c>
      <c r="M31" s="74">
        <f t="shared" si="6"/>
        <v>8799</v>
      </c>
      <c r="N31" s="74">
        <v>8799</v>
      </c>
      <c r="O31" s="74">
        <v>0</v>
      </c>
      <c r="P31" s="74">
        <v>0</v>
      </c>
      <c r="Q31" s="74">
        <v>0</v>
      </c>
      <c r="R31" s="74">
        <f t="shared" si="7"/>
        <v>6605</v>
      </c>
      <c r="S31" s="74">
        <v>0</v>
      </c>
      <c r="T31" s="74">
        <v>0</v>
      </c>
      <c r="U31" s="74">
        <v>6605</v>
      </c>
      <c r="V31" s="74">
        <v>0</v>
      </c>
      <c r="W31" s="74">
        <f t="shared" si="8"/>
        <v>80357</v>
      </c>
      <c r="X31" s="74">
        <v>77990</v>
      </c>
      <c r="Y31" s="74">
        <v>0</v>
      </c>
      <c r="Z31" s="74">
        <v>0</v>
      </c>
      <c r="AA31" s="74">
        <v>2367</v>
      </c>
      <c r="AB31" s="75">
        <v>95745</v>
      </c>
      <c r="AC31" s="74">
        <v>0</v>
      </c>
      <c r="AD31" s="74">
        <v>29572</v>
      </c>
      <c r="AE31" s="74">
        <f t="shared" si="9"/>
        <v>125333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58340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95761</v>
      </c>
      <c r="BQ31" s="74">
        <f t="shared" si="26"/>
        <v>8799</v>
      </c>
      <c r="BR31" s="74">
        <f t="shared" si="27"/>
        <v>8799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6605</v>
      </c>
      <c r="BW31" s="74">
        <f t="shared" si="32"/>
        <v>0</v>
      </c>
      <c r="BX31" s="74">
        <f t="shared" si="33"/>
        <v>0</v>
      </c>
      <c r="BY31" s="74">
        <f t="shared" si="34"/>
        <v>6605</v>
      </c>
      <c r="BZ31" s="74">
        <f t="shared" si="35"/>
        <v>0</v>
      </c>
      <c r="CA31" s="74">
        <f t="shared" si="36"/>
        <v>80357</v>
      </c>
      <c r="CB31" s="74">
        <f t="shared" si="37"/>
        <v>77990</v>
      </c>
      <c r="CC31" s="74">
        <f t="shared" si="38"/>
        <v>0</v>
      </c>
      <c r="CD31" s="74">
        <f t="shared" si="39"/>
        <v>0</v>
      </c>
      <c r="CE31" s="74">
        <f t="shared" si="40"/>
        <v>2367</v>
      </c>
      <c r="CF31" s="75">
        <f t="shared" si="41"/>
        <v>154085</v>
      </c>
      <c r="CG31" s="74">
        <f t="shared" si="42"/>
        <v>0</v>
      </c>
      <c r="CH31" s="74">
        <f t="shared" si="43"/>
        <v>29572</v>
      </c>
      <c r="CI31" s="74">
        <f t="shared" si="44"/>
        <v>125333</v>
      </c>
    </row>
    <row r="32" spans="1:87" s="50" customFormat="1" ht="12" customHeight="1">
      <c r="A32" s="53" t="s">
        <v>403</v>
      </c>
      <c r="B32" s="54" t="s">
        <v>453</v>
      </c>
      <c r="C32" s="53" t="s">
        <v>454</v>
      </c>
      <c r="D32" s="74">
        <f t="shared" si="3"/>
        <v>347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347</v>
      </c>
      <c r="K32" s="75">
        <v>0</v>
      </c>
      <c r="L32" s="74">
        <f t="shared" si="5"/>
        <v>98410</v>
      </c>
      <c r="M32" s="74">
        <f t="shared" si="6"/>
        <v>19495</v>
      </c>
      <c r="N32" s="74">
        <v>0</v>
      </c>
      <c r="O32" s="74">
        <v>0</v>
      </c>
      <c r="P32" s="74">
        <v>19495</v>
      </c>
      <c r="Q32" s="74">
        <v>0</v>
      </c>
      <c r="R32" s="74">
        <f t="shared" si="7"/>
        <v>50128</v>
      </c>
      <c r="S32" s="74">
        <v>0</v>
      </c>
      <c r="T32" s="74">
        <v>50128</v>
      </c>
      <c r="U32" s="74">
        <v>0</v>
      </c>
      <c r="V32" s="74">
        <v>0</v>
      </c>
      <c r="W32" s="74">
        <f t="shared" si="8"/>
        <v>27847</v>
      </c>
      <c r="X32" s="74">
        <v>21600</v>
      </c>
      <c r="Y32" s="74">
        <v>4567</v>
      </c>
      <c r="Z32" s="74">
        <v>0</v>
      </c>
      <c r="AA32" s="74">
        <v>1680</v>
      </c>
      <c r="AB32" s="75">
        <v>7584</v>
      </c>
      <c r="AC32" s="74">
        <v>940</v>
      </c>
      <c r="AD32" s="74">
        <v>2652</v>
      </c>
      <c r="AE32" s="74">
        <f t="shared" si="9"/>
        <v>101409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51201</v>
      </c>
      <c r="BE32" s="74">
        <v>0</v>
      </c>
      <c r="BF32" s="74">
        <v>6495</v>
      </c>
      <c r="BG32" s="74">
        <f t="shared" si="16"/>
        <v>6495</v>
      </c>
      <c r="BH32" s="74">
        <f t="shared" si="17"/>
        <v>347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347</v>
      </c>
      <c r="BO32" s="75">
        <f t="shared" si="24"/>
        <v>0</v>
      </c>
      <c r="BP32" s="74">
        <f t="shared" si="25"/>
        <v>98410</v>
      </c>
      <c r="BQ32" s="74">
        <f t="shared" si="26"/>
        <v>19495</v>
      </c>
      <c r="BR32" s="74">
        <f t="shared" si="27"/>
        <v>0</v>
      </c>
      <c r="BS32" s="74">
        <f t="shared" si="28"/>
        <v>0</v>
      </c>
      <c r="BT32" s="74">
        <f t="shared" si="29"/>
        <v>19495</v>
      </c>
      <c r="BU32" s="74">
        <f t="shared" si="30"/>
        <v>0</v>
      </c>
      <c r="BV32" s="74">
        <f t="shared" si="31"/>
        <v>50128</v>
      </c>
      <c r="BW32" s="74">
        <f t="shared" si="32"/>
        <v>0</v>
      </c>
      <c r="BX32" s="74">
        <f t="shared" si="33"/>
        <v>50128</v>
      </c>
      <c r="BY32" s="74">
        <f t="shared" si="34"/>
        <v>0</v>
      </c>
      <c r="BZ32" s="74">
        <f t="shared" si="35"/>
        <v>0</v>
      </c>
      <c r="CA32" s="74">
        <f t="shared" si="36"/>
        <v>27847</v>
      </c>
      <c r="CB32" s="74">
        <f t="shared" si="37"/>
        <v>21600</v>
      </c>
      <c r="CC32" s="74">
        <f t="shared" si="38"/>
        <v>4567</v>
      </c>
      <c r="CD32" s="74">
        <f t="shared" si="39"/>
        <v>0</v>
      </c>
      <c r="CE32" s="74">
        <f t="shared" si="40"/>
        <v>1680</v>
      </c>
      <c r="CF32" s="75">
        <f t="shared" si="41"/>
        <v>58785</v>
      </c>
      <c r="CG32" s="74">
        <f t="shared" si="42"/>
        <v>940</v>
      </c>
      <c r="CH32" s="74">
        <f t="shared" si="43"/>
        <v>9147</v>
      </c>
      <c r="CI32" s="74">
        <f t="shared" si="44"/>
        <v>107904</v>
      </c>
    </row>
    <row r="33" spans="1:87" s="50" customFormat="1" ht="12" customHeight="1">
      <c r="A33" s="53" t="s">
        <v>403</v>
      </c>
      <c r="B33" s="54" t="s">
        <v>455</v>
      </c>
      <c r="C33" s="53" t="s">
        <v>456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286650</v>
      </c>
      <c r="M33" s="74">
        <f t="shared" si="6"/>
        <v>34496</v>
      </c>
      <c r="N33" s="74">
        <v>19338</v>
      </c>
      <c r="O33" s="74">
        <v>0</v>
      </c>
      <c r="P33" s="74">
        <v>15158</v>
      </c>
      <c r="Q33" s="74">
        <v>0</v>
      </c>
      <c r="R33" s="74">
        <f t="shared" si="7"/>
        <v>161239</v>
      </c>
      <c r="S33" s="74">
        <v>26500</v>
      </c>
      <c r="T33" s="74">
        <v>106893</v>
      </c>
      <c r="U33" s="74">
        <v>27846</v>
      </c>
      <c r="V33" s="74">
        <v>0</v>
      </c>
      <c r="W33" s="74">
        <f t="shared" si="8"/>
        <v>90915</v>
      </c>
      <c r="X33" s="74">
        <v>31800</v>
      </c>
      <c r="Y33" s="74">
        <v>59115</v>
      </c>
      <c r="Z33" s="74">
        <v>0</v>
      </c>
      <c r="AA33" s="74">
        <v>0</v>
      </c>
      <c r="AB33" s="75">
        <v>0</v>
      </c>
      <c r="AC33" s="74">
        <v>0</v>
      </c>
      <c r="AD33" s="74">
        <v>769</v>
      </c>
      <c r="AE33" s="74">
        <f t="shared" si="9"/>
        <v>287419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84175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286650</v>
      </c>
      <c r="BQ33" s="74">
        <f t="shared" si="26"/>
        <v>34496</v>
      </c>
      <c r="BR33" s="74">
        <f t="shared" si="27"/>
        <v>19338</v>
      </c>
      <c r="BS33" s="74">
        <f t="shared" si="28"/>
        <v>0</v>
      </c>
      <c r="BT33" s="74">
        <f t="shared" si="29"/>
        <v>15158</v>
      </c>
      <c r="BU33" s="74">
        <f t="shared" si="30"/>
        <v>0</v>
      </c>
      <c r="BV33" s="74">
        <f t="shared" si="31"/>
        <v>161239</v>
      </c>
      <c r="BW33" s="74">
        <f t="shared" si="32"/>
        <v>26500</v>
      </c>
      <c r="BX33" s="74">
        <f t="shared" si="33"/>
        <v>106893</v>
      </c>
      <c r="BY33" s="74">
        <f t="shared" si="34"/>
        <v>27846</v>
      </c>
      <c r="BZ33" s="74">
        <f t="shared" si="35"/>
        <v>0</v>
      </c>
      <c r="CA33" s="74">
        <f t="shared" si="36"/>
        <v>90915</v>
      </c>
      <c r="CB33" s="74">
        <f t="shared" si="37"/>
        <v>31800</v>
      </c>
      <c r="CC33" s="74">
        <f t="shared" si="38"/>
        <v>59115</v>
      </c>
      <c r="CD33" s="74">
        <f t="shared" si="39"/>
        <v>0</v>
      </c>
      <c r="CE33" s="74">
        <f t="shared" si="40"/>
        <v>0</v>
      </c>
      <c r="CF33" s="75">
        <f t="shared" si="41"/>
        <v>84175</v>
      </c>
      <c r="CG33" s="74">
        <f t="shared" si="42"/>
        <v>0</v>
      </c>
      <c r="CH33" s="74">
        <f t="shared" si="43"/>
        <v>769</v>
      </c>
      <c r="CI33" s="74">
        <f t="shared" si="44"/>
        <v>287419</v>
      </c>
    </row>
    <row r="34" spans="1:87" s="50" customFormat="1" ht="12" customHeight="1">
      <c r="A34" s="53" t="s">
        <v>403</v>
      </c>
      <c r="B34" s="54" t="s">
        <v>457</v>
      </c>
      <c r="C34" s="53" t="s">
        <v>458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76796</v>
      </c>
      <c r="M34" s="74">
        <f t="shared" si="6"/>
        <v>23688</v>
      </c>
      <c r="N34" s="74">
        <v>23688</v>
      </c>
      <c r="O34" s="74">
        <v>0</v>
      </c>
      <c r="P34" s="74">
        <v>0</v>
      </c>
      <c r="Q34" s="74">
        <v>0</v>
      </c>
      <c r="R34" s="74">
        <f t="shared" si="7"/>
        <v>51976</v>
      </c>
      <c r="S34" s="74">
        <v>2436</v>
      </c>
      <c r="T34" s="74">
        <v>49116</v>
      </c>
      <c r="U34" s="74">
        <v>424</v>
      </c>
      <c r="V34" s="74">
        <v>0</v>
      </c>
      <c r="W34" s="74">
        <f t="shared" si="8"/>
        <v>1132</v>
      </c>
      <c r="X34" s="74">
        <v>0</v>
      </c>
      <c r="Y34" s="74">
        <v>0</v>
      </c>
      <c r="Z34" s="74">
        <v>0</v>
      </c>
      <c r="AA34" s="74">
        <v>1132</v>
      </c>
      <c r="AB34" s="75">
        <v>0</v>
      </c>
      <c r="AC34" s="74">
        <v>0</v>
      </c>
      <c r="AD34" s="74">
        <v>10082</v>
      </c>
      <c r="AE34" s="74">
        <f t="shared" si="9"/>
        <v>86878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11122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76796</v>
      </c>
      <c r="BQ34" s="74">
        <f t="shared" si="26"/>
        <v>23688</v>
      </c>
      <c r="BR34" s="74">
        <f t="shared" si="27"/>
        <v>23688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51976</v>
      </c>
      <c r="BW34" s="74">
        <f t="shared" si="32"/>
        <v>2436</v>
      </c>
      <c r="BX34" s="74">
        <f t="shared" si="33"/>
        <v>49116</v>
      </c>
      <c r="BY34" s="74">
        <f t="shared" si="34"/>
        <v>424</v>
      </c>
      <c r="BZ34" s="74">
        <f t="shared" si="35"/>
        <v>0</v>
      </c>
      <c r="CA34" s="74">
        <f t="shared" si="36"/>
        <v>1132</v>
      </c>
      <c r="CB34" s="74">
        <f t="shared" si="37"/>
        <v>0</v>
      </c>
      <c r="CC34" s="74">
        <f t="shared" si="38"/>
        <v>0</v>
      </c>
      <c r="CD34" s="74">
        <f t="shared" si="39"/>
        <v>0</v>
      </c>
      <c r="CE34" s="74">
        <f t="shared" si="40"/>
        <v>1132</v>
      </c>
      <c r="CF34" s="75">
        <f t="shared" si="41"/>
        <v>11122</v>
      </c>
      <c r="CG34" s="74">
        <f t="shared" si="42"/>
        <v>0</v>
      </c>
      <c r="CH34" s="74">
        <f t="shared" si="43"/>
        <v>10082</v>
      </c>
      <c r="CI34" s="74">
        <f t="shared" si="44"/>
        <v>86878</v>
      </c>
    </row>
    <row r="35" spans="1:87" s="50" customFormat="1" ht="12" customHeight="1">
      <c r="A35" s="53" t="s">
        <v>403</v>
      </c>
      <c r="B35" s="54" t="s">
        <v>459</v>
      </c>
      <c r="C35" s="53" t="s">
        <v>460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15292</v>
      </c>
      <c r="L35" s="74">
        <f t="shared" si="5"/>
        <v>37126</v>
      </c>
      <c r="M35" s="74">
        <f t="shared" si="6"/>
        <v>8246</v>
      </c>
      <c r="N35" s="74">
        <v>8246</v>
      </c>
      <c r="O35" s="74">
        <v>0</v>
      </c>
      <c r="P35" s="74">
        <v>0</v>
      </c>
      <c r="Q35" s="74">
        <v>0</v>
      </c>
      <c r="R35" s="74">
        <f t="shared" si="7"/>
        <v>7260</v>
      </c>
      <c r="S35" s="74">
        <v>4639</v>
      </c>
      <c r="T35" s="74">
        <v>2373</v>
      </c>
      <c r="U35" s="74">
        <v>248</v>
      </c>
      <c r="V35" s="74">
        <v>0</v>
      </c>
      <c r="W35" s="74">
        <f t="shared" si="8"/>
        <v>21620</v>
      </c>
      <c r="X35" s="74">
        <v>12191</v>
      </c>
      <c r="Y35" s="74">
        <v>9082</v>
      </c>
      <c r="Z35" s="74">
        <v>347</v>
      </c>
      <c r="AA35" s="74">
        <v>0</v>
      </c>
      <c r="AB35" s="75">
        <v>28867</v>
      </c>
      <c r="AC35" s="74">
        <v>0</v>
      </c>
      <c r="AD35" s="74">
        <v>1432</v>
      </c>
      <c r="AE35" s="74">
        <f t="shared" si="9"/>
        <v>38558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2049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24949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17341</v>
      </c>
      <c r="BP35" s="74">
        <f t="shared" si="25"/>
        <v>37126</v>
      </c>
      <c r="BQ35" s="74">
        <f t="shared" si="26"/>
        <v>8246</v>
      </c>
      <c r="BR35" s="74">
        <f t="shared" si="27"/>
        <v>8246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7260</v>
      </c>
      <c r="BW35" s="74">
        <f t="shared" si="32"/>
        <v>4639</v>
      </c>
      <c r="BX35" s="74">
        <f t="shared" si="33"/>
        <v>2373</v>
      </c>
      <c r="BY35" s="74">
        <f t="shared" si="34"/>
        <v>248</v>
      </c>
      <c r="BZ35" s="74">
        <f t="shared" si="35"/>
        <v>0</v>
      </c>
      <c r="CA35" s="74">
        <f t="shared" si="36"/>
        <v>21620</v>
      </c>
      <c r="CB35" s="74">
        <f t="shared" si="37"/>
        <v>12191</v>
      </c>
      <c r="CC35" s="74">
        <f t="shared" si="38"/>
        <v>9082</v>
      </c>
      <c r="CD35" s="74">
        <f t="shared" si="39"/>
        <v>347</v>
      </c>
      <c r="CE35" s="74">
        <f t="shared" si="40"/>
        <v>0</v>
      </c>
      <c r="CF35" s="75">
        <f t="shared" si="41"/>
        <v>53816</v>
      </c>
      <c r="CG35" s="74">
        <f t="shared" si="42"/>
        <v>0</v>
      </c>
      <c r="CH35" s="74">
        <f t="shared" si="43"/>
        <v>1432</v>
      </c>
      <c r="CI35" s="74">
        <f t="shared" si="44"/>
        <v>38558</v>
      </c>
    </row>
    <row r="36" spans="1:87" s="50" customFormat="1" ht="12" customHeight="1">
      <c r="A36" s="53" t="s">
        <v>403</v>
      </c>
      <c r="B36" s="54" t="s">
        <v>461</v>
      </c>
      <c r="C36" s="53" t="s">
        <v>462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17949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17949</v>
      </c>
      <c r="X36" s="74">
        <v>0</v>
      </c>
      <c r="Y36" s="74">
        <v>17949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17949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6101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17949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17949</v>
      </c>
      <c r="CB36" s="74">
        <f t="shared" si="37"/>
        <v>0</v>
      </c>
      <c r="CC36" s="74">
        <f t="shared" si="38"/>
        <v>17949</v>
      </c>
      <c r="CD36" s="74">
        <f t="shared" si="39"/>
        <v>0</v>
      </c>
      <c r="CE36" s="74">
        <f t="shared" si="40"/>
        <v>0</v>
      </c>
      <c r="CF36" s="75">
        <f t="shared" si="41"/>
        <v>6101</v>
      </c>
      <c r="CG36" s="74">
        <f t="shared" si="42"/>
        <v>0</v>
      </c>
      <c r="CH36" s="74">
        <f t="shared" si="43"/>
        <v>0</v>
      </c>
      <c r="CI36" s="74">
        <f t="shared" si="44"/>
        <v>17949</v>
      </c>
    </row>
    <row r="37" spans="1:87" s="50" customFormat="1" ht="12" customHeight="1">
      <c r="A37" s="53" t="s">
        <v>403</v>
      </c>
      <c r="B37" s="54" t="s">
        <v>463</v>
      </c>
      <c r="C37" s="53" t="s">
        <v>464</v>
      </c>
      <c r="D37" s="74">
        <f t="shared" si="3"/>
        <v>67997</v>
      </c>
      <c r="E37" s="74">
        <f t="shared" si="4"/>
        <v>67997</v>
      </c>
      <c r="F37" s="74">
        <v>0</v>
      </c>
      <c r="G37" s="74">
        <v>59850</v>
      </c>
      <c r="H37" s="74">
        <v>8147</v>
      </c>
      <c r="I37" s="74">
        <v>0</v>
      </c>
      <c r="J37" s="74">
        <v>0</v>
      </c>
      <c r="K37" s="75">
        <v>0</v>
      </c>
      <c r="L37" s="74">
        <f t="shared" si="5"/>
        <v>235914</v>
      </c>
      <c r="M37" s="74">
        <f t="shared" si="6"/>
        <v>94270</v>
      </c>
      <c r="N37" s="74">
        <v>94270</v>
      </c>
      <c r="O37" s="74">
        <v>0</v>
      </c>
      <c r="P37" s="74">
        <v>0</v>
      </c>
      <c r="Q37" s="74">
        <v>0</v>
      </c>
      <c r="R37" s="74">
        <f t="shared" si="7"/>
        <v>17604</v>
      </c>
      <c r="S37" s="74">
        <v>2503</v>
      </c>
      <c r="T37" s="74">
        <v>12125</v>
      </c>
      <c r="U37" s="74">
        <v>2976</v>
      </c>
      <c r="V37" s="74">
        <v>0</v>
      </c>
      <c r="W37" s="74">
        <f t="shared" si="8"/>
        <v>124040</v>
      </c>
      <c r="X37" s="74">
        <v>86830</v>
      </c>
      <c r="Y37" s="74">
        <v>8042</v>
      </c>
      <c r="Z37" s="74">
        <v>12885</v>
      </c>
      <c r="AA37" s="74">
        <v>16283</v>
      </c>
      <c r="AB37" s="75">
        <v>277363</v>
      </c>
      <c r="AC37" s="74">
        <v>0</v>
      </c>
      <c r="AD37" s="74">
        <v>22561</v>
      </c>
      <c r="AE37" s="74">
        <f t="shared" si="9"/>
        <v>326472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14296</v>
      </c>
      <c r="AO37" s="74">
        <f t="shared" si="13"/>
        <v>6241</v>
      </c>
      <c r="AP37" s="74">
        <v>6241</v>
      </c>
      <c r="AQ37" s="74">
        <v>0</v>
      </c>
      <c r="AR37" s="74">
        <v>0</v>
      </c>
      <c r="AS37" s="74">
        <v>0</v>
      </c>
      <c r="AT37" s="74">
        <f t="shared" si="14"/>
        <v>3232</v>
      </c>
      <c r="AU37" s="74">
        <v>0</v>
      </c>
      <c r="AV37" s="74">
        <v>3232</v>
      </c>
      <c r="AW37" s="74">
        <v>0</v>
      </c>
      <c r="AX37" s="74">
        <v>0</v>
      </c>
      <c r="AY37" s="74">
        <f t="shared" si="15"/>
        <v>4823</v>
      </c>
      <c r="AZ37" s="74">
        <v>0</v>
      </c>
      <c r="BA37" s="74">
        <v>4823</v>
      </c>
      <c r="BB37" s="74">
        <v>0</v>
      </c>
      <c r="BC37" s="74">
        <v>0</v>
      </c>
      <c r="BD37" s="75">
        <v>149215</v>
      </c>
      <c r="BE37" s="74">
        <v>0</v>
      </c>
      <c r="BF37" s="74">
        <v>27701</v>
      </c>
      <c r="BG37" s="74">
        <f t="shared" si="16"/>
        <v>41997</v>
      </c>
      <c r="BH37" s="74">
        <f t="shared" si="17"/>
        <v>67997</v>
      </c>
      <c r="BI37" s="74">
        <f t="shared" si="18"/>
        <v>67997</v>
      </c>
      <c r="BJ37" s="74">
        <f t="shared" si="19"/>
        <v>0</v>
      </c>
      <c r="BK37" s="74">
        <f t="shared" si="20"/>
        <v>59850</v>
      </c>
      <c r="BL37" s="74">
        <f t="shared" si="21"/>
        <v>8147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250210</v>
      </c>
      <c r="BQ37" s="74">
        <f t="shared" si="26"/>
        <v>100511</v>
      </c>
      <c r="BR37" s="74">
        <f t="shared" si="27"/>
        <v>100511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20836</v>
      </c>
      <c r="BW37" s="74">
        <f t="shared" si="32"/>
        <v>2503</v>
      </c>
      <c r="BX37" s="74">
        <f t="shared" si="33"/>
        <v>15357</v>
      </c>
      <c r="BY37" s="74">
        <f t="shared" si="34"/>
        <v>2976</v>
      </c>
      <c r="BZ37" s="74">
        <f t="shared" si="35"/>
        <v>0</v>
      </c>
      <c r="CA37" s="74">
        <f t="shared" si="36"/>
        <v>128863</v>
      </c>
      <c r="CB37" s="74">
        <f t="shared" si="37"/>
        <v>86830</v>
      </c>
      <c r="CC37" s="74">
        <f t="shared" si="38"/>
        <v>12865</v>
      </c>
      <c r="CD37" s="74">
        <f t="shared" si="39"/>
        <v>12885</v>
      </c>
      <c r="CE37" s="74">
        <f t="shared" si="40"/>
        <v>16283</v>
      </c>
      <c r="CF37" s="75">
        <f t="shared" si="41"/>
        <v>426578</v>
      </c>
      <c r="CG37" s="74">
        <f t="shared" si="42"/>
        <v>0</v>
      </c>
      <c r="CH37" s="74">
        <f t="shared" si="43"/>
        <v>50262</v>
      </c>
      <c r="CI37" s="74">
        <f t="shared" si="44"/>
        <v>368469</v>
      </c>
    </row>
    <row r="38" spans="1:87" s="50" customFormat="1" ht="12" customHeight="1">
      <c r="A38" s="53" t="s">
        <v>403</v>
      </c>
      <c r="B38" s="54" t="s">
        <v>465</v>
      </c>
      <c r="C38" s="53" t="s">
        <v>466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232886</v>
      </c>
      <c r="AO38" s="74">
        <f t="shared" si="13"/>
        <v>101103</v>
      </c>
      <c r="AP38" s="74">
        <v>101103</v>
      </c>
      <c r="AQ38" s="74">
        <v>0</v>
      </c>
      <c r="AR38" s="74">
        <v>0</v>
      </c>
      <c r="AS38" s="74">
        <v>0</v>
      </c>
      <c r="AT38" s="74">
        <f t="shared" si="14"/>
        <v>129009</v>
      </c>
      <c r="AU38" s="74">
        <v>0</v>
      </c>
      <c r="AV38" s="74">
        <v>125298</v>
      </c>
      <c r="AW38" s="74">
        <v>3711</v>
      </c>
      <c r="AX38" s="74">
        <v>0</v>
      </c>
      <c r="AY38" s="74">
        <f t="shared" si="15"/>
        <v>2774</v>
      </c>
      <c r="AZ38" s="74">
        <v>0</v>
      </c>
      <c r="BA38" s="74">
        <v>2774</v>
      </c>
      <c r="BB38" s="74">
        <v>0</v>
      </c>
      <c r="BC38" s="74">
        <v>0</v>
      </c>
      <c r="BD38" s="75">
        <v>0</v>
      </c>
      <c r="BE38" s="74">
        <v>0</v>
      </c>
      <c r="BF38" s="74">
        <v>39540</v>
      </c>
      <c r="BG38" s="74">
        <f t="shared" si="16"/>
        <v>272426</v>
      </c>
      <c r="BH38" s="74">
        <f aca="true" t="shared" si="45" ref="BH38:BH52">SUM(D38,AF38)</f>
        <v>0</v>
      </c>
      <c r="BI38" s="74">
        <f aca="true" t="shared" si="46" ref="BI38:BI52">SUM(E38,AG38)</f>
        <v>0</v>
      </c>
      <c r="BJ38" s="74">
        <f aca="true" t="shared" si="47" ref="BJ38:BJ52">SUM(F38,AH38)</f>
        <v>0</v>
      </c>
      <c r="BK38" s="74">
        <f aca="true" t="shared" si="48" ref="BK38:BK52">SUM(G38,AI38)</f>
        <v>0</v>
      </c>
      <c r="BL38" s="74">
        <f aca="true" t="shared" si="49" ref="BL38:BL52">SUM(H38,AJ38)</f>
        <v>0</v>
      </c>
      <c r="BM38" s="74">
        <f aca="true" t="shared" si="50" ref="BM38:BM52">SUM(I38,AK38)</f>
        <v>0</v>
      </c>
      <c r="BN38" s="74">
        <f aca="true" t="shared" si="51" ref="BN38:BN52">SUM(J38,AL38)</f>
        <v>0</v>
      </c>
      <c r="BO38" s="75">
        <v>0</v>
      </c>
      <c r="BP38" s="74">
        <f aca="true" t="shared" si="52" ref="BP38:BP52">SUM(L38,AN38)</f>
        <v>232886</v>
      </c>
      <c r="BQ38" s="74">
        <f aca="true" t="shared" si="53" ref="BQ38:BQ52">SUM(M38,AO38)</f>
        <v>101103</v>
      </c>
      <c r="BR38" s="74">
        <f aca="true" t="shared" si="54" ref="BR38:BR52">SUM(N38,AP38)</f>
        <v>101103</v>
      </c>
      <c r="BS38" s="74">
        <f aca="true" t="shared" si="55" ref="BS38:BS52">SUM(O38,AQ38)</f>
        <v>0</v>
      </c>
      <c r="BT38" s="74">
        <f aca="true" t="shared" si="56" ref="BT38:BT52">SUM(P38,AR38)</f>
        <v>0</v>
      </c>
      <c r="BU38" s="74">
        <f aca="true" t="shared" si="57" ref="BU38:BU52">SUM(Q38,AS38)</f>
        <v>0</v>
      </c>
      <c r="BV38" s="74">
        <f aca="true" t="shared" si="58" ref="BV38:BV52">SUM(R38,AT38)</f>
        <v>129009</v>
      </c>
      <c r="BW38" s="74">
        <f aca="true" t="shared" si="59" ref="BW38:BW52">SUM(S38,AU38)</f>
        <v>0</v>
      </c>
      <c r="BX38" s="74">
        <f aca="true" t="shared" si="60" ref="BX38:BX52">SUM(T38,AV38)</f>
        <v>125298</v>
      </c>
      <c r="BY38" s="74">
        <f aca="true" t="shared" si="61" ref="BY38:BY52">SUM(U38,AW38)</f>
        <v>3711</v>
      </c>
      <c r="BZ38" s="74">
        <f aca="true" t="shared" si="62" ref="BZ38:BZ52">SUM(V38,AX38)</f>
        <v>0</v>
      </c>
      <c r="CA38" s="74">
        <f aca="true" t="shared" si="63" ref="CA38:CA52">SUM(W38,AY38)</f>
        <v>2774</v>
      </c>
      <c r="CB38" s="74">
        <f aca="true" t="shared" si="64" ref="CB38:CB52">SUM(X38,AZ38)</f>
        <v>0</v>
      </c>
      <c r="CC38" s="74">
        <f aca="true" t="shared" si="65" ref="CC38:CC52">SUM(Y38,BA38)</f>
        <v>2774</v>
      </c>
      <c r="CD38" s="74">
        <f aca="true" t="shared" si="66" ref="CD38:CD52">SUM(Z38,BB38)</f>
        <v>0</v>
      </c>
      <c r="CE38" s="74">
        <f aca="true" t="shared" si="67" ref="CE38:CE52">SUM(AA38,BC38)</f>
        <v>0</v>
      </c>
      <c r="CF38" s="75">
        <v>0</v>
      </c>
      <c r="CG38" s="74">
        <f aca="true" t="shared" si="68" ref="CG38:CG52">SUM(AC38,BE38)</f>
        <v>0</v>
      </c>
      <c r="CH38" s="74">
        <f aca="true" t="shared" si="69" ref="CH38:CH52">SUM(AD38,BF38)</f>
        <v>39540</v>
      </c>
      <c r="CI38" s="74">
        <f aca="true" t="shared" si="70" ref="CI38:CI52">SUM(AE38,BG38)</f>
        <v>272426</v>
      </c>
    </row>
    <row r="39" spans="1:87" s="50" customFormat="1" ht="12" customHeight="1">
      <c r="A39" s="53" t="s">
        <v>403</v>
      </c>
      <c r="B39" s="54" t="s">
        <v>467</v>
      </c>
      <c r="C39" s="53" t="s">
        <v>468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188863</v>
      </c>
      <c r="AO39" s="74">
        <f t="shared" si="13"/>
        <v>90607</v>
      </c>
      <c r="AP39" s="74">
        <v>41186</v>
      </c>
      <c r="AQ39" s="74">
        <v>0</v>
      </c>
      <c r="AR39" s="74">
        <v>49421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98256</v>
      </c>
      <c r="AZ39" s="74">
        <v>0</v>
      </c>
      <c r="BA39" s="74">
        <v>98256</v>
      </c>
      <c r="BB39" s="74">
        <v>0</v>
      </c>
      <c r="BC39" s="74">
        <v>0</v>
      </c>
      <c r="BD39" s="75">
        <v>0</v>
      </c>
      <c r="BE39" s="74">
        <v>0</v>
      </c>
      <c r="BF39" s="74">
        <v>33875</v>
      </c>
      <c r="BG39" s="74">
        <f t="shared" si="16"/>
        <v>222738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188863</v>
      </c>
      <c r="BQ39" s="74">
        <f t="shared" si="53"/>
        <v>90607</v>
      </c>
      <c r="BR39" s="74">
        <f t="shared" si="54"/>
        <v>41186</v>
      </c>
      <c r="BS39" s="74">
        <f t="shared" si="55"/>
        <v>0</v>
      </c>
      <c r="BT39" s="74">
        <f t="shared" si="56"/>
        <v>49421</v>
      </c>
      <c r="BU39" s="74">
        <f t="shared" si="57"/>
        <v>0</v>
      </c>
      <c r="BV39" s="74">
        <f t="shared" si="58"/>
        <v>0</v>
      </c>
      <c r="BW39" s="74">
        <f t="shared" si="59"/>
        <v>0</v>
      </c>
      <c r="BX39" s="74">
        <f t="shared" si="60"/>
        <v>0</v>
      </c>
      <c r="BY39" s="74">
        <f t="shared" si="61"/>
        <v>0</v>
      </c>
      <c r="BZ39" s="74">
        <f t="shared" si="62"/>
        <v>0</v>
      </c>
      <c r="CA39" s="74">
        <f t="shared" si="63"/>
        <v>98256</v>
      </c>
      <c r="CB39" s="74">
        <f t="shared" si="64"/>
        <v>0</v>
      </c>
      <c r="CC39" s="74">
        <f t="shared" si="65"/>
        <v>98256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33875</v>
      </c>
      <c r="CI39" s="74">
        <f t="shared" si="70"/>
        <v>222738</v>
      </c>
    </row>
    <row r="40" spans="1:87" s="50" customFormat="1" ht="12" customHeight="1">
      <c r="A40" s="53" t="s">
        <v>403</v>
      </c>
      <c r="B40" s="54" t="s">
        <v>469</v>
      </c>
      <c r="C40" s="53" t="s">
        <v>470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193815</v>
      </c>
      <c r="M40" s="74">
        <f t="shared" si="6"/>
        <v>38790</v>
      </c>
      <c r="N40" s="74">
        <v>7230</v>
      </c>
      <c r="O40" s="74">
        <v>23670</v>
      </c>
      <c r="P40" s="74">
        <v>7890</v>
      </c>
      <c r="Q40" s="74">
        <v>0</v>
      </c>
      <c r="R40" s="74">
        <f t="shared" si="7"/>
        <v>2348</v>
      </c>
      <c r="S40" s="74">
        <v>1413</v>
      </c>
      <c r="T40" s="74">
        <v>935</v>
      </c>
      <c r="U40" s="74">
        <v>0</v>
      </c>
      <c r="V40" s="74">
        <v>0</v>
      </c>
      <c r="W40" s="74">
        <f t="shared" si="8"/>
        <v>152677</v>
      </c>
      <c r="X40" s="74">
        <v>6521</v>
      </c>
      <c r="Y40" s="74">
        <v>142052</v>
      </c>
      <c r="Z40" s="74">
        <v>3675</v>
      </c>
      <c r="AA40" s="74">
        <v>429</v>
      </c>
      <c r="AB40" s="75">
        <v>0</v>
      </c>
      <c r="AC40" s="74">
        <v>0</v>
      </c>
      <c r="AD40" s="74">
        <v>2368</v>
      </c>
      <c r="AE40" s="74">
        <f t="shared" si="9"/>
        <v>196183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126567</v>
      </c>
      <c r="AO40" s="74">
        <f t="shared" si="13"/>
        <v>52717</v>
      </c>
      <c r="AP40" s="74">
        <v>14460</v>
      </c>
      <c r="AQ40" s="74">
        <v>0</v>
      </c>
      <c r="AR40" s="74">
        <v>38257</v>
      </c>
      <c r="AS40" s="74">
        <v>0</v>
      </c>
      <c r="AT40" s="74">
        <f t="shared" si="14"/>
        <v>1478</v>
      </c>
      <c r="AU40" s="74">
        <v>0</v>
      </c>
      <c r="AV40" s="74">
        <v>1478</v>
      </c>
      <c r="AW40" s="74">
        <v>0</v>
      </c>
      <c r="AX40" s="74">
        <v>0</v>
      </c>
      <c r="AY40" s="74">
        <f t="shared" si="15"/>
        <v>72372</v>
      </c>
      <c r="AZ40" s="74">
        <v>2415</v>
      </c>
      <c r="BA40" s="74">
        <v>2196</v>
      </c>
      <c r="BB40" s="74">
        <v>266</v>
      </c>
      <c r="BC40" s="74">
        <v>67495</v>
      </c>
      <c r="BD40" s="75">
        <v>0</v>
      </c>
      <c r="BE40" s="74">
        <v>0</v>
      </c>
      <c r="BF40" s="74">
        <v>2368</v>
      </c>
      <c r="BG40" s="74">
        <f t="shared" si="16"/>
        <v>128935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320382</v>
      </c>
      <c r="BQ40" s="74">
        <f t="shared" si="53"/>
        <v>91507</v>
      </c>
      <c r="BR40" s="74">
        <f t="shared" si="54"/>
        <v>21690</v>
      </c>
      <c r="BS40" s="74">
        <f t="shared" si="55"/>
        <v>23670</v>
      </c>
      <c r="BT40" s="74">
        <f t="shared" si="56"/>
        <v>46147</v>
      </c>
      <c r="BU40" s="74">
        <f t="shared" si="57"/>
        <v>0</v>
      </c>
      <c r="BV40" s="74">
        <f t="shared" si="58"/>
        <v>3826</v>
      </c>
      <c r="BW40" s="74">
        <f t="shared" si="59"/>
        <v>1413</v>
      </c>
      <c r="BX40" s="74">
        <f t="shared" si="60"/>
        <v>2413</v>
      </c>
      <c r="BY40" s="74">
        <f t="shared" si="61"/>
        <v>0</v>
      </c>
      <c r="BZ40" s="74">
        <f t="shared" si="62"/>
        <v>0</v>
      </c>
      <c r="CA40" s="74">
        <f t="shared" si="63"/>
        <v>225049</v>
      </c>
      <c r="CB40" s="74">
        <f t="shared" si="64"/>
        <v>8936</v>
      </c>
      <c r="CC40" s="74">
        <f t="shared" si="65"/>
        <v>144248</v>
      </c>
      <c r="CD40" s="74">
        <f t="shared" si="66"/>
        <v>3941</v>
      </c>
      <c r="CE40" s="74">
        <f t="shared" si="67"/>
        <v>67924</v>
      </c>
      <c r="CF40" s="75">
        <v>0</v>
      </c>
      <c r="CG40" s="74">
        <f t="shared" si="68"/>
        <v>0</v>
      </c>
      <c r="CH40" s="74">
        <f t="shared" si="69"/>
        <v>4736</v>
      </c>
      <c r="CI40" s="74">
        <f t="shared" si="70"/>
        <v>325118</v>
      </c>
    </row>
    <row r="41" spans="1:87" s="50" customFormat="1" ht="12" customHeight="1">
      <c r="A41" s="53" t="s">
        <v>403</v>
      </c>
      <c r="B41" s="54" t="s">
        <v>471</v>
      </c>
      <c r="C41" s="53" t="s">
        <v>472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205080</v>
      </c>
      <c r="M41" s="74">
        <f t="shared" si="6"/>
        <v>11525</v>
      </c>
      <c r="N41" s="74">
        <v>11525</v>
      </c>
      <c r="O41" s="74">
        <v>0</v>
      </c>
      <c r="P41" s="74">
        <v>0</v>
      </c>
      <c r="Q41" s="74">
        <v>0</v>
      </c>
      <c r="R41" s="74">
        <f t="shared" si="7"/>
        <v>1438</v>
      </c>
      <c r="S41" s="74">
        <v>0</v>
      </c>
      <c r="T41" s="74">
        <v>605</v>
      </c>
      <c r="U41" s="74">
        <v>833</v>
      </c>
      <c r="V41" s="74">
        <v>0</v>
      </c>
      <c r="W41" s="74">
        <f t="shared" si="8"/>
        <v>191119</v>
      </c>
      <c r="X41" s="74">
        <v>6930</v>
      </c>
      <c r="Y41" s="74">
        <v>161254</v>
      </c>
      <c r="Z41" s="74">
        <v>22094</v>
      </c>
      <c r="AA41" s="74">
        <v>841</v>
      </c>
      <c r="AB41" s="75">
        <v>0</v>
      </c>
      <c r="AC41" s="74">
        <v>998</v>
      </c>
      <c r="AD41" s="74">
        <v>123407</v>
      </c>
      <c r="AE41" s="74">
        <f t="shared" si="9"/>
        <v>328487</v>
      </c>
      <c r="AF41" s="74">
        <f t="shared" si="10"/>
        <v>52194</v>
      </c>
      <c r="AG41" s="74">
        <f t="shared" si="11"/>
        <v>52194</v>
      </c>
      <c r="AH41" s="74">
        <v>0</v>
      </c>
      <c r="AI41" s="74">
        <v>52194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150917</v>
      </c>
      <c r="AO41" s="74">
        <f t="shared" si="13"/>
        <v>11524</v>
      </c>
      <c r="AP41" s="74">
        <v>11524</v>
      </c>
      <c r="AQ41" s="74">
        <v>0</v>
      </c>
      <c r="AR41" s="74">
        <v>0</v>
      </c>
      <c r="AS41" s="74">
        <v>0</v>
      </c>
      <c r="AT41" s="74">
        <f t="shared" si="14"/>
        <v>357</v>
      </c>
      <c r="AU41" s="74">
        <v>0</v>
      </c>
      <c r="AV41" s="74">
        <v>321</v>
      </c>
      <c r="AW41" s="74">
        <v>36</v>
      </c>
      <c r="AX41" s="74">
        <v>0</v>
      </c>
      <c r="AY41" s="74">
        <f t="shared" si="15"/>
        <v>138395</v>
      </c>
      <c r="AZ41" s="74">
        <v>662</v>
      </c>
      <c r="BA41" s="74">
        <v>135870</v>
      </c>
      <c r="BB41" s="74">
        <v>1064</v>
      </c>
      <c r="BC41" s="74">
        <v>799</v>
      </c>
      <c r="BD41" s="75">
        <v>0</v>
      </c>
      <c r="BE41" s="74">
        <v>641</v>
      </c>
      <c r="BF41" s="74">
        <v>87381</v>
      </c>
      <c r="BG41" s="74">
        <f t="shared" si="16"/>
        <v>290492</v>
      </c>
      <c r="BH41" s="74">
        <f t="shared" si="45"/>
        <v>52194</v>
      </c>
      <c r="BI41" s="74">
        <f t="shared" si="46"/>
        <v>52194</v>
      </c>
      <c r="BJ41" s="74">
        <f t="shared" si="47"/>
        <v>0</v>
      </c>
      <c r="BK41" s="74">
        <f t="shared" si="48"/>
        <v>52194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355997</v>
      </c>
      <c r="BQ41" s="74">
        <f t="shared" si="53"/>
        <v>23049</v>
      </c>
      <c r="BR41" s="74">
        <f t="shared" si="54"/>
        <v>23049</v>
      </c>
      <c r="BS41" s="74">
        <f t="shared" si="55"/>
        <v>0</v>
      </c>
      <c r="BT41" s="74">
        <f t="shared" si="56"/>
        <v>0</v>
      </c>
      <c r="BU41" s="74">
        <f t="shared" si="57"/>
        <v>0</v>
      </c>
      <c r="BV41" s="74">
        <f t="shared" si="58"/>
        <v>1795</v>
      </c>
      <c r="BW41" s="74">
        <f t="shared" si="59"/>
        <v>0</v>
      </c>
      <c r="BX41" s="74">
        <f t="shared" si="60"/>
        <v>926</v>
      </c>
      <c r="BY41" s="74">
        <f t="shared" si="61"/>
        <v>869</v>
      </c>
      <c r="BZ41" s="74">
        <f t="shared" si="62"/>
        <v>0</v>
      </c>
      <c r="CA41" s="74">
        <f t="shared" si="63"/>
        <v>329514</v>
      </c>
      <c r="CB41" s="74">
        <f t="shared" si="64"/>
        <v>7592</v>
      </c>
      <c r="CC41" s="74">
        <f t="shared" si="65"/>
        <v>297124</v>
      </c>
      <c r="CD41" s="74">
        <f t="shared" si="66"/>
        <v>23158</v>
      </c>
      <c r="CE41" s="74">
        <f t="shared" si="67"/>
        <v>1640</v>
      </c>
      <c r="CF41" s="75">
        <v>0</v>
      </c>
      <c r="CG41" s="74">
        <f t="shared" si="68"/>
        <v>1639</v>
      </c>
      <c r="CH41" s="74">
        <f t="shared" si="69"/>
        <v>210788</v>
      </c>
      <c r="CI41" s="74">
        <f t="shared" si="70"/>
        <v>618979</v>
      </c>
    </row>
    <row r="42" spans="1:87" s="50" customFormat="1" ht="12" customHeight="1">
      <c r="A42" s="53" t="s">
        <v>403</v>
      </c>
      <c r="B42" s="54" t="s">
        <v>473</v>
      </c>
      <c r="C42" s="53" t="s">
        <v>474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18776</v>
      </c>
      <c r="M42" s="74">
        <f t="shared" si="6"/>
        <v>6036</v>
      </c>
      <c r="N42" s="74">
        <v>0</v>
      </c>
      <c r="O42" s="74">
        <v>0</v>
      </c>
      <c r="P42" s="74">
        <v>0</v>
      </c>
      <c r="Q42" s="74">
        <v>6036</v>
      </c>
      <c r="R42" s="74">
        <f t="shared" si="7"/>
        <v>8879</v>
      </c>
      <c r="S42" s="74">
        <v>0</v>
      </c>
      <c r="T42" s="74">
        <v>0</v>
      </c>
      <c r="U42" s="74">
        <v>8879</v>
      </c>
      <c r="V42" s="74">
        <v>0</v>
      </c>
      <c r="W42" s="74">
        <f t="shared" si="8"/>
        <v>3430</v>
      </c>
      <c r="X42" s="74">
        <v>330</v>
      </c>
      <c r="Y42" s="74">
        <v>1628</v>
      </c>
      <c r="Z42" s="74">
        <v>1359</v>
      </c>
      <c r="AA42" s="74">
        <v>113</v>
      </c>
      <c r="AB42" s="75">
        <v>0</v>
      </c>
      <c r="AC42" s="74">
        <v>431</v>
      </c>
      <c r="AD42" s="74">
        <v>2156</v>
      </c>
      <c r="AE42" s="74">
        <f t="shared" si="9"/>
        <v>20932</v>
      </c>
      <c r="AF42" s="74">
        <f t="shared" si="10"/>
        <v>630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630</v>
      </c>
      <c r="AM42" s="75">
        <v>0</v>
      </c>
      <c r="AN42" s="74">
        <f t="shared" si="12"/>
        <v>97895</v>
      </c>
      <c r="AO42" s="74">
        <f t="shared" si="13"/>
        <v>29824</v>
      </c>
      <c r="AP42" s="74">
        <v>0</v>
      </c>
      <c r="AQ42" s="74">
        <v>0</v>
      </c>
      <c r="AR42" s="74">
        <v>29824</v>
      </c>
      <c r="AS42" s="74">
        <v>0</v>
      </c>
      <c r="AT42" s="74">
        <f t="shared" si="14"/>
        <v>65474</v>
      </c>
      <c r="AU42" s="74">
        <v>0</v>
      </c>
      <c r="AV42" s="74">
        <v>65474</v>
      </c>
      <c r="AW42" s="74">
        <v>0</v>
      </c>
      <c r="AX42" s="74">
        <v>0</v>
      </c>
      <c r="AY42" s="74">
        <f t="shared" si="15"/>
        <v>2037</v>
      </c>
      <c r="AZ42" s="74">
        <v>1819</v>
      </c>
      <c r="BA42" s="74">
        <v>218</v>
      </c>
      <c r="BB42" s="74">
        <v>0</v>
      </c>
      <c r="BC42" s="74">
        <v>0</v>
      </c>
      <c r="BD42" s="75">
        <v>0</v>
      </c>
      <c r="BE42" s="74">
        <v>560</v>
      </c>
      <c r="BF42" s="74">
        <v>2163</v>
      </c>
      <c r="BG42" s="74">
        <f t="shared" si="16"/>
        <v>100688</v>
      </c>
      <c r="BH42" s="74">
        <f t="shared" si="45"/>
        <v>630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630</v>
      </c>
      <c r="BO42" s="75">
        <v>0</v>
      </c>
      <c r="BP42" s="74">
        <f t="shared" si="52"/>
        <v>116671</v>
      </c>
      <c r="BQ42" s="74">
        <f t="shared" si="53"/>
        <v>35860</v>
      </c>
      <c r="BR42" s="74">
        <f t="shared" si="54"/>
        <v>0</v>
      </c>
      <c r="BS42" s="74">
        <f t="shared" si="55"/>
        <v>0</v>
      </c>
      <c r="BT42" s="74">
        <f t="shared" si="56"/>
        <v>29824</v>
      </c>
      <c r="BU42" s="74">
        <f t="shared" si="57"/>
        <v>6036</v>
      </c>
      <c r="BV42" s="74">
        <f t="shared" si="58"/>
        <v>74353</v>
      </c>
      <c r="BW42" s="74">
        <f t="shared" si="59"/>
        <v>0</v>
      </c>
      <c r="BX42" s="74">
        <f t="shared" si="60"/>
        <v>65474</v>
      </c>
      <c r="BY42" s="74">
        <f t="shared" si="61"/>
        <v>8879</v>
      </c>
      <c r="BZ42" s="74">
        <f t="shared" si="62"/>
        <v>0</v>
      </c>
      <c r="CA42" s="74">
        <f t="shared" si="63"/>
        <v>5467</v>
      </c>
      <c r="CB42" s="74">
        <f t="shared" si="64"/>
        <v>2149</v>
      </c>
      <c r="CC42" s="74">
        <f t="shared" si="65"/>
        <v>1846</v>
      </c>
      <c r="CD42" s="74">
        <f t="shared" si="66"/>
        <v>1359</v>
      </c>
      <c r="CE42" s="74">
        <f t="shared" si="67"/>
        <v>113</v>
      </c>
      <c r="CF42" s="75">
        <v>0</v>
      </c>
      <c r="CG42" s="74">
        <f t="shared" si="68"/>
        <v>991</v>
      </c>
      <c r="CH42" s="74">
        <f t="shared" si="69"/>
        <v>4319</v>
      </c>
      <c r="CI42" s="74">
        <f t="shared" si="70"/>
        <v>121620</v>
      </c>
    </row>
    <row r="43" spans="1:87" s="50" customFormat="1" ht="12" customHeight="1">
      <c r="A43" s="53" t="s">
        <v>403</v>
      </c>
      <c r="B43" s="54" t="s">
        <v>475</v>
      </c>
      <c r="C43" s="53" t="s">
        <v>476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135328</v>
      </c>
      <c r="AO43" s="74">
        <f t="shared" si="13"/>
        <v>135328</v>
      </c>
      <c r="AP43" s="74">
        <v>54007</v>
      </c>
      <c r="AQ43" s="74">
        <v>0</v>
      </c>
      <c r="AR43" s="74">
        <v>81321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135328</v>
      </c>
      <c r="BH43" s="74">
        <f t="shared" si="45"/>
        <v>0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135328</v>
      </c>
      <c r="BQ43" s="74">
        <f t="shared" si="53"/>
        <v>135328</v>
      </c>
      <c r="BR43" s="74">
        <f t="shared" si="54"/>
        <v>54007</v>
      </c>
      <c r="BS43" s="74">
        <f t="shared" si="55"/>
        <v>0</v>
      </c>
      <c r="BT43" s="74">
        <f t="shared" si="56"/>
        <v>81321</v>
      </c>
      <c r="BU43" s="74">
        <f t="shared" si="57"/>
        <v>0</v>
      </c>
      <c r="BV43" s="74">
        <f t="shared" si="58"/>
        <v>0</v>
      </c>
      <c r="BW43" s="74">
        <f t="shared" si="59"/>
        <v>0</v>
      </c>
      <c r="BX43" s="74">
        <f t="shared" si="60"/>
        <v>0</v>
      </c>
      <c r="BY43" s="74">
        <f t="shared" si="61"/>
        <v>0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135328</v>
      </c>
    </row>
    <row r="44" spans="1:87" s="50" customFormat="1" ht="12" customHeight="1">
      <c r="A44" s="53" t="s">
        <v>403</v>
      </c>
      <c r="B44" s="54" t="s">
        <v>477</v>
      </c>
      <c r="C44" s="53" t="s">
        <v>478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0</v>
      </c>
      <c r="M44" s="74">
        <f t="shared" si="6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7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8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0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89932</v>
      </c>
      <c r="AO44" s="74">
        <f t="shared" si="13"/>
        <v>47105</v>
      </c>
      <c r="AP44" s="74">
        <v>47105</v>
      </c>
      <c r="AQ44" s="74">
        <v>0</v>
      </c>
      <c r="AR44" s="74">
        <v>0</v>
      </c>
      <c r="AS44" s="74">
        <v>0</v>
      </c>
      <c r="AT44" s="74">
        <f t="shared" si="14"/>
        <v>42827</v>
      </c>
      <c r="AU44" s="74">
        <v>0</v>
      </c>
      <c r="AV44" s="74">
        <v>41743</v>
      </c>
      <c r="AW44" s="74">
        <v>1084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5375</v>
      </c>
      <c r="BG44" s="74">
        <f t="shared" si="16"/>
        <v>95307</v>
      </c>
      <c r="BH44" s="74">
        <f t="shared" si="45"/>
        <v>0</v>
      </c>
      <c r="BI44" s="74">
        <f t="shared" si="46"/>
        <v>0</v>
      </c>
      <c r="BJ44" s="74">
        <f t="shared" si="47"/>
        <v>0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89932</v>
      </c>
      <c r="BQ44" s="74">
        <f t="shared" si="53"/>
        <v>47105</v>
      </c>
      <c r="BR44" s="74">
        <f t="shared" si="54"/>
        <v>47105</v>
      </c>
      <c r="BS44" s="74">
        <f t="shared" si="55"/>
        <v>0</v>
      </c>
      <c r="BT44" s="74">
        <f t="shared" si="56"/>
        <v>0</v>
      </c>
      <c r="BU44" s="74">
        <f t="shared" si="57"/>
        <v>0</v>
      </c>
      <c r="BV44" s="74">
        <f t="shared" si="58"/>
        <v>42827</v>
      </c>
      <c r="BW44" s="74">
        <f t="shared" si="59"/>
        <v>0</v>
      </c>
      <c r="BX44" s="74">
        <f t="shared" si="60"/>
        <v>41743</v>
      </c>
      <c r="BY44" s="74">
        <f t="shared" si="61"/>
        <v>1084</v>
      </c>
      <c r="BZ44" s="74">
        <f t="shared" si="62"/>
        <v>0</v>
      </c>
      <c r="CA44" s="74">
        <f t="shared" si="63"/>
        <v>0</v>
      </c>
      <c r="CB44" s="74">
        <f t="shared" si="64"/>
        <v>0</v>
      </c>
      <c r="CC44" s="74">
        <f t="shared" si="65"/>
        <v>0</v>
      </c>
      <c r="CD44" s="74">
        <f t="shared" si="66"/>
        <v>0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5375</v>
      </c>
      <c r="CI44" s="74">
        <f t="shared" si="70"/>
        <v>95307</v>
      </c>
    </row>
    <row r="45" spans="1:87" s="50" customFormat="1" ht="12" customHeight="1">
      <c r="A45" s="53" t="s">
        <v>403</v>
      </c>
      <c r="B45" s="54" t="s">
        <v>479</v>
      </c>
      <c r="C45" s="53" t="s">
        <v>480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618436</v>
      </c>
      <c r="M45" s="74">
        <f t="shared" si="6"/>
        <v>188067</v>
      </c>
      <c r="N45" s="74">
        <v>27753</v>
      </c>
      <c r="O45" s="74">
        <v>0</v>
      </c>
      <c r="P45" s="74">
        <v>151563</v>
      </c>
      <c r="Q45" s="74">
        <v>8751</v>
      </c>
      <c r="R45" s="74">
        <f t="shared" si="7"/>
        <v>231715</v>
      </c>
      <c r="S45" s="74">
        <v>0</v>
      </c>
      <c r="T45" s="74">
        <v>226193</v>
      </c>
      <c r="U45" s="74">
        <v>5522</v>
      </c>
      <c r="V45" s="74">
        <v>11019</v>
      </c>
      <c r="W45" s="74">
        <f t="shared" si="8"/>
        <v>187635</v>
      </c>
      <c r="X45" s="74">
        <v>0</v>
      </c>
      <c r="Y45" s="74">
        <v>163991</v>
      </c>
      <c r="Z45" s="74">
        <v>21375</v>
      </c>
      <c r="AA45" s="74">
        <v>2269</v>
      </c>
      <c r="AB45" s="75">
        <v>0</v>
      </c>
      <c r="AC45" s="74">
        <v>0</v>
      </c>
      <c r="AD45" s="74">
        <v>0</v>
      </c>
      <c r="AE45" s="74">
        <f t="shared" si="9"/>
        <v>618436</v>
      </c>
      <c r="AF45" s="74">
        <f t="shared" si="10"/>
        <v>2468</v>
      </c>
      <c r="AG45" s="74">
        <f t="shared" si="11"/>
        <v>2468</v>
      </c>
      <c r="AH45" s="74">
        <v>0</v>
      </c>
      <c r="AI45" s="74">
        <v>2468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179682</v>
      </c>
      <c r="AO45" s="74">
        <f t="shared" si="13"/>
        <v>76530</v>
      </c>
      <c r="AP45" s="74">
        <v>9837</v>
      </c>
      <c r="AQ45" s="74">
        <v>0</v>
      </c>
      <c r="AR45" s="74">
        <v>66693</v>
      </c>
      <c r="AS45" s="74">
        <v>0</v>
      </c>
      <c r="AT45" s="74">
        <f t="shared" si="14"/>
        <v>76302</v>
      </c>
      <c r="AU45" s="74">
        <v>0</v>
      </c>
      <c r="AV45" s="74">
        <v>76302</v>
      </c>
      <c r="AW45" s="74">
        <v>0</v>
      </c>
      <c r="AX45" s="74">
        <v>0</v>
      </c>
      <c r="AY45" s="74">
        <f t="shared" si="15"/>
        <v>26850</v>
      </c>
      <c r="AZ45" s="74">
        <v>1000</v>
      </c>
      <c r="BA45" s="74">
        <v>20367</v>
      </c>
      <c r="BB45" s="74">
        <v>5241</v>
      </c>
      <c r="BC45" s="74">
        <v>242</v>
      </c>
      <c r="BD45" s="75">
        <v>0</v>
      </c>
      <c r="BE45" s="74">
        <v>0</v>
      </c>
      <c r="BF45" s="74">
        <v>0</v>
      </c>
      <c r="BG45" s="74">
        <f t="shared" si="16"/>
        <v>182150</v>
      </c>
      <c r="BH45" s="74">
        <f t="shared" si="45"/>
        <v>2468</v>
      </c>
      <c r="BI45" s="74">
        <f t="shared" si="46"/>
        <v>2468</v>
      </c>
      <c r="BJ45" s="74">
        <f t="shared" si="47"/>
        <v>0</v>
      </c>
      <c r="BK45" s="74">
        <f t="shared" si="48"/>
        <v>2468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798118</v>
      </c>
      <c r="BQ45" s="74">
        <f t="shared" si="53"/>
        <v>264597</v>
      </c>
      <c r="BR45" s="74">
        <f t="shared" si="54"/>
        <v>37590</v>
      </c>
      <c r="BS45" s="74">
        <f t="shared" si="55"/>
        <v>0</v>
      </c>
      <c r="BT45" s="74">
        <f t="shared" si="56"/>
        <v>218256</v>
      </c>
      <c r="BU45" s="74">
        <f t="shared" si="57"/>
        <v>8751</v>
      </c>
      <c r="BV45" s="74">
        <f t="shared" si="58"/>
        <v>308017</v>
      </c>
      <c r="BW45" s="74">
        <f t="shared" si="59"/>
        <v>0</v>
      </c>
      <c r="BX45" s="74">
        <f t="shared" si="60"/>
        <v>302495</v>
      </c>
      <c r="BY45" s="74">
        <f t="shared" si="61"/>
        <v>5522</v>
      </c>
      <c r="BZ45" s="74">
        <f t="shared" si="62"/>
        <v>11019</v>
      </c>
      <c r="CA45" s="74">
        <f t="shared" si="63"/>
        <v>214485</v>
      </c>
      <c r="CB45" s="74">
        <f t="shared" si="64"/>
        <v>1000</v>
      </c>
      <c r="CC45" s="74">
        <f t="shared" si="65"/>
        <v>184358</v>
      </c>
      <c r="CD45" s="74">
        <f t="shared" si="66"/>
        <v>26616</v>
      </c>
      <c r="CE45" s="74">
        <f t="shared" si="67"/>
        <v>2511</v>
      </c>
      <c r="CF45" s="75">
        <v>0</v>
      </c>
      <c r="CG45" s="74">
        <f t="shared" si="68"/>
        <v>0</v>
      </c>
      <c r="CH45" s="74">
        <f t="shared" si="69"/>
        <v>0</v>
      </c>
      <c r="CI45" s="74">
        <f t="shared" si="70"/>
        <v>800586</v>
      </c>
    </row>
    <row r="46" spans="1:87" s="50" customFormat="1" ht="12" customHeight="1">
      <c r="A46" s="53" t="s">
        <v>403</v>
      </c>
      <c r="B46" s="54" t="s">
        <v>481</v>
      </c>
      <c r="C46" s="53" t="s">
        <v>482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146014</v>
      </c>
      <c r="M46" s="74">
        <f t="shared" si="6"/>
        <v>32054</v>
      </c>
      <c r="N46" s="74">
        <v>12916</v>
      </c>
      <c r="O46" s="74"/>
      <c r="P46" s="74">
        <v>19138</v>
      </c>
      <c r="Q46" s="74">
        <v>0</v>
      </c>
      <c r="R46" s="74">
        <f t="shared" si="7"/>
        <v>87112</v>
      </c>
      <c r="S46" s="74">
        <v>0</v>
      </c>
      <c r="T46" s="74">
        <v>87112</v>
      </c>
      <c r="U46" s="74">
        <v>0</v>
      </c>
      <c r="V46" s="74">
        <v>0</v>
      </c>
      <c r="W46" s="74">
        <f t="shared" si="8"/>
        <v>26848</v>
      </c>
      <c r="X46" s="74">
        <v>0</v>
      </c>
      <c r="Y46" s="74">
        <v>0</v>
      </c>
      <c r="Z46" s="74">
        <v>22697</v>
      </c>
      <c r="AA46" s="74">
        <v>4151</v>
      </c>
      <c r="AB46" s="75">
        <v>0</v>
      </c>
      <c r="AC46" s="74">
        <v>0</v>
      </c>
      <c r="AD46" s="74">
        <v>12200</v>
      </c>
      <c r="AE46" s="74">
        <f t="shared" si="9"/>
        <v>158214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16"/>
        <v>0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146014</v>
      </c>
      <c r="BQ46" s="74">
        <f t="shared" si="53"/>
        <v>32054</v>
      </c>
      <c r="BR46" s="74">
        <f t="shared" si="54"/>
        <v>12916</v>
      </c>
      <c r="BS46" s="74">
        <f t="shared" si="55"/>
        <v>0</v>
      </c>
      <c r="BT46" s="74">
        <f t="shared" si="56"/>
        <v>19138</v>
      </c>
      <c r="BU46" s="74">
        <f t="shared" si="57"/>
        <v>0</v>
      </c>
      <c r="BV46" s="74">
        <f t="shared" si="58"/>
        <v>87112</v>
      </c>
      <c r="BW46" s="74">
        <f t="shared" si="59"/>
        <v>0</v>
      </c>
      <c r="BX46" s="74">
        <f t="shared" si="60"/>
        <v>87112</v>
      </c>
      <c r="BY46" s="74">
        <f t="shared" si="61"/>
        <v>0</v>
      </c>
      <c r="BZ46" s="74">
        <f t="shared" si="62"/>
        <v>0</v>
      </c>
      <c r="CA46" s="74">
        <f t="shared" si="63"/>
        <v>26848</v>
      </c>
      <c r="CB46" s="74">
        <f t="shared" si="64"/>
        <v>0</v>
      </c>
      <c r="CC46" s="74">
        <f t="shared" si="65"/>
        <v>0</v>
      </c>
      <c r="CD46" s="74">
        <f t="shared" si="66"/>
        <v>22697</v>
      </c>
      <c r="CE46" s="74">
        <f t="shared" si="67"/>
        <v>4151</v>
      </c>
      <c r="CF46" s="75">
        <v>0</v>
      </c>
      <c r="CG46" s="74">
        <f t="shared" si="68"/>
        <v>0</v>
      </c>
      <c r="CH46" s="74">
        <f t="shared" si="69"/>
        <v>12200</v>
      </c>
      <c r="CI46" s="74">
        <f t="shared" si="70"/>
        <v>158214</v>
      </c>
    </row>
    <row r="47" spans="1:87" s="50" customFormat="1" ht="12" customHeight="1">
      <c r="A47" s="53" t="s">
        <v>403</v>
      </c>
      <c r="B47" s="54" t="s">
        <v>483</v>
      </c>
      <c r="C47" s="53" t="s">
        <v>484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480213</v>
      </c>
      <c r="M47" s="74">
        <f t="shared" si="6"/>
        <v>41506</v>
      </c>
      <c r="N47" s="74">
        <v>41506</v>
      </c>
      <c r="O47" s="74">
        <v>0</v>
      </c>
      <c r="P47" s="74">
        <v>0</v>
      </c>
      <c r="Q47" s="74">
        <v>0</v>
      </c>
      <c r="R47" s="74">
        <f t="shared" si="7"/>
        <v>191301</v>
      </c>
      <c r="S47" s="74">
        <v>0</v>
      </c>
      <c r="T47" s="74">
        <v>180735</v>
      </c>
      <c r="U47" s="74">
        <v>10566</v>
      </c>
      <c r="V47" s="74">
        <v>0</v>
      </c>
      <c r="W47" s="74">
        <f t="shared" si="8"/>
        <v>247406</v>
      </c>
      <c r="X47" s="74">
        <v>0</v>
      </c>
      <c r="Y47" s="74">
        <v>197338</v>
      </c>
      <c r="Z47" s="74">
        <v>163</v>
      </c>
      <c r="AA47" s="74">
        <v>49905</v>
      </c>
      <c r="AB47" s="75">
        <v>0</v>
      </c>
      <c r="AC47" s="74">
        <v>0</v>
      </c>
      <c r="AD47" s="74">
        <v>0</v>
      </c>
      <c r="AE47" s="74">
        <f t="shared" si="9"/>
        <v>480213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178500</v>
      </c>
      <c r="AO47" s="74">
        <f t="shared" si="13"/>
        <v>32870</v>
      </c>
      <c r="AP47" s="74">
        <v>32870</v>
      </c>
      <c r="AQ47" s="74">
        <v>0</v>
      </c>
      <c r="AR47" s="74">
        <v>0</v>
      </c>
      <c r="AS47" s="74">
        <v>0</v>
      </c>
      <c r="AT47" s="74">
        <f t="shared" si="14"/>
        <v>110973</v>
      </c>
      <c r="AU47" s="74">
        <v>0</v>
      </c>
      <c r="AV47" s="74">
        <v>110973</v>
      </c>
      <c r="AW47" s="74">
        <v>0</v>
      </c>
      <c r="AX47" s="74">
        <v>0</v>
      </c>
      <c r="AY47" s="74">
        <f t="shared" si="15"/>
        <v>34657</v>
      </c>
      <c r="AZ47" s="74">
        <v>0</v>
      </c>
      <c r="BA47" s="74">
        <v>9456</v>
      </c>
      <c r="BB47" s="74">
        <v>0</v>
      </c>
      <c r="BC47" s="74">
        <v>25201</v>
      </c>
      <c r="BD47" s="75">
        <v>0</v>
      </c>
      <c r="BE47" s="74">
        <v>0</v>
      </c>
      <c r="BF47" s="74">
        <v>0</v>
      </c>
      <c r="BG47" s="74">
        <f t="shared" si="16"/>
        <v>178500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658713</v>
      </c>
      <c r="BQ47" s="74">
        <f t="shared" si="53"/>
        <v>74376</v>
      </c>
      <c r="BR47" s="74">
        <f t="shared" si="54"/>
        <v>74376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302274</v>
      </c>
      <c r="BW47" s="74">
        <f t="shared" si="59"/>
        <v>0</v>
      </c>
      <c r="BX47" s="74">
        <f t="shared" si="60"/>
        <v>291708</v>
      </c>
      <c r="BY47" s="74">
        <f t="shared" si="61"/>
        <v>10566</v>
      </c>
      <c r="BZ47" s="74">
        <f t="shared" si="62"/>
        <v>0</v>
      </c>
      <c r="CA47" s="74">
        <f t="shared" si="63"/>
        <v>282063</v>
      </c>
      <c r="CB47" s="74">
        <f t="shared" si="64"/>
        <v>0</v>
      </c>
      <c r="CC47" s="74">
        <f t="shared" si="65"/>
        <v>206794</v>
      </c>
      <c r="CD47" s="74">
        <f t="shared" si="66"/>
        <v>163</v>
      </c>
      <c r="CE47" s="74">
        <f t="shared" si="67"/>
        <v>75106</v>
      </c>
      <c r="CF47" s="75">
        <v>0</v>
      </c>
      <c r="CG47" s="74">
        <f t="shared" si="68"/>
        <v>0</v>
      </c>
      <c r="CH47" s="74">
        <f t="shared" si="69"/>
        <v>0</v>
      </c>
      <c r="CI47" s="74">
        <f t="shared" si="70"/>
        <v>658713</v>
      </c>
    </row>
    <row r="48" spans="1:87" s="50" customFormat="1" ht="12" customHeight="1">
      <c r="A48" s="53" t="s">
        <v>403</v>
      </c>
      <c r="B48" s="54" t="s">
        <v>485</v>
      </c>
      <c r="C48" s="53" t="s">
        <v>486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0</v>
      </c>
      <c r="M48" s="74">
        <f t="shared" si="6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7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8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9"/>
        <v>0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216121</v>
      </c>
      <c r="AO48" s="74">
        <f t="shared" si="13"/>
        <v>17811</v>
      </c>
      <c r="AP48" s="74">
        <v>17811</v>
      </c>
      <c r="AQ48" s="74">
        <v>0</v>
      </c>
      <c r="AR48" s="74">
        <v>0</v>
      </c>
      <c r="AS48" s="74">
        <v>0</v>
      </c>
      <c r="AT48" s="74">
        <f t="shared" si="14"/>
        <v>143040</v>
      </c>
      <c r="AU48" s="74">
        <v>0</v>
      </c>
      <c r="AV48" s="74">
        <v>143040</v>
      </c>
      <c r="AW48" s="74">
        <v>0</v>
      </c>
      <c r="AX48" s="74">
        <v>0</v>
      </c>
      <c r="AY48" s="74">
        <f t="shared" si="15"/>
        <v>55270</v>
      </c>
      <c r="AZ48" s="74">
        <v>0</v>
      </c>
      <c r="BA48" s="74">
        <v>55270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216121</v>
      </c>
      <c r="BH48" s="74">
        <f t="shared" si="45"/>
        <v>0</v>
      </c>
      <c r="BI48" s="74">
        <f t="shared" si="46"/>
        <v>0</v>
      </c>
      <c r="BJ48" s="74">
        <f t="shared" si="47"/>
        <v>0</v>
      </c>
      <c r="BK48" s="74">
        <f t="shared" si="48"/>
        <v>0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216121</v>
      </c>
      <c r="BQ48" s="74">
        <f t="shared" si="53"/>
        <v>17811</v>
      </c>
      <c r="BR48" s="74">
        <f t="shared" si="54"/>
        <v>17811</v>
      </c>
      <c r="BS48" s="74">
        <f t="shared" si="55"/>
        <v>0</v>
      </c>
      <c r="BT48" s="74">
        <f t="shared" si="56"/>
        <v>0</v>
      </c>
      <c r="BU48" s="74">
        <f t="shared" si="57"/>
        <v>0</v>
      </c>
      <c r="BV48" s="74">
        <f t="shared" si="58"/>
        <v>143040</v>
      </c>
      <c r="BW48" s="74">
        <f t="shared" si="59"/>
        <v>0</v>
      </c>
      <c r="BX48" s="74">
        <f t="shared" si="60"/>
        <v>143040</v>
      </c>
      <c r="BY48" s="74">
        <f t="shared" si="61"/>
        <v>0</v>
      </c>
      <c r="BZ48" s="74">
        <f t="shared" si="62"/>
        <v>0</v>
      </c>
      <c r="CA48" s="74">
        <f t="shared" si="63"/>
        <v>55270</v>
      </c>
      <c r="CB48" s="74">
        <f t="shared" si="64"/>
        <v>0</v>
      </c>
      <c r="CC48" s="74">
        <f t="shared" si="65"/>
        <v>55270</v>
      </c>
      <c r="CD48" s="74">
        <f t="shared" si="66"/>
        <v>0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0</v>
      </c>
      <c r="CI48" s="74">
        <f t="shared" si="70"/>
        <v>216121</v>
      </c>
    </row>
    <row r="49" spans="1:87" s="50" customFormat="1" ht="12" customHeight="1">
      <c r="A49" s="53" t="s">
        <v>403</v>
      </c>
      <c r="B49" s="54" t="s">
        <v>487</v>
      </c>
      <c r="C49" s="53" t="s">
        <v>488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0</v>
      </c>
      <c r="M49" s="74">
        <f t="shared" si="6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7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8"/>
        <v>0</v>
      </c>
      <c r="X49" s="74">
        <v>0</v>
      </c>
      <c r="Y49" s="74">
        <v>0</v>
      </c>
      <c r="Z49" s="74">
        <v>0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9"/>
        <v>0</v>
      </c>
      <c r="AF49" s="74">
        <f t="shared" si="10"/>
        <v>138117</v>
      </c>
      <c r="AG49" s="74">
        <f t="shared" si="11"/>
        <v>138117</v>
      </c>
      <c r="AH49" s="74">
        <v>0</v>
      </c>
      <c r="AI49" s="74">
        <v>138117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393990</v>
      </c>
      <c r="AO49" s="74">
        <f t="shared" si="13"/>
        <v>62997</v>
      </c>
      <c r="AP49" s="74">
        <v>62997</v>
      </c>
      <c r="AQ49" s="74">
        <v>0</v>
      </c>
      <c r="AR49" s="74"/>
      <c r="AS49" s="74">
        <v>0</v>
      </c>
      <c r="AT49" s="74">
        <f t="shared" si="1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15"/>
        <v>330993</v>
      </c>
      <c r="AZ49" s="74">
        <v>0</v>
      </c>
      <c r="BA49" s="74">
        <v>6236</v>
      </c>
      <c r="BB49" s="74">
        <v>0</v>
      </c>
      <c r="BC49" s="74">
        <v>324757</v>
      </c>
      <c r="BD49" s="75">
        <v>0</v>
      </c>
      <c r="BE49" s="74">
        <v>0</v>
      </c>
      <c r="BF49" s="74">
        <v>0</v>
      </c>
      <c r="BG49" s="74">
        <f t="shared" si="16"/>
        <v>532107</v>
      </c>
      <c r="BH49" s="74">
        <f t="shared" si="45"/>
        <v>138117</v>
      </c>
      <c r="BI49" s="74">
        <f t="shared" si="46"/>
        <v>138117</v>
      </c>
      <c r="BJ49" s="74">
        <f t="shared" si="47"/>
        <v>0</v>
      </c>
      <c r="BK49" s="74">
        <f t="shared" si="48"/>
        <v>138117</v>
      </c>
      <c r="BL49" s="74">
        <f t="shared" si="49"/>
        <v>0</v>
      </c>
      <c r="BM49" s="74">
        <f t="shared" si="50"/>
        <v>0</v>
      </c>
      <c r="BN49" s="74">
        <f t="shared" si="51"/>
        <v>0</v>
      </c>
      <c r="BO49" s="75">
        <v>0</v>
      </c>
      <c r="BP49" s="74">
        <f t="shared" si="52"/>
        <v>393990</v>
      </c>
      <c r="BQ49" s="74">
        <f t="shared" si="53"/>
        <v>62997</v>
      </c>
      <c r="BR49" s="74">
        <f t="shared" si="54"/>
        <v>62997</v>
      </c>
      <c r="BS49" s="74">
        <f t="shared" si="55"/>
        <v>0</v>
      </c>
      <c r="BT49" s="74">
        <f t="shared" si="56"/>
        <v>0</v>
      </c>
      <c r="BU49" s="74">
        <f t="shared" si="57"/>
        <v>0</v>
      </c>
      <c r="BV49" s="74">
        <f t="shared" si="58"/>
        <v>0</v>
      </c>
      <c r="BW49" s="74">
        <f t="shared" si="59"/>
        <v>0</v>
      </c>
      <c r="BX49" s="74">
        <f t="shared" si="60"/>
        <v>0</v>
      </c>
      <c r="BY49" s="74">
        <f t="shared" si="61"/>
        <v>0</v>
      </c>
      <c r="BZ49" s="74">
        <f t="shared" si="62"/>
        <v>0</v>
      </c>
      <c r="CA49" s="74">
        <f t="shared" si="63"/>
        <v>330993</v>
      </c>
      <c r="CB49" s="74">
        <f t="shared" si="64"/>
        <v>0</v>
      </c>
      <c r="CC49" s="74">
        <f t="shared" si="65"/>
        <v>6236</v>
      </c>
      <c r="CD49" s="74">
        <f t="shared" si="66"/>
        <v>0</v>
      </c>
      <c r="CE49" s="74">
        <f t="shared" si="67"/>
        <v>324757</v>
      </c>
      <c r="CF49" s="75">
        <v>0</v>
      </c>
      <c r="CG49" s="74">
        <f t="shared" si="68"/>
        <v>0</v>
      </c>
      <c r="CH49" s="74">
        <f t="shared" si="69"/>
        <v>0</v>
      </c>
      <c r="CI49" s="74">
        <f t="shared" si="70"/>
        <v>532107</v>
      </c>
    </row>
    <row r="50" spans="1:87" s="50" customFormat="1" ht="12" customHeight="1">
      <c r="A50" s="53" t="s">
        <v>403</v>
      </c>
      <c r="B50" s="54" t="s">
        <v>489</v>
      </c>
      <c r="C50" s="53" t="s">
        <v>490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0</v>
      </c>
      <c r="M50" s="74">
        <f t="shared" si="6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7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8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9"/>
        <v>0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287992</v>
      </c>
      <c r="AO50" s="74">
        <f t="shared" si="13"/>
        <v>30267</v>
      </c>
      <c r="AP50" s="74">
        <v>30267</v>
      </c>
      <c r="AQ50" s="74">
        <v>0</v>
      </c>
      <c r="AR50" s="74">
        <v>0</v>
      </c>
      <c r="AS50" s="74">
        <v>0</v>
      </c>
      <c r="AT50" s="74">
        <f t="shared" si="14"/>
        <v>103250</v>
      </c>
      <c r="AU50" s="74">
        <v>0</v>
      </c>
      <c r="AV50" s="74">
        <v>103250</v>
      </c>
      <c r="AW50" s="74">
        <v>0</v>
      </c>
      <c r="AX50" s="74">
        <v>0</v>
      </c>
      <c r="AY50" s="74">
        <f t="shared" si="15"/>
        <v>154475</v>
      </c>
      <c r="AZ50" s="74">
        <v>0</v>
      </c>
      <c r="BA50" s="74">
        <v>154475</v>
      </c>
      <c r="BB50" s="74">
        <v>0</v>
      </c>
      <c r="BC50" s="74">
        <v>0</v>
      </c>
      <c r="BD50" s="75">
        <v>0</v>
      </c>
      <c r="BE50" s="74">
        <v>0</v>
      </c>
      <c r="BF50" s="74">
        <v>465429</v>
      </c>
      <c r="BG50" s="74">
        <f t="shared" si="16"/>
        <v>753421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287992</v>
      </c>
      <c r="BQ50" s="74">
        <f t="shared" si="53"/>
        <v>30267</v>
      </c>
      <c r="BR50" s="74">
        <f t="shared" si="54"/>
        <v>30267</v>
      </c>
      <c r="BS50" s="74">
        <f t="shared" si="55"/>
        <v>0</v>
      </c>
      <c r="BT50" s="74">
        <f t="shared" si="56"/>
        <v>0</v>
      </c>
      <c r="BU50" s="74">
        <f t="shared" si="57"/>
        <v>0</v>
      </c>
      <c r="BV50" s="74">
        <f t="shared" si="58"/>
        <v>103250</v>
      </c>
      <c r="BW50" s="74">
        <f t="shared" si="59"/>
        <v>0</v>
      </c>
      <c r="BX50" s="74">
        <f t="shared" si="60"/>
        <v>103250</v>
      </c>
      <c r="BY50" s="74">
        <f t="shared" si="61"/>
        <v>0</v>
      </c>
      <c r="BZ50" s="74">
        <f t="shared" si="62"/>
        <v>0</v>
      </c>
      <c r="CA50" s="74">
        <f t="shared" si="63"/>
        <v>154475</v>
      </c>
      <c r="CB50" s="74">
        <f t="shared" si="64"/>
        <v>0</v>
      </c>
      <c r="CC50" s="74">
        <f t="shared" si="65"/>
        <v>154475</v>
      </c>
      <c r="CD50" s="74">
        <f t="shared" si="66"/>
        <v>0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465429</v>
      </c>
      <c r="CI50" s="74">
        <f t="shared" si="70"/>
        <v>753421</v>
      </c>
    </row>
    <row r="51" spans="1:87" s="50" customFormat="1" ht="12" customHeight="1">
      <c r="A51" s="53" t="s">
        <v>403</v>
      </c>
      <c r="B51" s="54" t="s">
        <v>491</v>
      </c>
      <c r="C51" s="53" t="s">
        <v>492</v>
      </c>
      <c r="D51" s="74">
        <f t="shared" si="3"/>
        <v>0</v>
      </c>
      <c r="E51" s="74">
        <f t="shared" si="4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485146</v>
      </c>
      <c r="M51" s="74">
        <f t="shared" si="6"/>
        <v>18221</v>
      </c>
      <c r="N51" s="74">
        <v>18221</v>
      </c>
      <c r="O51" s="74">
        <v>0</v>
      </c>
      <c r="P51" s="74">
        <v>0</v>
      </c>
      <c r="Q51" s="74">
        <v>0</v>
      </c>
      <c r="R51" s="74">
        <f t="shared" si="7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8"/>
        <v>466925</v>
      </c>
      <c r="X51" s="74">
        <v>0</v>
      </c>
      <c r="Y51" s="74">
        <v>422673</v>
      </c>
      <c r="Z51" s="74">
        <v>25312</v>
      </c>
      <c r="AA51" s="74">
        <v>18940</v>
      </c>
      <c r="AB51" s="75">
        <v>0</v>
      </c>
      <c r="AC51" s="74">
        <v>0</v>
      </c>
      <c r="AD51" s="74">
        <v>249428</v>
      </c>
      <c r="AE51" s="74">
        <f t="shared" si="9"/>
        <v>734574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0</v>
      </c>
      <c r="AO51" s="74">
        <f t="shared" si="13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1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15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16"/>
        <v>0</v>
      </c>
      <c r="BH51" s="74">
        <f t="shared" si="45"/>
        <v>0</v>
      </c>
      <c r="BI51" s="74">
        <f t="shared" si="46"/>
        <v>0</v>
      </c>
      <c r="BJ51" s="74">
        <f t="shared" si="47"/>
        <v>0</v>
      </c>
      <c r="BK51" s="74">
        <f t="shared" si="48"/>
        <v>0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485146</v>
      </c>
      <c r="BQ51" s="74">
        <f t="shared" si="53"/>
        <v>18221</v>
      </c>
      <c r="BR51" s="74">
        <f t="shared" si="54"/>
        <v>18221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0</v>
      </c>
      <c r="BW51" s="74">
        <f t="shared" si="59"/>
        <v>0</v>
      </c>
      <c r="BX51" s="74">
        <f t="shared" si="60"/>
        <v>0</v>
      </c>
      <c r="BY51" s="74">
        <f t="shared" si="61"/>
        <v>0</v>
      </c>
      <c r="BZ51" s="74">
        <f t="shared" si="62"/>
        <v>0</v>
      </c>
      <c r="CA51" s="74">
        <f t="shared" si="63"/>
        <v>466925</v>
      </c>
      <c r="CB51" s="74">
        <f t="shared" si="64"/>
        <v>0</v>
      </c>
      <c r="CC51" s="74">
        <f t="shared" si="65"/>
        <v>422673</v>
      </c>
      <c r="CD51" s="74">
        <f t="shared" si="66"/>
        <v>25312</v>
      </c>
      <c r="CE51" s="74">
        <f t="shared" si="67"/>
        <v>18940</v>
      </c>
      <c r="CF51" s="75">
        <v>0</v>
      </c>
      <c r="CG51" s="74">
        <f t="shared" si="68"/>
        <v>0</v>
      </c>
      <c r="CH51" s="74">
        <f t="shared" si="69"/>
        <v>249428</v>
      </c>
      <c r="CI51" s="74">
        <f t="shared" si="70"/>
        <v>734574</v>
      </c>
    </row>
    <row r="52" spans="1:87" s="50" customFormat="1" ht="12" customHeight="1">
      <c r="A52" s="53" t="s">
        <v>403</v>
      </c>
      <c r="B52" s="54" t="s">
        <v>493</v>
      </c>
      <c r="C52" s="53" t="s">
        <v>494</v>
      </c>
      <c r="D52" s="74">
        <f t="shared" si="3"/>
        <v>234737</v>
      </c>
      <c r="E52" s="74">
        <f t="shared" si="4"/>
        <v>224787</v>
      </c>
      <c r="F52" s="74">
        <v>0</v>
      </c>
      <c r="G52" s="74">
        <v>224787</v>
      </c>
      <c r="H52" s="74">
        <v>0</v>
      </c>
      <c r="I52" s="74">
        <v>0</v>
      </c>
      <c r="J52" s="74">
        <v>9950</v>
      </c>
      <c r="K52" s="75">
        <v>0</v>
      </c>
      <c r="L52" s="74">
        <f t="shared" si="5"/>
        <v>51864</v>
      </c>
      <c r="M52" s="74">
        <f t="shared" si="6"/>
        <v>51864</v>
      </c>
      <c r="N52" s="74">
        <v>51864</v>
      </c>
      <c r="O52" s="74">
        <v>0</v>
      </c>
      <c r="P52" s="74">
        <v>0</v>
      </c>
      <c r="Q52" s="74">
        <v>0</v>
      </c>
      <c r="R52" s="74">
        <f t="shared" si="7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8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26279</v>
      </c>
      <c r="AE52" s="74">
        <f t="shared" si="9"/>
        <v>312880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0</v>
      </c>
      <c r="AO52" s="74">
        <f t="shared" si="13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14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15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16"/>
        <v>0</v>
      </c>
      <c r="BH52" s="74">
        <f t="shared" si="45"/>
        <v>234737</v>
      </c>
      <c r="BI52" s="74">
        <f t="shared" si="46"/>
        <v>224787</v>
      </c>
      <c r="BJ52" s="74">
        <f t="shared" si="47"/>
        <v>0</v>
      </c>
      <c r="BK52" s="74">
        <f t="shared" si="48"/>
        <v>224787</v>
      </c>
      <c r="BL52" s="74">
        <f t="shared" si="49"/>
        <v>0</v>
      </c>
      <c r="BM52" s="74">
        <f t="shared" si="50"/>
        <v>0</v>
      </c>
      <c r="BN52" s="74">
        <f t="shared" si="51"/>
        <v>9950</v>
      </c>
      <c r="BO52" s="75">
        <v>0</v>
      </c>
      <c r="BP52" s="74">
        <f t="shared" si="52"/>
        <v>51864</v>
      </c>
      <c r="BQ52" s="74">
        <f t="shared" si="53"/>
        <v>51864</v>
      </c>
      <c r="BR52" s="74">
        <f t="shared" si="54"/>
        <v>51864</v>
      </c>
      <c r="BS52" s="74">
        <f t="shared" si="55"/>
        <v>0</v>
      </c>
      <c r="BT52" s="74">
        <f t="shared" si="56"/>
        <v>0</v>
      </c>
      <c r="BU52" s="74">
        <f t="shared" si="57"/>
        <v>0</v>
      </c>
      <c r="BV52" s="74">
        <f t="shared" si="58"/>
        <v>0</v>
      </c>
      <c r="BW52" s="74">
        <f t="shared" si="59"/>
        <v>0</v>
      </c>
      <c r="BX52" s="74">
        <f t="shared" si="60"/>
        <v>0</v>
      </c>
      <c r="BY52" s="74">
        <f t="shared" si="61"/>
        <v>0</v>
      </c>
      <c r="BZ52" s="74">
        <f t="shared" si="62"/>
        <v>0</v>
      </c>
      <c r="CA52" s="74">
        <f t="shared" si="63"/>
        <v>0</v>
      </c>
      <c r="CB52" s="74">
        <f t="shared" si="64"/>
        <v>0</v>
      </c>
      <c r="CC52" s="74">
        <f t="shared" si="65"/>
        <v>0</v>
      </c>
      <c r="CD52" s="74">
        <f t="shared" si="66"/>
        <v>0</v>
      </c>
      <c r="CE52" s="74">
        <f t="shared" si="67"/>
        <v>0</v>
      </c>
      <c r="CF52" s="75">
        <v>0</v>
      </c>
      <c r="CG52" s="74">
        <f t="shared" si="68"/>
        <v>0</v>
      </c>
      <c r="CH52" s="74">
        <f t="shared" si="69"/>
        <v>26279</v>
      </c>
      <c r="CI52" s="74">
        <f t="shared" si="70"/>
        <v>312880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495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496</v>
      </c>
      <c r="B2" s="148" t="s">
        <v>497</v>
      </c>
      <c r="C2" s="157" t="s">
        <v>498</v>
      </c>
      <c r="D2" s="139" t="s">
        <v>499</v>
      </c>
      <c r="E2" s="114"/>
      <c r="F2" s="114"/>
      <c r="G2" s="114"/>
      <c r="H2" s="114"/>
      <c r="I2" s="114"/>
      <c r="J2" s="139" t="s">
        <v>500</v>
      </c>
      <c r="K2" s="59"/>
      <c r="L2" s="59"/>
      <c r="M2" s="59"/>
      <c r="N2" s="59"/>
      <c r="O2" s="59"/>
      <c r="P2" s="59"/>
      <c r="Q2" s="115"/>
      <c r="R2" s="139" t="s">
        <v>501</v>
      </c>
      <c r="S2" s="59"/>
      <c r="T2" s="59"/>
      <c r="U2" s="59"/>
      <c r="V2" s="59"/>
      <c r="W2" s="59"/>
      <c r="X2" s="59"/>
      <c r="Y2" s="115"/>
      <c r="Z2" s="139" t="s">
        <v>502</v>
      </c>
      <c r="AA2" s="59"/>
      <c r="AB2" s="59"/>
      <c r="AC2" s="59"/>
      <c r="AD2" s="59"/>
      <c r="AE2" s="59"/>
      <c r="AF2" s="59"/>
      <c r="AG2" s="115"/>
      <c r="AH2" s="139" t="s">
        <v>503</v>
      </c>
      <c r="AI2" s="59"/>
      <c r="AJ2" s="59"/>
      <c r="AK2" s="59"/>
      <c r="AL2" s="59"/>
      <c r="AM2" s="59"/>
      <c r="AN2" s="59"/>
      <c r="AO2" s="115"/>
      <c r="AP2" s="139" t="s">
        <v>504</v>
      </c>
      <c r="AQ2" s="59"/>
      <c r="AR2" s="59"/>
      <c r="AS2" s="59"/>
      <c r="AT2" s="59"/>
      <c r="AU2" s="59"/>
      <c r="AV2" s="59"/>
      <c r="AW2" s="115"/>
      <c r="AX2" s="139" t="s">
        <v>505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506</v>
      </c>
      <c r="E4" s="59"/>
      <c r="F4" s="118"/>
      <c r="G4" s="119" t="s">
        <v>507</v>
      </c>
      <c r="H4" s="59"/>
      <c r="I4" s="118"/>
      <c r="J4" s="160" t="s">
        <v>508</v>
      </c>
      <c r="K4" s="157" t="s">
        <v>509</v>
      </c>
      <c r="L4" s="119" t="s">
        <v>506</v>
      </c>
      <c r="M4" s="59"/>
      <c r="N4" s="118"/>
      <c r="O4" s="119" t="s">
        <v>507</v>
      </c>
      <c r="P4" s="59"/>
      <c r="Q4" s="118"/>
      <c r="R4" s="160" t="s">
        <v>508</v>
      </c>
      <c r="S4" s="157" t="s">
        <v>509</v>
      </c>
      <c r="T4" s="119" t="s">
        <v>506</v>
      </c>
      <c r="U4" s="59"/>
      <c r="V4" s="118"/>
      <c r="W4" s="119" t="s">
        <v>507</v>
      </c>
      <c r="X4" s="59"/>
      <c r="Y4" s="118"/>
      <c r="Z4" s="160" t="s">
        <v>508</v>
      </c>
      <c r="AA4" s="157" t="s">
        <v>509</v>
      </c>
      <c r="AB4" s="119" t="s">
        <v>506</v>
      </c>
      <c r="AC4" s="59"/>
      <c r="AD4" s="118"/>
      <c r="AE4" s="119" t="s">
        <v>507</v>
      </c>
      <c r="AF4" s="59"/>
      <c r="AG4" s="118"/>
      <c r="AH4" s="160" t="s">
        <v>508</v>
      </c>
      <c r="AI4" s="157" t="s">
        <v>509</v>
      </c>
      <c r="AJ4" s="119" t="s">
        <v>506</v>
      </c>
      <c r="AK4" s="59"/>
      <c r="AL4" s="118"/>
      <c r="AM4" s="119" t="s">
        <v>507</v>
      </c>
      <c r="AN4" s="59"/>
      <c r="AO4" s="118"/>
      <c r="AP4" s="160" t="s">
        <v>508</v>
      </c>
      <c r="AQ4" s="157" t="s">
        <v>509</v>
      </c>
      <c r="AR4" s="119" t="s">
        <v>506</v>
      </c>
      <c r="AS4" s="59"/>
      <c r="AT4" s="118"/>
      <c r="AU4" s="119" t="s">
        <v>507</v>
      </c>
      <c r="AV4" s="59"/>
      <c r="AW4" s="118"/>
      <c r="AX4" s="160" t="s">
        <v>508</v>
      </c>
      <c r="AY4" s="157" t="s">
        <v>509</v>
      </c>
      <c r="AZ4" s="119" t="s">
        <v>506</v>
      </c>
      <c r="BA4" s="59"/>
      <c r="BB4" s="118"/>
      <c r="BC4" s="119" t="s">
        <v>507</v>
      </c>
      <c r="BD4" s="59"/>
      <c r="BE4" s="118"/>
    </row>
    <row r="5" spans="1:57" s="45" customFormat="1" ht="22.5">
      <c r="A5" s="161"/>
      <c r="B5" s="149"/>
      <c r="C5" s="158"/>
      <c r="D5" s="140" t="s">
        <v>511</v>
      </c>
      <c r="E5" s="129" t="s">
        <v>512</v>
      </c>
      <c r="F5" s="130" t="s">
        <v>513</v>
      </c>
      <c r="G5" s="118" t="s">
        <v>511</v>
      </c>
      <c r="H5" s="129" t="s">
        <v>512</v>
      </c>
      <c r="I5" s="130" t="s">
        <v>513</v>
      </c>
      <c r="J5" s="161"/>
      <c r="K5" s="158"/>
      <c r="L5" s="140" t="s">
        <v>511</v>
      </c>
      <c r="M5" s="129" t="s">
        <v>512</v>
      </c>
      <c r="N5" s="130" t="s">
        <v>515</v>
      </c>
      <c r="O5" s="140" t="s">
        <v>511</v>
      </c>
      <c r="P5" s="129" t="s">
        <v>512</v>
      </c>
      <c r="Q5" s="130" t="s">
        <v>515</v>
      </c>
      <c r="R5" s="161"/>
      <c r="S5" s="158"/>
      <c r="T5" s="140" t="s">
        <v>511</v>
      </c>
      <c r="U5" s="129" t="s">
        <v>512</v>
      </c>
      <c r="V5" s="130" t="s">
        <v>515</v>
      </c>
      <c r="W5" s="140" t="s">
        <v>511</v>
      </c>
      <c r="X5" s="129" t="s">
        <v>512</v>
      </c>
      <c r="Y5" s="130" t="s">
        <v>515</v>
      </c>
      <c r="Z5" s="161"/>
      <c r="AA5" s="158"/>
      <c r="AB5" s="140" t="s">
        <v>511</v>
      </c>
      <c r="AC5" s="129" t="s">
        <v>512</v>
      </c>
      <c r="AD5" s="130" t="s">
        <v>515</v>
      </c>
      <c r="AE5" s="140" t="s">
        <v>511</v>
      </c>
      <c r="AF5" s="129" t="s">
        <v>512</v>
      </c>
      <c r="AG5" s="130" t="s">
        <v>515</v>
      </c>
      <c r="AH5" s="161"/>
      <c r="AI5" s="158"/>
      <c r="AJ5" s="140" t="s">
        <v>511</v>
      </c>
      <c r="AK5" s="129" t="s">
        <v>512</v>
      </c>
      <c r="AL5" s="130" t="s">
        <v>515</v>
      </c>
      <c r="AM5" s="140" t="s">
        <v>511</v>
      </c>
      <c r="AN5" s="129" t="s">
        <v>512</v>
      </c>
      <c r="AO5" s="130" t="s">
        <v>515</v>
      </c>
      <c r="AP5" s="161"/>
      <c r="AQ5" s="158"/>
      <c r="AR5" s="140" t="s">
        <v>511</v>
      </c>
      <c r="AS5" s="129" t="s">
        <v>512</v>
      </c>
      <c r="AT5" s="130" t="s">
        <v>515</v>
      </c>
      <c r="AU5" s="140" t="s">
        <v>511</v>
      </c>
      <c r="AV5" s="129" t="s">
        <v>512</v>
      </c>
      <c r="AW5" s="130" t="s">
        <v>515</v>
      </c>
      <c r="AX5" s="161"/>
      <c r="AY5" s="158"/>
      <c r="AZ5" s="140" t="s">
        <v>511</v>
      </c>
      <c r="BA5" s="129" t="s">
        <v>512</v>
      </c>
      <c r="BB5" s="130" t="s">
        <v>515</v>
      </c>
      <c r="BC5" s="140" t="s">
        <v>511</v>
      </c>
      <c r="BD5" s="129" t="s">
        <v>512</v>
      </c>
      <c r="BE5" s="130" t="s">
        <v>515</v>
      </c>
    </row>
    <row r="6" spans="1:57" s="46" customFormat="1" ht="13.5">
      <c r="A6" s="162"/>
      <c r="B6" s="150"/>
      <c r="C6" s="159"/>
      <c r="D6" s="141" t="s">
        <v>516</v>
      </c>
      <c r="E6" s="142" t="s">
        <v>516</v>
      </c>
      <c r="F6" s="142" t="s">
        <v>516</v>
      </c>
      <c r="G6" s="141" t="s">
        <v>516</v>
      </c>
      <c r="H6" s="142" t="s">
        <v>516</v>
      </c>
      <c r="I6" s="142" t="s">
        <v>516</v>
      </c>
      <c r="J6" s="162"/>
      <c r="K6" s="159"/>
      <c r="L6" s="141" t="s">
        <v>516</v>
      </c>
      <c r="M6" s="142" t="s">
        <v>516</v>
      </c>
      <c r="N6" s="142" t="s">
        <v>516</v>
      </c>
      <c r="O6" s="141" t="s">
        <v>516</v>
      </c>
      <c r="P6" s="142" t="s">
        <v>516</v>
      </c>
      <c r="Q6" s="142" t="s">
        <v>516</v>
      </c>
      <c r="R6" s="162"/>
      <c r="S6" s="159"/>
      <c r="T6" s="141" t="s">
        <v>516</v>
      </c>
      <c r="U6" s="142" t="s">
        <v>516</v>
      </c>
      <c r="V6" s="142" t="s">
        <v>516</v>
      </c>
      <c r="W6" s="141" t="s">
        <v>516</v>
      </c>
      <c r="X6" s="142" t="s">
        <v>516</v>
      </c>
      <c r="Y6" s="142" t="s">
        <v>516</v>
      </c>
      <c r="Z6" s="162"/>
      <c r="AA6" s="159"/>
      <c r="AB6" s="141" t="s">
        <v>516</v>
      </c>
      <c r="AC6" s="142" t="s">
        <v>516</v>
      </c>
      <c r="AD6" s="142" t="s">
        <v>516</v>
      </c>
      <c r="AE6" s="141" t="s">
        <v>516</v>
      </c>
      <c r="AF6" s="142" t="s">
        <v>516</v>
      </c>
      <c r="AG6" s="142" t="s">
        <v>516</v>
      </c>
      <c r="AH6" s="162"/>
      <c r="AI6" s="159"/>
      <c r="AJ6" s="141" t="s">
        <v>516</v>
      </c>
      <c r="AK6" s="142" t="s">
        <v>516</v>
      </c>
      <c r="AL6" s="142" t="s">
        <v>516</v>
      </c>
      <c r="AM6" s="141" t="s">
        <v>516</v>
      </c>
      <c r="AN6" s="142" t="s">
        <v>516</v>
      </c>
      <c r="AO6" s="142" t="s">
        <v>516</v>
      </c>
      <c r="AP6" s="162"/>
      <c r="AQ6" s="159"/>
      <c r="AR6" s="141" t="s">
        <v>516</v>
      </c>
      <c r="AS6" s="142" t="s">
        <v>516</v>
      </c>
      <c r="AT6" s="142" t="s">
        <v>516</v>
      </c>
      <c r="AU6" s="141" t="s">
        <v>516</v>
      </c>
      <c r="AV6" s="142" t="s">
        <v>516</v>
      </c>
      <c r="AW6" s="142" t="s">
        <v>516</v>
      </c>
      <c r="AX6" s="162"/>
      <c r="AY6" s="159"/>
      <c r="AZ6" s="141" t="s">
        <v>516</v>
      </c>
      <c r="BA6" s="142" t="s">
        <v>516</v>
      </c>
      <c r="BB6" s="142" t="s">
        <v>516</v>
      </c>
      <c r="BC6" s="141" t="s">
        <v>516</v>
      </c>
      <c r="BD6" s="142" t="s">
        <v>516</v>
      </c>
      <c r="BE6" s="142" t="s">
        <v>516</v>
      </c>
    </row>
    <row r="7" spans="1:57" s="61" customFormat="1" ht="12" customHeight="1">
      <c r="A7" s="48" t="s">
        <v>517</v>
      </c>
      <c r="B7" s="63">
        <v>30000</v>
      </c>
      <c r="C7" s="48" t="s">
        <v>513</v>
      </c>
      <c r="D7" s="70">
        <f aca="true" t="shared" si="0" ref="D7:I7">SUM(D8:D37)</f>
        <v>325900</v>
      </c>
      <c r="E7" s="70">
        <f t="shared" si="0"/>
        <v>2173882</v>
      </c>
      <c r="F7" s="70">
        <f t="shared" si="0"/>
        <v>2499782</v>
      </c>
      <c r="G7" s="70">
        <f t="shared" si="0"/>
        <v>76418</v>
      </c>
      <c r="H7" s="70">
        <f t="shared" si="0"/>
        <v>2406286</v>
      </c>
      <c r="I7" s="70">
        <f t="shared" si="0"/>
        <v>2482704</v>
      </c>
      <c r="J7" s="49">
        <f>COUNTIF(J8:J37,"&lt;&gt;")</f>
        <v>29</v>
      </c>
      <c r="K7" s="49">
        <f>COUNTIF(K8:K37,"&lt;&gt;")</f>
        <v>28</v>
      </c>
      <c r="L7" s="70">
        <f aca="true" t="shared" si="1" ref="L7:Q7">SUM(L8:L37)</f>
        <v>18584</v>
      </c>
      <c r="M7" s="70">
        <f t="shared" si="1"/>
        <v>2036640</v>
      </c>
      <c r="N7" s="70">
        <f t="shared" si="1"/>
        <v>2055224</v>
      </c>
      <c r="O7" s="70">
        <f t="shared" si="1"/>
        <v>76418</v>
      </c>
      <c r="P7" s="70">
        <f t="shared" si="1"/>
        <v>1949343</v>
      </c>
      <c r="Q7" s="70">
        <f t="shared" si="1"/>
        <v>2025761</v>
      </c>
      <c r="R7" s="49">
        <f>COUNTIF(R8:R37,"&lt;&gt;")</f>
        <v>9</v>
      </c>
      <c r="S7" s="49">
        <f>COUNTIF(S8:S37,"&lt;&gt;")</f>
        <v>9</v>
      </c>
      <c r="T7" s="70">
        <f aca="true" t="shared" si="2" ref="T7:Y7">SUM(T8:T37)</f>
        <v>307316</v>
      </c>
      <c r="U7" s="70">
        <f t="shared" si="2"/>
        <v>137242</v>
      </c>
      <c r="V7" s="70">
        <f t="shared" si="2"/>
        <v>444558</v>
      </c>
      <c r="W7" s="70">
        <f t="shared" si="2"/>
        <v>0</v>
      </c>
      <c r="X7" s="70">
        <f t="shared" si="2"/>
        <v>402559</v>
      </c>
      <c r="Y7" s="70">
        <f t="shared" si="2"/>
        <v>402559</v>
      </c>
      <c r="Z7" s="49">
        <f>COUNTIF(Z8:Z37,"&lt;&gt;")</f>
        <v>1</v>
      </c>
      <c r="AA7" s="49">
        <f>COUNTIF(AA8:AA37,"&lt;&gt;")</f>
        <v>1</v>
      </c>
      <c r="AB7" s="70">
        <f aca="true" t="shared" si="3" ref="AB7:AG7">SUM(AB8:AB37)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39752</v>
      </c>
      <c r="AG7" s="70">
        <f t="shared" si="3"/>
        <v>39752</v>
      </c>
      <c r="AH7" s="49">
        <f>COUNTIF(AH8:AH37,"&lt;&gt;")</f>
        <v>1</v>
      </c>
      <c r="AI7" s="49">
        <f>COUNTIF(AI8:AI37,"&lt;&gt;")</f>
        <v>1</v>
      </c>
      <c r="AJ7" s="70">
        <f aca="true" t="shared" si="4" ref="AJ7:AO7">SUM(AJ8:AJ37)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14632</v>
      </c>
      <c r="AO7" s="70">
        <f t="shared" si="4"/>
        <v>14632</v>
      </c>
      <c r="AP7" s="49">
        <f>COUNTIF(AP8:AP37,"&lt;&gt;")</f>
        <v>0</v>
      </c>
      <c r="AQ7" s="49">
        <f>COUNTIF(AQ8:AQ37,"&lt;&gt;")</f>
        <v>0</v>
      </c>
      <c r="AR7" s="70">
        <f aca="true" t="shared" si="5" ref="AR7:AW7">SUM(AR8:AR37)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COUNTIF(AX8:AX37,"&lt;&gt;")</f>
        <v>0</v>
      </c>
      <c r="AY7" s="49">
        <f>COUNTIF(AY8:AY37,"&lt;&gt;")</f>
        <v>0</v>
      </c>
      <c r="AZ7" s="70">
        <f aca="true" t="shared" si="6" ref="AZ7:BE7">SUM(AZ8:AZ37)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517</v>
      </c>
      <c r="B8" s="64" t="s">
        <v>518</v>
      </c>
      <c r="C8" s="51" t="s">
        <v>519</v>
      </c>
      <c r="D8" s="72">
        <f aca="true" t="shared" si="7" ref="D8:D37">SUM(L8,T8,AB8,AJ8,AR8,AZ8)</f>
        <v>0</v>
      </c>
      <c r="E8" s="72">
        <f aca="true" t="shared" si="8" ref="E8:E37">SUM(M8,U8,AC8,AK8,AS8,BA8)</f>
        <v>0</v>
      </c>
      <c r="F8" s="72">
        <f aca="true" t="shared" si="9" ref="F8:F37">SUM(D8:E8)</f>
        <v>0</v>
      </c>
      <c r="G8" s="72">
        <f aca="true" t="shared" si="10" ref="G8:G37">SUM(O8,W8,AE8,AM8,AU8,BC8)</f>
        <v>0</v>
      </c>
      <c r="H8" s="72">
        <f aca="true" t="shared" si="11" ref="H8:H37">SUM(P8,X8,AF8,AN8,AV8,BD8)</f>
        <v>0</v>
      </c>
      <c r="I8" s="72">
        <f aca="true" t="shared" si="12" ref="I8:I37">SUM(G8:H8)</f>
        <v>0</v>
      </c>
      <c r="J8" s="65"/>
      <c r="K8" s="52"/>
      <c r="L8" s="72">
        <v>0</v>
      </c>
      <c r="M8" s="72">
        <v>0</v>
      </c>
      <c r="N8" s="72">
        <f aca="true" t="shared" si="13" ref="N8:N37">SUM(L8,+M8)</f>
        <v>0</v>
      </c>
      <c r="O8" s="72">
        <v>0</v>
      </c>
      <c r="P8" s="72">
        <v>0</v>
      </c>
      <c r="Q8" s="72">
        <f aca="true" t="shared" si="14" ref="Q8:Q37">SUM(O8,+P8)</f>
        <v>0</v>
      </c>
      <c r="R8" s="65"/>
      <c r="S8" s="52"/>
      <c r="T8" s="72">
        <v>0</v>
      </c>
      <c r="U8" s="72">
        <v>0</v>
      </c>
      <c r="V8" s="72">
        <f aca="true" t="shared" si="15" ref="V8:V37">+SUM(T8,U8)</f>
        <v>0</v>
      </c>
      <c r="W8" s="72">
        <v>0</v>
      </c>
      <c r="X8" s="72">
        <v>0</v>
      </c>
      <c r="Y8" s="72">
        <f aca="true" t="shared" si="16" ref="Y8:Y37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7">+SUM(AB8,AC8)</f>
        <v>0</v>
      </c>
      <c r="AE8" s="72">
        <v>0</v>
      </c>
      <c r="AF8" s="72">
        <v>0</v>
      </c>
      <c r="AG8" s="72">
        <f aca="true" t="shared" si="18" ref="AG8:AG37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7">SUM(AJ8,+AK8)</f>
        <v>0</v>
      </c>
      <c r="AM8" s="72">
        <v>0</v>
      </c>
      <c r="AN8" s="72">
        <v>0</v>
      </c>
      <c r="AO8" s="72">
        <f aca="true" t="shared" si="20" ref="AO8:AO37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7">SUM(AR8,+AS8)</f>
        <v>0</v>
      </c>
      <c r="AU8" s="72">
        <v>0</v>
      </c>
      <c r="AV8" s="72">
        <v>0</v>
      </c>
      <c r="AW8" s="72">
        <f aca="true" t="shared" si="22" ref="AW8:AW37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7">SUM(AZ8,BA8)</f>
        <v>0</v>
      </c>
      <c r="BC8" s="72">
        <v>0</v>
      </c>
      <c r="BD8" s="72">
        <v>0</v>
      </c>
      <c r="BE8" s="72">
        <f aca="true" t="shared" si="24" ref="BE8:BE37">SUM(BC8,+BD8)</f>
        <v>0</v>
      </c>
    </row>
    <row r="9" spans="1:57" s="50" customFormat="1" ht="12" customHeight="1">
      <c r="A9" s="51" t="s">
        <v>517</v>
      </c>
      <c r="B9" s="64" t="s">
        <v>520</v>
      </c>
      <c r="C9" s="51" t="s">
        <v>521</v>
      </c>
      <c r="D9" s="72">
        <f t="shared" si="7"/>
        <v>135181</v>
      </c>
      <c r="E9" s="72">
        <f t="shared" si="8"/>
        <v>0</v>
      </c>
      <c r="F9" s="72">
        <f t="shared" si="9"/>
        <v>135181</v>
      </c>
      <c r="G9" s="72">
        <f t="shared" si="10"/>
        <v>0</v>
      </c>
      <c r="H9" s="72">
        <f t="shared" si="11"/>
        <v>577499</v>
      </c>
      <c r="I9" s="72">
        <f t="shared" si="12"/>
        <v>577499</v>
      </c>
      <c r="J9" s="65" t="s">
        <v>522</v>
      </c>
      <c r="K9" s="52" t="s">
        <v>523</v>
      </c>
      <c r="L9" s="72">
        <v>0</v>
      </c>
      <c r="M9" s="72">
        <v>0</v>
      </c>
      <c r="N9" s="72">
        <f t="shared" si="13"/>
        <v>0</v>
      </c>
      <c r="O9" s="72">
        <v>0</v>
      </c>
      <c r="P9" s="72">
        <v>577499</v>
      </c>
      <c r="Q9" s="72">
        <f t="shared" si="14"/>
        <v>577499</v>
      </c>
      <c r="R9" s="65" t="s">
        <v>524</v>
      </c>
      <c r="S9" s="52" t="s">
        <v>525</v>
      </c>
      <c r="T9" s="72">
        <v>135181</v>
      </c>
      <c r="U9" s="72">
        <v>0</v>
      </c>
      <c r="V9" s="72">
        <f t="shared" si="15"/>
        <v>135181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517</v>
      </c>
      <c r="B10" s="64" t="s">
        <v>526</v>
      </c>
      <c r="C10" s="51" t="s">
        <v>527</v>
      </c>
      <c r="D10" s="72">
        <f t="shared" si="7"/>
        <v>0</v>
      </c>
      <c r="E10" s="72">
        <f t="shared" si="8"/>
        <v>408691</v>
      </c>
      <c r="F10" s="72">
        <f t="shared" si="9"/>
        <v>408691</v>
      </c>
      <c r="G10" s="72">
        <f t="shared" si="10"/>
        <v>0</v>
      </c>
      <c r="H10" s="72">
        <f t="shared" si="11"/>
        <v>122410</v>
      </c>
      <c r="I10" s="72">
        <f t="shared" si="12"/>
        <v>122410</v>
      </c>
      <c r="J10" s="65" t="s">
        <v>528</v>
      </c>
      <c r="K10" s="52" t="s">
        <v>529</v>
      </c>
      <c r="L10" s="72">
        <v>0</v>
      </c>
      <c r="M10" s="72">
        <v>408691</v>
      </c>
      <c r="N10" s="72">
        <f t="shared" si="13"/>
        <v>408691</v>
      </c>
      <c r="O10" s="72">
        <v>0</v>
      </c>
      <c r="P10" s="72">
        <v>0</v>
      </c>
      <c r="Q10" s="72">
        <f t="shared" si="14"/>
        <v>0</v>
      </c>
      <c r="R10" s="65" t="s">
        <v>530</v>
      </c>
      <c r="S10" s="52" t="s">
        <v>531</v>
      </c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122410</v>
      </c>
      <c r="Y10" s="72">
        <f t="shared" si="16"/>
        <v>122410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517</v>
      </c>
      <c r="B11" s="64" t="s">
        <v>532</v>
      </c>
      <c r="C11" s="51" t="s">
        <v>533</v>
      </c>
      <c r="D11" s="72">
        <f t="shared" si="7"/>
        <v>0</v>
      </c>
      <c r="E11" s="72">
        <f t="shared" si="8"/>
        <v>250479</v>
      </c>
      <c r="F11" s="72">
        <f t="shared" si="9"/>
        <v>250479</v>
      </c>
      <c r="G11" s="72">
        <f t="shared" si="10"/>
        <v>0</v>
      </c>
      <c r="H11" s="72">
        <f t="shared" si="11"/>
        <v>94923</v>
      </c>
      <c r="I11" s="72">
        <f t="shared" si="12"/>
        <v>94923</v>
      </c>
      <c r="J11" s="65" t="s">
        <v>534</v>
      </c>
      <c r="K11" s="52" t="s">
        <v>535</v>
      </c>
      <c r="L11" s="72">
        <v>0</v>
      </c>
      <c r="M11" s="72">
        <v>250479</v>
      </c>
      <c r="N11" s="72">
        <f t="shared" si="13"/>
        <v>250479</v>
      </c>
      <c r="O11" s="72">
        <v>0</v>
      </c>
      <c r="P11" s="72">
        <v>94923</v>
      </c>
      <c r="Q11" s="72">
        <f t="shared" si="14"/>
        <v>94923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517</v>
      </c>
      <c r="B12" s="54" t="s">
        <v>536</v>
      </c>
      <c r="C12" s="53" t="s">
        <v>537</v>
      </c>
      <c r="D12" s="74">
        <f t="shared" si="7"/>
        <v>0</v>
      </c>
      <c r="E12" s="74">
        <f t="shared" si="8"/>
        <v>213383</v>
      </c>
      <c r="F12" s="74">
        <f t="shared" si="9"/>
        <v>213383</v>
      </c>
      <c r="G12" s="74">
        <f t="shared" si="10"/>
        <v>1001</v>
      </c>
      <c r="H12" s="74">
        <f t="shared" si="11"/>
        <v>72949</v>
      </c>
      <c r="I12" s="74">
        <f t="shared" si="12"/>
        <v>73950</v>
      </c>
      <c r="J12" s="54" t="s">
        <v>538</v>
      </c>
      <c r="K12" s="53" t="s">
        <v>539</v>
      </c>
      <c r="L12" s="74">
        <v>0</v>
      </c>
      <c r="M12" s="74">
        <v>213383</v>
      </c>
      <c r="N12" s="74">
        <f t="shared" si="13"/>
        <v>213383</v>
      </c>
      <c r="O12" s="74">
        <v>1001</v>
      </c>
      <c r="P12" s="74">
        <v>72949</v>
      </c>
      <c r="Q12" s="74">
        <f t="shared" si="14"/>
        <v>73950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517</v>
      </c>
      <c r="B13" s="54" t="s">
        <v>540</v>
      </c>
      <c r="C13" s="53" t="s">
        <v>541</v>
      </c>
      <c r="D13" s="74">
        <f t="shared" si="7"/>
        <v>0</v>
      </c>
      <c r="E13" s="74">
        <f t="shared" si="8"/>
        <v>39582</v>
      </c>
      <c r="F13" s="74">
        <f t="shared" si="9"/>
        <v>39582</v>
      </c>
      <c r="G13" s="74">
        <f t="shared" si="10"/>
        <v>0</v>
      </c>
      <c r="H13" s="74">
        <f t="shared" si="11"/>
        <v>226706</v>
      </c>
      <c r="I13" s="74">
        <f t="shared" si="12"/>
        <v>226706</v>
      </c>
      <c r="J13" s="54" t="s">
        <v>542</v>
      </c>
      <c r="K13" s="53" t="s">
        <v>543</v>
      </c>
      <c r="L13" s="74">
        <v>0</v>
      </c>
      <c r="M13" s="74">
        <v>39582</v>
      </c>
      <c r="N13" s="74">
        <f t="shared" si="13"/>
        <v>39582</v>
      </c>
      <c r="O13" s="74">
        <v>0</v>
      </c>
      <c r="P13" s="74">
        <v>0</v>
      </c>
      <c r="Q13" s="74">
        <f t="shared" si="14"/>
        <v>0</v>
      </c>
      <c r="R13" s="54" t="s">
        <v>544</v>
      </c>
      <c r="S13" s="53" t="s">
        <v>545</v>
      </c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172322</v>
      </c>
      <c r="Y13" s="74">
        <f t="shared" si="16"/>
        <v>172322</v>
      </c>
      <c r="Z13" s="54" t="s">
        <v>546</v>
      </c>
      <c r="AA13" s="53" t="s">
        <v>547</v>
      </c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39752</v>
      </c>
      <c r="AG13" s="74">
        <f t="shared" si="18"/>
        <v>39752</v>
      </c>
      <c r="AH13" s="54" t="s">
        <v>548</v>
      </c>
      <c r="AI13" s="53" t="s">
        <v>549</v>
      </c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14632</v>
      </c>
      <c r="AO13" s="74">
        <f t="shared" si="20"/>
        <v>14632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517</v>
      </c>
      <c r="B14" s="54" t="s">
        <v>550</v>
      </c>
      <c r="C14" s="53" t="s">
        <v>551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62705</v>
      </c>
      <c r="I14" s="74">
        <f t="shared" si="12"/>
        <v>62705</v>
      </c>
      <c r="J14" s="54" t="s">
        <v>548</v>
      </c>
      <c r="K14" s="53" t="s">
        <v>549</v>
      </c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62705</v>
      </c>
      <c r="Q14" s="74">
        <f t="shared" si="14"/>
        <v>62705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517</v>
      </c>
      <c r="B15" s="54" t="s">
        <v>552</v>
      </c>
      <c r="C15" s="53" t="s">
        <v>553</v>
      </c>
      <c r="D15" s="74">
        <f t="shared" si="7"/>
        <v>138086</v>
      </c>
      <c r="E15" s="74">
        <f t="shared" si="8"/>
        <v>0</v>
      </c>
      <c r="F15" s="74">
        <f t="shared" si="9"/>
        <v>138086</v>
      </c>
      <c r="G15" s="74">
        <f t="shared" si="10"/>
        <v>0</v>
      </c>
      <c r="H15" s="74">
        <f t="shared" si="11"/>
        <v>162725</v>
      </c>
      <c r="I15" s="74">
        <f t="shared" si="12"/>
        <v>162725</v>
      </c>
      <c r="J15" s="54" t="s">
        <v>554</v>
      </c>
      <c r="K15" s="53" t="s">
        <v>555</v>
      </c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162725</v>
      </c>
      <c r="Q15" s="74">
        <f t="shared" si="14"/>
        <v>162725</v>
      </c>
      <c r="R15" s="54" t="s">
        <v>524</v>
      </c>
      <c r="S15" s="53" t="s">
        <v>525</v>
      </c>
      <c r="T15" s="74">
        <v>138086</v>
      </c>
      <c r="U15" s="74">
        <v>0</v>
      </c>
      <c r="V15" s="74">
        <f t="shared" si="15"/>
        <v>138086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517</v>
      </c>
      <c r="B16" s="54" t="s">
        <v>556</v>
      </c>
      <c r="C16" s="53" t="s">
        <v>557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91405</v>
      </c>
      <c r="I16" s="74">
        <f t="shared" si="12"/>
        <v>91405</v>
      </c>
      <c r="J16" s="54" t="s">
        <v>554</v>
      </c>
      <c r="K16" s="53" t="s">
        <v>555</v>
      </c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91405</v>
      </c>
      <c r="Q16" s="74">
        <f t="shared" si="14"/>
        <v>91405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517</v>
      </c>
      <c r="B17" s="54" t="s">
        <v>558</v>
      </c>
      <c r="C17" s="53" t="s">
        <v>559</v>
      </c>
      <c r="D17" s="74">
        <f t="shared" si="7"/>
        <v>32298</v>
      </c>
      <c r="E17" s="74">
        <f t="shared" si="8"/>
        <v>0</v>
      </c>
      <c r="F17" s="74">
        <f t="shared" si="9"/>
        <v>32298</v>
      </c>
      <c r="G17" s="74">
        <f t="shared" si="10"/>
        <v>71901</v>
      </c>
      <c r="H17" s="74">
        <f t="shared" si="11"/>
        <v>58235</v>
      </c>
      <c r="I17" s="74">
        <f t="shared" si="12"/>
        <v>130136</v>
      </c>
      <c r="J17" s="54" t="s">
        <v>522</v>
      </c>
      <c r="K17" s="53" t="s">
        <v>523</v>
      </c>
      <c r="L17" s="74">
        <v>0</v>
      </c>
      <c r="M17" s="74">
        <v>0</v>
      </c>
      <c r="N17" s="74">
        <f t="shared" si="13"/>
        <v>0</v>
      </c>
      <c r="O17" s="74">
        <v>71901</v>
      </c>
      <c r="P17" s="74">
        <v>58235</v>
      </c>
      <c r="Q17" s="74">
        <f t="shared" si="14"/>
        <v>130136</v>
      </c>
      <c r="R17" s="54" t="s">
        <v>524</v>
      </c>
      <c r="S17" s="53" t="s">
        <v>525</v>
      </c>
      <c r="T17" s="74">
        <v>32298</v>
      </c>
      <c r="U17" s="74">
        <v>0</v>
      </c>
      <c r="V17" s="74">
        <f t="shared" si="15"/>
        <v>32298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517</v>
      </c>
      <c r="B18" s="54" t="s">
        <v>560</v>
      </c>
      <c r="C18" s="53" t="s">
        <v>561</v>
      </c>
      <c r="D18" s="74">
        <f t="shared" si="7"/>
        <v>0</v>
      </c>
      <c r="E18" s="74">
        <f t="shared" si="8"/>
        <v>108098</v>
      </c>
      <c r="F18" s="74">
        <f t="shared" si="9"/>
        <v>108098</v>
      </c>
      <c r="G18" s="74">
        <f t="shared" si="10"/>
        <v>0</v>
      </c>
      <c r="H18" s="74">
        <f t="shared" si="11"/>
        <v>46287</v>
      </c>
      <c r="I18" s="74">
        <f t="shared" si="12"/>
        <v>46287</v>
      </c>
      <c r="J18" s="54" t="s">
        <v>530</v>
      </c>
      <c r="K18" s="53" t="s">
        <v>531</v>
      </c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46287</v>
      </c>
      <c r="Q18" s="74">
        <f t="shared" si="14"/>
        <v>46287</v>
      </c>
      <c r="R18" s="54" t="s">
        <v>528</v>
      </c>
      <c r="S18" s="53" t="s">
        <v>529</v>
      </c>
      <c r="T18" s="74">
        <v>0</v>
      </c>
      <c r="U18" s="74">
        <v>108098</v>
      </c>
      <c r="V18" s="74">
        <f t="shared" si="15"/>
        <v>108098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517</v>
      </c>
      <c r="B19" s="54" t="s">
        <v>562</v>
      </c>
      <c r="C19" s="53" t="s">
        <v>563</v>
      </c>
      <c r="D19" s="74">
        <f t="shared" si="7"/>
        <v>1751</v>
      </c>
      <c r="E19" s="74">
        <f t="shared" si="8"/>
        <v>21813</v>
      </c>
      <c r="F19" s="74">
        <f t="shared" si="9"/>
        <v>23564</v>
      </c>
      <c r="G19" s="74">
        <f t="shared" si="10"/>
        <v>0</v>
      </c>
      <c r="H19" s="74">
        <f t="shared" si="11"/>
        <v>13415</v>
      </c>
      <c r="I19" s="74">
        <f t="shared" si="12"/>
        <v>13415</v>
      </c>
      <c r="J19" s="54" t="s">
        <v>530</v>
      </c>
      <c r="K19" s="53" t="s">
        <v>531</v>
      </c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13415</v>
      </c>
      <c r="Q19" s="74">
        <f t="shared" si="14"/>
        <v>13415</v>
      </c>
      <c r="R19" s="54" t="s">
        <v>528</v>
      </c>
      <c r="S19" s="53" t="s">
        <v>529</v>
      </c>
      <c r="T19" s="74">
        <v>1751</v>
      </c>
      <c r="U19" s="74">
        <v>21813</v>
      </c>
      <c r="V19" s="74">
        <f t="shared" si="15"/>
        <v>23564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517</v>
      </c>
      <c r="B20" s="54" t="s">
        <v>564</v>
      </c>
      <c r="C20" s="53" t="s">
        <v>565</v>
      </c>
      <c r="D20" s="74">
        <f t="shared" si="7"/>
        <v>3292</v>
      </c>
      <c r="E20" s="74">
        <f t="shared" si="8"/>
        <v>53105</v>
      </c>
      <c r="F20" s="74">
        <f t="shared" si="9"/>
        <v>56397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528</v>
      </c>
      <c r="K20" s="53" t="s">
        <v>529</v>
      </c>
      <c r="L20" s="74">
        <v>3292</v>
      </c>
      <c r="M20" s="74">
        <v>53105</v>
      </c>
      <c r="N20" s="74">
        <f t="shared" si="13"/>
        <v>56397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517</v>
      </c>
      <c r="B21" s="54" t="s">
        <v>566</v>
      </c>
      <c r="C21" s="53" t="s">
        <v>567</v>
      </c>
      <c r="D21" s="74">
        <f t="shared" si="7"/>
        <v>0</v>
      </c>
      <c r="E21" s="74">
        <f t="shared" si="8"/>
        <v>120809</v>
      </c>
      <c r="F21" s="74">
        <f t="shared" si="9"/>
        <v>120809</v>
      </c>
      <c r="G21" s="74">
        <f t="shared" si="10"/>
        <v>0</v>
      </c>
      <c r="H21" s="74">
        <f t="shared" si="11"/>
        <v>83331</v>
      </c>
      <c r="I21" s="74">
        <f t="shared" si="12"/>
        <v>83331</v>
      </c>
      <c r="J21" s="54" t="s">
        <v>568</v>
      </c>
      <c r="K21" s="53" t="s">
        <v>569</v>
      </c>
      <c r="L21" s="74">
        <v>0</v>
      </c>
      <c r="M21" s="74">
        <v>120809</v>
      </c>
      <c r="N21" s="74">
        <f t="shared" si="13"/>
        <v>120809</v>
      </c>
      <c r="O21" s="74">
        <v>0</v>
      </c>
      <c r="P21" s="74">
        <v>83331</v>
      </c>
      <c r="Q21" s="74">
        <f t="shared" si="14"/>
        <v>83331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517</v>
      </c>
      <c r="B22" s="54" t="s">
        <v>570</v>
      </c>
      <c r="C22" s="53" t="s">
        <v>571</v>
      </c>
      <c r="D22" s="74">
        <f t="shared" si="7"/>
        <v>0</v>
      </c>
      <c r="E22" s="74">
        <f t="shared" si="8"/>
        <v>65625</v>
      </c>
      <c r="F22" s="74">
        <f t="shared" si="9"/>
        <v>65625</v>
      </c>
      <c r="G22" s="74">
        <f t="shared" si="10"/>
        <v>0</v>
      </c>
      <c r="H22" s="74">
        <f t="shared" si="11"/>
        <v>45266</v>
      </c>
      <c r="I22" s="74">
        <f t="shared" si="12"/>
        <v>45266</v>
      </c>
      <c r="J22" s="54" t="s">
        <v>568</v>
      </c>
      <c r="K22" s="53" t="s">
        <v>569</v>
      </c>
      <c r="L22" s="74">
        <v>0</v>
      </c>
      <c r="M22" s="74">
        <v>65625</v>
      </c>
      <c r="N22" s="74">
        <f t="shared" si="13"/>
        <v>65625</v>
      </c>
      <c r="O22" s="74">
        <v>0</v>
      </c>
      <c r="P22" s="74">
        <v>45266</v>
      </c>
      <c r="Q22" s="74">
        <f t="shared" si="14"/>
        <v>45266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517</v>
      </c>
      <c r="B23" s="54" t="s">
        <v>572</v>
      </c>
      <c r="C23" s="53" t="s">
        <v>573</v>
      </c>
      <c r="D23" s="74">
        <f t="shared" si="7"/>
        <v>0</v>
      </c>
      <c r="E23" s="74">
        <f t="shared" si="8"/>
        <v>163204</v>
      </c>
      <c r="F23" s="74">
        <f t="shared" si="9"/>
        <v>163204</v>
      </c>
      <c r="G23" s="74">
        <f t="shared" si="10"/>
        <v>0</v>
      </c>
      <c r="H23" s="74">
        <f t="shared" si="11"/>
        <v>82498</v>
      </c>
      <c r="I23" s="74">
        <f t="shared" si="12"/>
        <v>82498</v>
      </c>
      <c r="J23" s="54" t="s">
        <v>534</v>
      </c>
      <c r="K23" s="53" t="s">
        <v>574</v>
      </c>
      <c r="L23" s="74">
        <v>0</v>
      </c>
      <c r="M23" s="74">
        <v>163204</v>
      </c>
      <c r="N23" s="74">
        <f t="shared" si="13"/>
        <v>163204</v>
      </c>
      <c r="O23" s="74">
        <v>0</v>
      </c>
      <c r="P23" s="74">
        <v>82498</v>
      </c>
      <c r="Q23" s="74">
        <f t="shared" si="14"/>
        <v>82498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517</v>
      </c>
      <c r="B24" s="54" t="s">
        <v>575</v>
      </c>
      <c r="C24" s="53" t="s">
        <v>576</v>
      </c>
      <c r="D24" s="74">
        <f t="shared" si="7"/>
        <v>0</v>
      </c>
      <c r="E24" s="74">
        <f t="shared" si="8"/>
        <v>54629</v>
      </c>
      <c r="F24" s="74">
        <f t="shared" si="9"/>
        <v>54629</v>
      </c>
      <c r="G24" s="74">
        <f t="shared" si="10"/>
        <v>257</v>
      </c>
      <c r="H24" s="74">
        <f t="shared" si="11"/>
        <v>18676</v>
      </c>
      <c r="I24" s="74">
        <f t="shared" si="12"/>
        <v>18933</v>
      </c>
      <c r="J24" s="54" t="s">
        <v>538</v>
      </c>
      <c r="K24" s="53" t="s">
        <v>539</v>
      </c>
      <c r="L24" s="74">
        <v>0</v>
      </c>
      <c r="M24" s="74">
        <v>54629</v>
      </c>
      <c r="N24" s="74">
        <f t="shared" si="13"/>
        <v>54629</v>
      </c>
      <c r="O24" s="74">
        <v>257</v>
      </c>
      <c r="P24" s="74">
        <v>18676</v>
      </c>
      <c r="Q24" s="74">
        <f t="shared" si="14"/>
        <v>18933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517</v>
      </c>
      <c r="B25" s="54" t="s">
        <v>577</v>
      </c>
      <c r="C25" s="53" t="s">
        <v>578</v>
      </c>
      <c r="D25" s="74">
        <f t="shared" si="7"/>
        <v>0</v>
      </c>
      <c r="E25" s="74">
        <f t="shared" si="8"/>
        <v>52937</v>
      </c>
      <c r="F25" s="74">
        <f t="shared" si="9"/>
        <v>52937</v>
      </c>
      <c r="G25" s="74">
        <f t="shared" si="10"/>
        <v>249</v>
      </c>
      <c r="H25" s="74">
        <f t="shared" si="11"/>
        <v>18098</v>
      </c>
      <c r="I25" s="74">
        <f t="shared" si="12"/>
        <v>18347</v>
      </c>
      <c r="J25" s="54" t="s">
        <v>538</v>
      </c>
      <c r="K25" s="53" t="s">
        <v>539</v>
      </c>
      <c r="L25" s="74">
        <v>0</v>
      </c>
      <c r="M25" s="74">
        <v>52937</v>
      </c>
      <c r="N25" s="74">
        <f t="shared" si="13"/>
        <v>52937</v>
      </c>
      <c r="O25" s="74">
        <v>249</v>
      </c>
      <c r="P25" s="74">
        <v>18098</v>
      </c>
      <c r="Q25" s="74">
        <f t="shared" si="14"/>
        <v>18347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517</v>
      </c>
      <c r="B26" s="54" t="s">
        <v>579</v>
      </c>
      <c r="C26" s="53" t="s">
        <v>580</v>
      </c>
      <c r="D26" s="74">
        <f t="shared" si="7"/>
        <v>0</v>
      </c>
      <c r="E26" s="74">
        <f t="shared" si="8"/>
        <v>51676</v>
      </c>
      <c r="F26" s="74">
        <f t="shared" si="9"/>
        <v>51676</v>
      </c>
      <c r="G26" s="74">
        <f t="shared" si="10"/>
        <v>243</v>
      </c>
      <c r="H26" s="74">
        <f t="shared" si="11"/>
        <v>17666</v>
      </c>
      <c r="I26" s="74">
        <f t="shared" si="12"/>
        <v>17909</v>
      </c>
      <c r="J26" s="54" t="s">
        <v>538</v>
      </c>
      <c r="K26" s="53" t="s">
        <v>539</v>
      </c>
      <c r="L26" s="74">
        <v>0</v>
      </c>
      <c r="M26" s="74">
        <v>51676</v>
      </c>
      <c r="N26" s="74">
        <f t="shared" si="13"/>
        <v>51676</v>
      </c>
      <c r="O26" s="74">
        <v>243</v>
      </c>
      <c r="P26" s="74">
        <v>17666</v>
      </c>
      <c r="Q26" s="74">
        <f t="shared" si="14"/>
        <v>17909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517</v>
      </c>
      <c r="B27" s="54" t="s">
        <v>581</v>
      </c>
      <c r="C27" s="53" t="s">
        <v>582</v>
      </c>
      <c r="D27" s="74">
        <f t="shared" si="7"/>
        <v>0</v>
      </c>
      <c r="E27" s="74">
        <f t="shared" si="8"/>
        <v>70076</v>
      </c>
      <c r="F27" s="74">
        <f t="shared" si="9"/>
        <v>70076</v>
      </c>
      <c r="G27" s="74">
        <f t="shared" si="10"/>
        <v>329</v>
      </c>
      <c r="H27" s="74">
        <f t="shared" si="11"/>
        <v>23957</v>
      </c>
      <c r="I27" s="74">
        <f t="shared" si="12"/>
        <v>24286</v>
      </c>
      <c r="J27" s="54" t="s">
        <v>538</v>
      </c>
      <c r="K27" s="53" t="s">
        <v>539</v>
      </c>
      <c r="L27" s="74">
        <v>0</v>
      </c>
      <c r="M27" s="74">
        <v>70076</v>
      </c>
      <c r="N27" s="74">
        <f t="shared" si="13"/>
        <v>70076</v>
      </c>
      <c r="O27" s="74">
        <v>329</v>
      </c>
      <c r="P27" s="74">
        <v>23957</v>
      </c>
      <c r="Q27" s="74">
        <f t="shared" si="14"/>
        <v>24286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517</v>
      </c>
      <c r="B28" s="54" t="s">
        <v>583</v>
      </c>
      <c r="C28" s="53" t="s">
        <v>584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43799</v>
      </c>
      <c r="I28" s="74">
        <f t="shared" si="12"/>
        <v>43799</v>
      </c>
      <c r="J28" s="54" t="s">
        <v>544</v>
      </c>
      <c r="K28" s="53" t="s">
        <v>545</v>
      </c>
      <c r="L28" s="74">
        <v>0</v>
      </c>
      <c r="M28" s="74">
        <v>0</v>
      </c>
      <c r="N28" s="74">
        <f t="shared" si="13"/>
        <v>0</v>
      </c>
      <c r="O28" s="74">
        <v>0</v>
      </c>
      <c r="P28" s="74">
        <v>43799</v>
      </c>
      <c r="Q28" s="74">
        <f t="shared" si="14"/>
        <v>43799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517</v>
      </c>
      <c r="B29" s="54" t="s">
        <v>585</v>
      </c>
      <c r="C29" s="53" t="s">
        <v>586</v>
      </c>
      <c r="D29" s="74">
        <f t="shared" si="7"/>
        <v>0</v>
      </c>
      <c r="E29" s="74">
        <f t="shared" si="8"/>
        <v>82885</v>
      </c>
      <c r="F29" s="74">
        <f t="shared" si="9"/>
        <v>82885</v>
      </c>
      <c r="G29" s="74">
        <f t="shared" si="10"/>
        <v>389</v>
      </c>
      <c r="H29" s="74">
        <f t="shared" si="11"/>
        <v>28336</v>
      </c>
      <c r="I29" s="74">
        <f t="shared" si="12"/>
        <v>28725</v>
      </c>
      <c r="J29" s="54" t="s">
        <v>538</v>
      </c>
      <c r="K29" s="53" t="s">
        <v>539</v>
      </c>
      <c r="L29" s="74">
        <v>0</v>
      </c>
      <c r="M29" s="74">
        <v>82885</v>
      </c>
      <c r="N29" s="74">
        <f t="shared" si="13"/>
        <v>82885</v>
      </c>
      <c r="O29" s="74">
        <v>389</v>
      </c>
      <c r="P29" s="74">
        <v>28336</v>
      </c>
      <c r="Q29" s="74">
        <f t="shared" si="14"/>
        <v>28725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517</v>
      </c>
      <c r="B30" s="54" t="s">
        <v>587</v>
      </c>
      <c r="C30" s="53" t="s">
        <v>588</v>
      </c>
      <c r="D30" s="74">
        <f t="shared" si="7"/>
        <v>0</v>
      </c>
      <c r="E30" s="74">
        <f t="shared" si="8"/>
        <v>7331</v>
      </c>
      <c r="F30" s="74">
        <f t="shared" si="9"/>
        <v>7331</v>
      </c>
      <c r="G30" s="74">
        <f t="shared" si="10"/>
        <v>0</v>
      </c>
      <c r="H30" s="74">
        <f t="shared" si="11"/>
        <v>130297</v>
      </c>
      <c r="I30" s="74">
        <f t="shared" si="12"/>
        <v>130297</v>
      </c>
      <c r="J30" s="54" t="s">
        <v>546</v>
      </c>
      <c r="K30" s="53" t="s">
        <v>589</v>
      </c>
      <c r="L30" s="74"/>
      <c r="M30" s="74">
        <v>0</v>
      </c>
      <c r="N30" s="74">
        <f t="shared" si="13"/>
        <v>0</v>
      </c>
      <c r="O30" s="74"/>
      <c r="P30" s="74">
        <v>80810</v>
      </c>
      <c r="Q30" s="74">
        <f t="shared" si="14"/>
        <v>80810</v>
      </c>
      <c r="R30" s="54" t="s">
        <v>590</v>
      </c>
      <c r="S30" s="53" t="s">
        <v>591</v>
      </c>
      <c r="T30" s="74">
        <v>0</v>
      </c>
      <c r="U30" s="74">
        <v>7331</v>
      </c>
      <c r="V30" s="74">
        <f t="shared" si="15"/>
        <v>7331</v>
      </c>
      <c r="W30" s="74">
        <v>0</v>
      </c>
      <c r="X30" s="74">
        <v>49487</v>
      </c>
      <c r="Y30" s="74">
        <f t="shared" si="16"/>
        <v>49487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517</v>
      </c>
      <c r="B31" s="54" t="s">
        <v>592</v>
      </c>
      <c r="C31" s="53" t="s">
        <v>593</v>
      </c>
      <c r="D31" s="74">
        <f t="shared" si="7"/>
        <v>0</v>
      </c>
      <c r="E31" s="74">
        <f t="shared" si="8"/>
        <v>95745</v>
      </c>
      <c r="F31" s="74">
        <f t="shared" si="9"/>
        <v>95745</v>
      </c>
      <c r="G31" s="74">
        <f t="shared" si="10"/>
        <v>0</v>
      </c>
      <c r="H31" s="74">
        <f t="shared" si="11"/>
        <v>58340</v>
      </c>
      <c r="I31" s="74">
        <f t="shared" si="12"/>
        <v>58340</v>
      </c>
      <c r="J31" s="54" t="s">
        <v>542</v>
      </c>
      <c r="K31" s="53" t="s">
        <v>543</v>
      </c>
      <c r="L31" s="74">
        <v>0</v>
      </c>
      <c r="M31" s="74">
        <v>95745</v>
      </c>
      <c r="N31" s="74">
        <f t="shared" si="13"/>
        <v>95745</v>
      </c>
      <c r="O31" s="74">
        <v>0</v>
      </c>
      <c r="P31" s="74">
        <v>0</v>
      </c>
      <c r="Q31" s="74">
        <f t="shared" si="14"/>
        <v>0</v>
      </c>
      <c r="R31" s="54" t="s">
        <v>546</v>
      </c>
      <c r="S31" s="53" t="s">
        <v>547</v>
      </c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58340</v>
      </c>
      <c r="Y31" s="74">
        <f t="shared" si="16"/>
        <v>58340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517</v>
      </c>
      <c r="B32" s="54" t="s">
        <v>594</v>
      </c>
      <c r="C32" s="53" t="s">
        <v>595</v>
      </c>
      <c r="D32" s="74">
        <f t="shared" si="7"/>
        <v>0</v>
      </c>
      <c r="E32" s="74">
        <f t="shared" si="8"/>
        <v>7584</v>
      </c>
      <c r="F32" s="74">
        <f t="shared" si="9"/>
        <v>7584</v>
      </c>
      <c r="G32" s="74">
        <f t="shared" si="10"/>
        <v>0</v>
      </c>
      <c r="H32" s="74">
        <f t="shared" si="11"/>
        <v>51201</v>
      </c>
      <c r="I32" s="74">
        <f t="shared" si="12"/>
        <v>51201</v>
      </c>
      <c r="J32" s="54" t="s">
        <v>590</v>
      </c>
      <c r="K32" s="53" t="s">
        <v>591</v>
      </c>
      <c r="L32" s="74">
        <v>0</v>
      </c>
      <c r="M32" s="74">
        <v>7584</v>
      </c>
      <c r="N32" s="74">
        <f t="shared" si="13"/>
        <v>7584</v>
      </c>
      <c r="O32" s="74">
        <v>0</v>
      </c>
      <c r="P32" s="74">
        <v>51201</v>
      </c>
      <c r="Q32" s="74">
        <f t="shared" si="14"/>
        <v>51201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517</v>
      </c>
      <c r="B33" s="54" t="s">
        <v>596</v>
      </c>
      <c r="C33" s="53" t="s">
        <v>597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84175</v>
      </c>
      <c r="I33" s="74">
        <f t="shared" si="12"/>
        <v>84175</v>
      </c>
      <c r="J33" s="54" t="s">
        <v>598</v>
      </c>
      <c r="K33" s="53" t="s">
        <v>599</v>
      </c>
      <c r="L33" s="74">
        <v>0</v>
      </c>
      <c r="M33" s="74">
        <v>0</v>
      </c>
      <c r="N33" s="74">
        <f t="shared" si="13"/>
        <v>0</v>
      </c>
      <c r="O33" s="74">
        <v>0</v>
      </c>
      <c r="P33" s="74">
        <v>84175</v>
      </c>
      <c r="Q33" s="74">
        <f t="shared" si="14"/>
        <v>84175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517</v>
      </c>
      <c r="B34" s="54" t="s">
        <v>600</v>
      </c>
      <c r="C34" s="53" t="s">
        <v>601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11122</v>
      </c>
      <c r="I34" s="74">
        <f t="shared" si="12"/>
        <v>11122</v>
      </c>
      <c r="J34" s="54" t="s">
        <v>598</v>
      </c>
      <c r="K34" s="53" t="s">
        <v>602</v>
      </c>
      <c r="L34" s="74">
        <v>0</v>
      </c>
      <c r="M34" s="74">
        <v>0</v>
      </c>
      <c r="N34" s="74">
        <f t="shared" si="13"/>
        <v>0</v>
      </c>
      <c r="O34" s="74">
        <v>0</v>
      </c>
      <c r="P34" s="74">
        <v>11122</v>
      </c>
      <c r="Q34" s="74">
        <f t="shared" si="14"/>
        <v>11122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517</v>
      </c>
      <c r="B35" s="54" t="s">
        <v>603</v>
      </c>
      <c r="C35" s="53" t="s">
        <v>604</v>
      </c>
      <c r="D35" s="74">
        <f t="shared" si="7"/>
        <v>15292</v>
      </c>
      <c r="E35" s="74">
        <f t="shared" si="8"/>
        <v>28867</v>
      </c>
      <c r="F35" s="74">
        <f t="shared" si="9"/>
        <v>44159</v>
      </c>
      <c r="G35" s="74">
        <f t="shared" si="10"/>
        <v>2049</v>
      </c>
      <c r="H35" s="74">
        <f t="shared" si="11"/>
        <v>24949</v>
      </c>
      <c r="I35" s="74">
        <f t="shared" si="12"/>
        <v>26998</v>
      </c>
      <c r="J35" s="54" t="s">
        <v>605</v>
      </c>
      <c r="K35" s="53" t="s">
        <v>606</v>
      </c>
      <c r="L35" s="74">
        <v>15292</v>
      </c>
      <c r="M35" s="74">
        <v>28867</v>
      </c>
      <c r="N35" s="74">
        <f t="shared" si="13"/>
        <v>44159</v>
      </c>
      <c r="O35" s="74">
        <v>2049</v>
      </c>
      <c r="P35" s="74">
        <v>24949</v>
      </c>
      <c r="Q35" s="74">
        <f t="shared" si="14"/>
        <v>26998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517</v>
      </c>
      <c r="B36" s="54" t="s">
        <v>607</v>
      </c>
      <c r="C36" s="53" t="s">
        <v>608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6101</v>
      </c>
      <c r="I36" s="74">
        <f t="shared" si="12"/>
        <v>6101</v>
      </c>
      <c r="J36" s="54" t="s">
        <v>548</v>
      </c>
      <c r="K36" s="53"/>
      <c r="L36" s="74">
        <v>0</v>
      </c>
      <c r="M36" s="74">
        <v>0</v>
      </c>
      <c r="N36" s="74">
        <f t="shared" si="13"/>
        <v>0</v>
      </c>
      <c r="O36" s="74">
        <v>0</v>
      </c>
      <c r="P36" s="74">
        <v>6101</v>
      </c>
      <c r="Q36" s="74">
        <f t="shared" si="14"/>
        <v>6101</v>
      </c>
      <c r="R36" s="54"/>
      <c r="S36" s="53"/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0</v>
      </c>
      <c r="Y36" s="74">
        <f t="shared" si="16"/>
        <v>0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517</v>
      </c>
      <c r="B37" s="54" t="s">
        <v>609</v>
      </c>
      <c r="C37" s="53" t="s">
        <v>610</v>
      </c>
      <c r="D37" s="74">
        <f t="shared" si="7"/>
        <v>0</v>
      </c>
      <c r="E37" s="74">
        <f t="shared" si="8"/>
        <v>277363</v>
      </c>
      <c r="F37" s="74">
        <f t="shared" si="9"/>
        <v>277363</v>
      </c>
      <c r="G37" s="74">
        <f t="shared" si="10"/>
        <v>0</v>
      </c>
      <c r="H37" s="74">
        <f t="shared" si="11"/>
        <v>149215</v>
      </c>
      <c r="I37" s="74">
        <f t="shared" si="12"/>
        <v>149215</v>
      </c>
      <c r="J37" s="54" t="s">
        <v>605</v>
      </c>
      <c r="K37" s="53" t="s">
        <v>611</v>
      </c>
      <c r="L37" s="74">
        <v>0</v>
      </c>
      <c r="M37" s="74">
        <v>277363</v>
      </c>
      <c r="N37" s="74">
        <f t="shared" si="13"/>
        <v>277363</v>
      </c>
      <c r="O37" s="74">
        <v>0</v>
      </c>
      <c r="P37" s="74">
        <v>149215</v>
      </c>
      <c r="Q37" s="74">
        <f t="shared" si="14"/>
        <v>149215</v>
      </c>
      <c r="R37" s="54"/>
      <c r="S37" s="53"/>
      <c r="T37" s="74">
        <v>0</v>
      </c>
      <c r="U37" s="74">
        <v>0</v>
      </c>
      <c r="V37" s="74">
        <f t="shared" si="15"/>
        <v>0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612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613</v>
      </c>
      <c r="B2" s="148" t="s">
        <v>614</v>
      </c>
      <c r="C2" s="157" t="s">
        <v>615</v>
      </c>
      <c r="D2" s="164" t="s">
        <v>616</v>
      </c>
      <c r="E2" s="165"/>
      <c r="F2" s="143" t="s">
        <v>617</v>
      </c>
      <c r="G2" s="60"/>
      <c r="H2" s="60"/>
      <c r="I2" s="118"/>
      <c r="J2" s="143" t="s">
        <v>618</v>
      </c>
      <c r="K2" s="60"/>
      <c r="L2" s="60"/>
      <c r="M2" s="118"/>
      <c r="N2" s="143" t="s">
        <v>619</v>
      </c>
      <c r="O2" s="60"/>
      <c r="P2" s="60"/>
      <c r="Q2" s="118"/>
      <c r="R2" s="143" t="s">
        <v>620</v>
      </c>
      <c r="S2" s="60"/>
      <c r="T2" s="60"/>
      <c r="U2" s="118"/>
      <c r="V2" s="143" t="s">
        <v>621</v>
      </c>
      <c r="W2" s="60"/>
      <c r="X2" s="60"/>
      <c r="Y2" s="118"/>
      <c r="Z2" s="143" t="s">
        <v>622</v>
      </c>
      <c r="AA2" s="60"/>
      <c r="AB2" s="60"/>
      <c r="AC2" s="118"/>
      <c r="AD2" s="143" t="s">
        <v>623</v>
      </c>
      <c r="AE2" s="60"/>
      <c r="AF2" s="60"/>
      <c r="AG2" s="118"/>
      <c r="AH2" s="143" t="s">
        <v>624</v>
      </c>
      <c r="AI2" s="60"/>
      <c r="AJ2" s="60"/>
      <c r="AK2" s="118"/>
      <c r="AL2" s="143" t="s">
        <v>625</v>
      </c>
      <c r="AM2" s="60"/>
      <c r="AN2" s="60"/>
      <c r="AO2" s="118"/>
      <c r="AP2" s="143" t="s">
        <v>626</v>
      </c>
      <c r="AQ2" s="60"/>
      <c r="AR2" s="60"/>
      <c r="AS2" s="118"/>
      <c r="AT2" s="143" t="s">
        <v>627</v>
      </c>
      <c r="AU2" s="60"/>
      <c r="AV2" s="60"/>
      <c r="AW2" s="118"/>
      <c r="AX2" s="143" t="s">
        <v>628</v>
      </c>
      <c r="AY2" s="60"/>
      <c r="AZ2" s="60"/>
      <c r="BA2" s="118"/>
      <c r="BB2" s="143" t="s">
        <v>629</v>
      </c>
      <c r="BC2" s="60"/>
      <c r="BD2" s="60"/>
      <c r="BE2" s="118"/>
      <c r="BF2" s="143" t="s">
        <v>630</v>
      </c>
      <c r="BG2" s="60"/>
      <c r="BH2" s="60"/>
      <c r="BI2" s="118"/>
      <c r="BJ2" s="143" t="s">
        <v>631</v>
      </c>
      <c r="BK2" s="60"/>
      <c r="BL2" s="60"/>
      <c r="BM2" s="118"/>
      <c r="BN2" s="143" t="s">
        <v>632</v>
      </c>
      <c r="BO2" s="60"/>
      <c r="BP2" s="60"/>
      <c r="BQ2" s="118"/>
      <c r="BR2" s="143" t="s">
        <v>633</v>
      </c>
      <c r="BS2" s="60"/>
      <c r="BT2" s="60"/>
      <c r="BU2" s="118"/>
      <c r="BV2" s="143" t="s">
        <v>634</v>
      </c>
      <c r="BW2" s="60"/>
      <c r="BX2" s="60"/>
      <c r="BY2" s="118"/>
      <c r="BZ2" s="143" t="s">
        <v>635</v>
      </c>
      <c r="CA2" s="60"/>
      <c r="CB2" s="60"/>
      <c r="CC2" s="118"/>
      <c r="CD2" s="143" t="s">
        <v>636</v>
      </c>
      <c r="CE2" s="60"/>
      <c r="CF2" s="60"/>
      <c r="CG2" s="118"/>
      <c r="CH2" s="143" t="s">
        <v>637</v>
      </c>
      <c r="CI2" s="60"/>
      <c r="CJ2" s="60"/>
      <c r="CK2" s="118"/>
      <c r="CL2" s="143" t="s">
        <v>638</v>
      </c>
      <c r="CM2" s="60"/>
      <c r="CN2" s="60"/>
      <c r="CO2" s="118"/>
      <c r="CP2" s="143" t="s">
        <v>639</v>
      </c>
      <c r="CQ2" s="60"/>
      <c r="CR2" s="60"/>
      <c r="CS2" s="118"/>
      <c r="CT2" s="143" t="s">
        <v>640</v>
      </c>
      <c r="CU2" s="60"/>
      <c r="CV2" s="60"/>
      <c r="CW2" s="118"/>
      <c r="CX2" s="143" t="s">
        <v>641</v>
      </c>
      <c r="CY2" s="60"/>
      <c r="CZ2" s="60"/>
      <c r="DA2" s="118"/>
      <c r="DB2" s="143" t="s">
        <v>642</v>
      </c>
      <c r="DC2" s="60"/>
      <c r="DD2" s="60"/>
      <c r="DE2" s="118"/>
      <c r="DF2" s="143" t="s">
        <v>643</v>
      </c>
      <c r="DG2" s="60"/>
      <c r="DH2" s="60"/>
      <c r="DI2" s="118"/>
      <c r="DJ2" s="143" t="s">
        <v>644</v>
      </c>
      <c r="DK2" s="60"/>
      <c r="DL2" s="60"/>
      <c r="DM2" s="118"/>
      <c r="DN2" s="143" t="s">
        <v>645</v>
      </c>
      <c r="DO2" s="60"/>
      <c r="DP2" s="60"/>
      <c r="DQ2" s="118"/>
      <c r="DR2" s="143" t="s">
        <v>646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506</v>
      </c>
      <c r="E4" s="160" t="s">
        <v>507</v>
      </c>
      <c r="F4" s="160" t="s">
        <v>647</v>
      </c>
      <c r="G4" s="160" t="s">
        <v>648</v>
      </c>
      <c r="H4" s="160" t="s">
        <v>506</v>
      </c>
      <c r="I4" s="160" t="s">
        <v>507</v>
      </c>
      <c r="J4" s="160" t="s">
        <v>647</v>
      </c>
      <c r="K4" s="160" t="s">
        <v>648</v>
      </c>
      <c r="L4" s="160" t="s">
        <v>506</v>
      </c>
      <c r="M4" s="160" t="s">
        <v>507</v>
      </c>
      <c r="N4" s="160" t="s">
        <v>647</v>
      </c>
      <c r="O4" s="160" t="s">
        <v>648</v>
      </c>
      <c r="P4" s="160" t="s">
        <v>506</v>
      </c>
      <c r="Q4" s="160" t="s">
        <v>507</v>
      </c>
      <c r="R4" s="160" t="s">
        <v>647</v>
      </c>
      <c r="S4" s="160" t="s">
        <v>648</v>
      </c>
      <c r="T4" s="160" t="s">
        <v>506</v>
      </c>
      <c r="U4" s="160" t="s">
        <v>507</v>
      </c>
      <c r="V4" s="160" t="s">
        <v>647</v>
      </c>
      <c r="W4" s="160" t="s">
        <v>648</v>
      </c>
      <c r="X4" s="160" t="s">
        <v>506</v>
      </c>
      <c r="Y4" s="160" t="s">
        <v>507</v>
      </c>
      <c r="Z4" s="160" t="s">
        <v>647</v>
      </c>
      <c r="AA4" s="160" t="s">
        <v>648</v>
      </c>
      <c r="AB4" s="160" t="s">
        <v>506</v>
      </c>
      <c r="AC4" s="160" t="s">
        <v>507</v>
      </c>
      <c r="AD4" s="160" t="s">
        <v>647</v>
      </c>
      <c r="AE4" s="160" t="s">
        <v>648</v>
      </c>
      <c r="AF4" s="160" t="s">
        <v>506</v>
      </c>
      <c r="AG4" s="160" t="s">
        <v>507</v>
      </c>
      <c r="AH4" s="160" t="s">
        <v>647</v>
      </c>
      <c r="AI4" s="160" t="s">
        <v>648</v>
      </c>
      <c r="AJ4" s="160" t="s">
        <v>506</v>
      </c>
      <c r="AK4" s="160" t="s">
        <v>507</v>
      </c>
      <c r="AL4" s="160" t="s">
        <v>647</v>
      </c>
      <c r="AM4" s="160" t="s">
        <v>648</v>
      </c>
      <c r="AN4" s="160" t="s">
        <v>506</v>
      </c>
      <c r="AO4" s="160" t="s">
        <v>507</v>
      </c>
      <c r="AP4" s="160" t="s">
        <v>647</v>
      </c>
      <c r="AQ4" s="160" t="s">
        <v>648</v>
      </c>
      <c r="AR4" s="160" t="s">
        <v>506</v>
      </c>
      <c r="AS4" s="160" t="s">
        <v>507</v>
      </c>
      <c r="AT4" s="160" t="s">
        <v>647</v>
      </c>
      <c r="AU4" s="160" t="s">
        <v>648</v>
      </c>
      <c r="AV4" s="160" t="s">
        <v>506</v>
      </c>
      <c r="AW4" s="160" t="s">
        <v>507</v>
      </c>
      <c r="AX4" s="160" t="s">
        <v>647</v>
      </c>
      <c r="AY4" s="160" t="s">
        <v>648</v>
      </c>
      <c r="AZ4" s="160" t="s">
        <v>506</v>
      </c>
      <c r="BA4" s="160" t="s">
        <v>507</v>
      </c>
      <c r="BB4" s="160" t="s">
        <v>647</v>
      </c>
      <c r="BC4" s="160" t="s">
        <v>648</v>
      </c>
      <c r="BD4" s="160" t="s">
        <v>506</v>
      </c>
      <c r="BE4" s="160" t="s">
        <v>507</v>
      </c>
      <c r="BF4" s="160" t="s">
        <v>647</v>
      </c>
      <c r="BG4" s="160" t="s">
        <v>648</v>
      </c>
      <c r="BH4" s="160" t="s">
        <v>506</v>
      </c>
      <c r="BI4" s="160" t="s">
        <v>507</v>
      </c>
      <c r="BJ4" s="160" t="s">
        <v>647</v>
      </c>
      <c r="BK4" s="160" t="s">
        <v>648</v>
      </c>
      <c r="BL4" s="160" t="s">
        <v>506</v>
      </c>
      <c r="BM4" s="160" t="s">
        <v>507</v>
      </c>
      <c r="BN4" s="160" t="s">
        <v>647</v>
      </c>
      <c r="BO4" s="160" t="s">
        <v>648</v>
      </c>
      <c r="BP4" s="160" t="s">
        <v>506</v>
      </c>
      <c r="BQ4" s="160" t="s">
        <v>507</v>
      </c>
      <c r="BR4" s="160" t="s">
        <v>647</v>
      </c>
      <c r="BS4" s="160" t="s">
        <v>648</v>
      </c>
      <c r="BT4" s="160" t="s">
        <v>506</v>
      </c>
      <c r="BU4" s="160" t="s">
        <v>507</v>
      </c>
      <c r="BV4" s="160" t="s">
        <v>647</v>
      </c>
      <c r="BW4" s="160" t="s">
        <v>648</v>
      </c>
      <c r="BX4" s="160" t="s">
        <v>506</v>
      </c>
      <c r="BY4" s="160" t="s">
        <v>507</v>
      </c>
      <c r="BZ4" s="160" t="s">
        <v>647</v>
      </c>
      <c r="CA4" s="160" t="s">
        <v>648</v>
      </c>
      <c r="CB4" s="160" t="s">
        <v>506</v>
      </c>
      <c r="CC4" s="160" t="s">
        <v>507</v>
      </c>
      <c r="CD4" s="160" t="s">
        <v>647</v>
      </c>
      <c r="CE4" s="160" t="s">
        <v>648</v>
      </c>
      <c r="CF4" s="160" t="s">
        <v>506</v>
      </c>
      <c r="CG4" s="160" t="s">
        <v>507</v>
      </c>
      <c r="CH4" s="160" t="s">
        <v>647</v>
      </c>
      <c r="CI4" s="160" t="s">
        <v>648</v>
      </c>
      <c r="CJ4" s="160" t="s">
        <v>506</v>
      </c>
      <c r="CK4" s="160" t="s">
        <v>507</v>
      </c>
      <c r="CL4" s="160" t="s">
        <v>647</v>
      </c>
      <c r="CM4" s="160" t="s">
        <v>648</v>
      </c>
      <c r="CN4" s="160" t="s">
        <v>506</v>
      </c>
      <c r="CO4" s="160" t="s">
        <v>507</v>
      </c>
      <c r="CP4" s="160" t="s">
        <v>647</v>
      </c>
      <c r="CQ4" s="160" t="s">
        <v>648</v>
      </c>
      <c r="CR4" s="160" t="s">
        <v>506</v>
      </c>
      <c r="CS4" s="160" t="s">
        <v>507</v>
      </c>
      <c r="CT4" s="160" t="s">
        <v>647</v>
      </c>
      <c r="CU4" s="160" t="s">
        <v>648</v>
      </c>
      <c r="CV4" s="160" t="s">
        <v>506</v>
      </c>
      <c r="CW4" s="160" t="s">
        <v>507</v>
      </c>
      <c r="CX4" s="160" t="s">
        <v>647</v>
      </c>
      <c r="CY4" s="160" t="s">
        <v>648</v>
      </c>
      <c r="CZ4" s="160" t="s">
        <v>506</v>
      </c>
      <c r="DA4" s="160" t="s">
        <v>507</v>
      </c>
      <c r="DB4" s="160" t="s">
        <v>647</v>
      </c>
      <c r="DC4" s="160" t="s">
        <v>648</v>
      </c>
      <c r="DD4" s="160" t="s">
        <v>506</v>
      </c>
      <c r="DE4" s="160" t="s">
        <v>507</v>
      </c>
      <c r="DF4" s="160" t="s">
        <v>647</v>
      </c>
      <c r="DG4" s="160" t="s">
        <v>648</v>
      </c>
      <c r="DH4" s="160" t="s">
        <v>506</v>
      </c>
      <c r="DI4" s="160" t="s">
        <v>507</v>
      </c>
      <c r="DJ4" s="160" t="s">
        <v>647</v>
      </c>
      <c r="DK4" s="160" t="s">
        <v>648</v>
      </c>
      <c r="DL4" s="160" t="s">
        <v>506</v>
      </c>
      <c r="DM4" s="160" t="s">
        <v>507</v>
      </c>
      <c r="DN4" s="160" t="s">
        <v>647</v>
      </c>
      <c r="DO4" s="160" t="s">
        <v>648</v>
      </c>
      <c r="DP4" s="160" t="s">
        <v>506</v>
      </c>
      <c r="DQ4" s="160" t="s">
        <v>507</v>
      </c>
      <c r="DR4" s="160" t="s">
        <v>647</v>
      </c>
      <c r="DS4" s="160" t="s">
        <v>648</v>
      </c>
      <c r="DT4" s="160" t="s">
        <v>506</v>
      </c>
      <c r="DU4" s="160" t="s">
        <v>507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516</v>
      </c>
      <c r="E6" s="142" t="s">
        <v>516</v>
      </c>
      <c r="F6" s="169"/>
      <c r="G6" s="162"/>
      <c r="H6" s="142" t="s">
        <v>516</v>
      </c>
      <c r="I6" s="142" t="s">
        <v>516</v>
      </c>
      <c r="J6" s="169"/>
      <c r="K6" s="162"/>
      <c r="L6" s="142" t="s">
        <v>516</v>
      </c>
      <c r="M6" s="142" t="s">
        <v>516</v>
      </c>
      <c r="N6" s="169"/>
      <c r="O6" s="162"/>
      <c r="P6" s="142" t="s">
        <v>516</v>
      </c>
      <c r="Q6" s="142" t="s">
        <v>516</v>
      </c>
      <c r="R6" s="169"/>
      <c r="S6" s="162"/>
      <c r="T6" s="142" t="s">
        <v>516</v>
      </c>
      <c r="U6" s="142" t="s">
        <v>516</v>
      </c>
      <c r="V6" s="169"/>
      <c r="W6" s="162"/>
      <c r="X6" s="142" t="s">
        <v>516</v>
      </c>
      <c r="Y6" s="142" t="s">
        <v>516</v>
      </c>
      <c r="Z6" s="169"/>
      <c r="AA6" s="162"/>
      <c r="AB6" s="142" t="s">
        <v>516</v>
      </c>
      <c r="AC6" s="142" t="s">
        <v>516</v>
      </c>
      <c r="AD6" s="169"/>
      <c r="AE6" s="162"/>
      <c r="AF6" s="142" t="s">
        <v>516</v>
      </c>
      <c r="AG6" s="142" t="s">
        <v>516</v>
      </c>
      <c r="AH6" s="169"/>
      <c r="AI6" s="162"/>
      <c r="AJ6" s="142" t="s">
        <v>516</v>
      </c>
      <c r="AK6" s="142" t="s">
        <v>516</v>
      </c>
      <c r="AL6" s="169"/>
      <c r="AM6" s="162"/>
      <c r="AN6" s="142" t="s">
        <v>516</v>
      </c>
      <c r="AO6" s="142" t="s">
        <v>516</v>
      </c>
      <c r="AP6" s="169"/>
      <c r="AQ6" s="162"/>
      <c r="AR6" s="142" t="s">
        <v>516</v>
      </c>
      <c r="AS6" s="142" t="s">
        <v>516</v>
      </c>
      <c r="AT6" s="169"/>
      <c r="AU6" s="162"/>
      <c r="AV6" s="142" t="s">
        <v>516</v>
      </c>
      <c r="AW6" s="142" t="s">
        <v>516</v>
      </c>
      <c r="AX6" s="169"/>
      <c r="AY6" s="162"/>
      <c r="AZ6" s="142" t="s">
        <v>516</v>
      </c>
      <c r="BA6" s="142" t="s">
        <v>516</v>
      </c>
      <c r="BB6" s="169"/>
      <c r="BC6" s="162"/>
      <c r="BD6" s="142" t="s">
        <v>516</v>
      </c>
      <c r="BE6" s="142" t="s">
        <v>516</v>
      </c>
      <c r="BF6" s="169"/>
      <c r="BG6" s="162"/>
      <c r="BH6" s="142" t="s">
        <v>516</v>
      </c>
      <c r="BI6" s="142" t="s">
        <v>516</v>
      </c>
      <c r="BJ6" s="169"/>
      <c r="BK6" s="162"/>
      <c r="BL6" s="142" t="s">
        <v>516</v>
      </c>
      <c r="BM6" s="142" t="s">
        <v>516</v>
      </c>
      <c r="BN6" s="169"/>
      <c r="BO6" s="162"/>
      <c r="BP6" s="142" t="s">
        <v>516</v>
      </c>
      <c r="BQ6" s="142" t="s">
        <v>516</v>
      </c>
      <c r="BR6" s="169"/>
      <c r="BS6" s="162"/>
      <c r="BT6" s="142" t="s">
        <v>516</v>
      </c>
      <c r="BU6" s="142" t="s">
        <v>516</v>
      </c>
      <c r="BV6" s="169"/>
      <c r="BW6" s="162"/>
      <c r="BX6" s="142" t="s">
        <v>516</v>
      </c>
      <c r="BY6" s="142" t="s">
        <v>516</v>
      </c>
      <c r="BZ6" s="169"/>
      <c r="CA6" s="162"/>
      <c r="CB6" s="142" t="s">
        <v>516</v>
      </c>
      <c r="CC6" s="142" t="s">
        <v>516</v>
      </c>
      <c r="CD6" s="169"/>
      <c r="CE6" s="162"/>
      <c r="CF6" s="142" t="s">
        <v>516</v>
      </c>
      <c r="CG6" s="142" t="s">
        <v>516</v>
      </c>
      <c r="CH6" s="169"/>
      <c r="CI6" s="162"/>
      <c r="CJ6" s="142" t="s">
        <v>516</v>
      </c>
      <c r="CK6" s="142" t="s">
        <v>516</v>
      </c>
      <c r="CL6" s="169"/>
      <c r="CM6" s="162"/>
      <c r="CN6" s="142" t="s">
        <v>516</v>
      </c>
      <c r="CO6" s="142" t="s">
        <v>516</v>
      </c>
      <c r="CP6" s="169"/>
      <c r="CQ6" s="162"/>
      <c r="CR6" s="142" t="s">
        <v>516</v>
      </c>
      <c r="CS6" s="142" t="s">
        <v>516</v>
      </c>
      <c r="CT6" s="169"/>
      <c r="CU6" s="162"/>
      <c r="CV6" s="142" t="s">
        <v>516</v>
      </c>
      <c r="CW6" s="142" t="s">
        <v>516</v>
      </c>
      <c r="CX6" s="169"/>
      <c r="CY6" s="162"/>
      <c r="CZ6" s="142" t="s">
        <v>516</v>
      </c>
      <c r="DA6" s="142" t="s">
        <v>516</v>
      </c>
      <c r="DB6" s="169"/>
      <c r="DC6" s="162"/>
      <c r="DD6" s="142" t="s">
        <v>516</v>
      </c>
      <c r="DE6" s="142" t="s">
        <v>516</v>
      </c>
      <c r="DF6" s="169"/>
      <c r="DG6" s="162"/>
      <c r="DH6" s="142" t="s">
        <v>516</v>
      </c>
      <c r="DI6" s="142" t="s">
        <v>516</v>
      </c>
      <c r="DJ6" s="169"/>
      <c r="DK6" s="162"/>
      <c r="DL6" s="142" t="s">
        <v>516</v>
      </c>
      <c r="DM6" s="142" t="s">
        <v>516</v>
      </c>
      <c r="DN6" s="169"/>
      <c r="DO6" s="162"/>
      <c r="DP6" s="142" t="s">
        <v>516</v>
      </c>
      <c r="DQ6" s="142" t="s">
        <v>516</v>
      </c>
      <c r="DR6" s="169"/>
      <c r="DS6" s="162"/>
      <c r="DT6" s="142" t="s">
        <v>516</v>
      </c>
      <c r="DU6" s="142" t="s">
        <v>516</v>
      </c>
    </row>
    <row r="7" spans="1:125" s="61" customFormat="1" ht="12" customHeight="1">
      <c r="A7" s="48" t="s">
        <v>517</v>
      </c>
      <c r="B7" s="63">
        <v>30000</v>
      </c>
      <c r="C7" s="48" t="s">
        <v>513</v>
      </c>
      <c r="D7" s="70">
        <f>SUM(D8:D22)</f>
        <v>2499782</v>
      </c>
      <c r="E7" s="70">
        <f>SUM(E8:E22)</f>
        <v>2534594</v>
      </c>
      <c r="F7" s="49">
        <f>COUNTIF(F8:F22,"&lt;&gt;")</f>
        <v>15</v>
      </c>
      <c r="G7" s="49">
        <f>COUNTIF(G8:G22,"&lt;&gt;")</f>
        <v>15</v>
      </c>
      <c r="H7" s="70">
        <f>SUM(H8:H22)</f>
        <v>1452819</v>
      </c>
      <c r="I7" s="70">
        <f>SUM(I8:I22)</f>
        <v>1672494</v>
      </c>
      <c r="J7" s="49">
        <f>COUNTIF(J8:J22,"&lt;&gt;")</f>
        <v>15</v>
      </c>
      <c r="K7" s="49">
        <f>COUNTIF(K8:K22,"&lt;&gt;")</f>
        <v>15</v>
      </c>
      <c r="L7" s="70">
        <f>SUM(L8:L22)</f>
        <v>677130</v>
      </c>
      <c r="M7" s="70">
        <f>SUM(M8:M22)</f>
        <v>643087</v>
      </c>
      <c r="N7" s="49">
        <f>COUNTIF(N8:N22,"&lt;&gt;")</f>
        <v>6</v>
      </c>
      <c r="O7" s="49">
        <f>COUNTIF(O8:O22,"&lt;&gt;")</f>
        <v>6</v>
      </c>
      <c r="P7" s="70">
        <f>SUM(P8:P22)</f>
        <v>108799</v>
      </c>
      <c r="Q7" s="70">
        <f>SUM(Q8:Q22)</f>
        <v>96203</v>
      </c>
      <c r="R7" s="49">
        <f>COUNTIF(R8:R22,"&lt;&gt;")</f>
        <v>3</v>
      </c>
      <c r="S7" s="49">
        <f>COUNTIF(S8:S22,"&lt;&gt;")</f>
        <v>3</v>
      </c>
      <c r="T7" s="70">
        <f>SUM(T8:T22)</f>
        <v>108073</v>
      </c>
      <c r="U7" s="70">
        <f>SUM(U8:U22)</f>
        <v>36757</v>
      </c>
      <c r="V7" s="49">
        <f>COUNTIF(V8:V22,"&lt;&gt;")</f>
        <v>2</v>
      </c>
      <c r="W7" s="49">
        <f>COUNTIF(W8:W22,"&lt;&gt;")</f>
        <v>2</v>
      </c>
      <c r="X7" s="70">
        <f>SUM(X8:X22)</f>
        <v>70076</v>
      </c>
      <c r="Y7" s="70">
        <f>SUM(Y8:Y22)</f>
        <v>57328</v>
      </c>
      <c r="Z7" s="49">
        <f>COUNTIF(Z8:Z22,"&lt;&gt;")</f>
        <v>1</v>
      </c>
      <c r="AA7" s="49">
        <f>COUNTIF(AA8:AA22,"&lt;&gt;")</f>
        <v>1</v>
      </c>
      <c r="AB7" s="70">
        <f>SUM(AB8:AB22)</f>
        <v>82885</v>
      </c>
      <c r="AC7" s="70">
        <f>SUM(AC8:AC22)</f>
        <v>28725</v>
      </c>
      <c r="AD7" s="49">
        <f>COUNTIF(AD8:AD22,"&lt;&gt;")</f>
        <v>0</v>
      </c>
      <c r="AE7" s="49">
        <f>COUNTIF(AE8:AE22,"&lt;&gt;")</f>
        <v>0</v>
      </c>
      <c r="AF7" s="70">
        <f>SUM(AF8:AF22)</f>
        <v>0</v>
      </c>
      <c r="AG7" s="70">
        <f>SUM(AG8:AG22)</f>
        <v>0</v>
      </c>
      <c r="AH7" s="49">
        <f>COUNTIF(AH8:AH22,"&lt;&gt;")</f>
        <v>0</v>
      </c>
      <c r="AI7" s="49">
        <f>COUNTIF(AI8:AI22,"&lt;&gt;")</f>
        <v>0</v>
      </c>
      <c r="AJ7" s="70">
        <f>SUM(AJ8:AJ22)</f>
        <v>0</v>
      </c>
      <c r="AK7" s="70">
        <f>SUM(AK8:AK22)</f>
        <v>0</v>
      </c>
      <c r="AL7" s="49">
        <f>COUNTIF(AL8:AL22,"&lt;&gt;")</f>
        <v>0</v>
      </c>
      <c r="AM7" s="49">
        <f>COUNTIF(AM8:AM22,"&lt;&gt;")</f>
        <v>0</v>
      </c>
      <c r="AN7" s="70">
        <f>SUM(AN8:AN22)</f>
        <v>0</v>
      </c>
      <c r="AO7" s="70">
        <f>SUM(AO8:AO22)</f>
        <v>0</v>
      </c>
      <c r="AP7" s="49">
        <f>COUNTIF(AP8:AP22,"&lt;&gt;")</f>
        <v>0</v>
      </c>
      <c r="AQ7" s="49">
        <f>COUNTIF(AQ8:AQ22,"&lt;&gt;")</f>
        <v>0</v>
      </c>
      <c r="AR7" s="70">
        <f>SUM(AR8:AR22)</f>
        <v>0</v>
      </c>
      <c r="AS7" s="70">
        <f>SUM(AS8:AS22)</f>
        <v>0</v>
      </c>
      <c r="AT7" s="49">
        <f>COUNTIF(AT8:AT22,"&lt;&gt;")</f>
        <v>0</v>
      </c>
      <c r="AU7" s="49">
        <f>COUNTIF(AU8:AU22,"&lt;&gt;")</f>
        <v>0</v>
      </c>
      <c r="AV7" s="70">
        <f>SUM(AV8:AV22)</f>
        <v>0</v>
      </c>
      <c r="AW7" s="70">
        <f>SUM(AW8:AW22)</f>
        <v>0</v>
      </c>
      <c r="AX7" s="49">
        <f>COUNTIF(AX8:AX22,"&lt;&gt;")</f>
        <v>0</v>
      </c>
      <c r="AY7" s="49">
        <f>COUNTIF(AY8:AY22,"&lt;&gt;")</f>
        <v>0</v>
      </c>
      <c r="AZ7" s="70">
        <f>SUM(AZ8:AZ22)</f>
        <v>0</v>
      </c>
      <c r="BA7" s="70">
        <f>SUM(BA8:BA22)</f>
        <v>0</v>
      </c>
      <c r="BB7" s="49">
        <f>COUNTIF(BB8:BB22,"&lt;&gt;")</f>
        <v>0</v>
      </c>
      <c r="BC7" s="49">
        <f>COUNTIF(BC8:BC22,"&lt;&gt;")</f>
        <v>0</v>
      </c>
      <c r="BD7" s="70">
        <f>SUM(BD8:BD22)</f>
        <v>0</v>
      </c>
      <c r="BE7" s="70">
        <f>SUM(BE8:BE22)</f>
        <v>0</v>
      </c>
      <c r="BF7" s="49">
        <f>COUNTIF(BF8:BF22,"&lt;&gt;")</f>
        <v>0</v>
      </c>
      <c r="BG7" s="49">
        <f>COUNTIF(BG8:BG22,"&lt;&gt;")</f>
        <v>0</v>
      </c>
      <c r="BH7" s="70">
        <f>SUM(BH8:BH22)</f>
        <v>0</v>
      </c>
      <c r="BI7" s="70">
        <f>SUM(BI8:BI22)</f>
        <v>0</v>
      </c>
      <c r="BJ7" s="49">
        <f>COUNTIF(BJ8:BJ22,"&lt;&gt;")</f>
        <v>0</v>
      </c>
      <c r="BK7" s="49">
        <f>COUNTIF(BK8:BK22,"&lt;&gt;")</f>
        <v>0</v>
      </c>
      <c r="BL7" s="70">
        <f>SUM(BL8:BL22)</f>
        <v>0</v>
      </c>
      <c r="BM7" s="70">
        <f>SUM(BM8:BM22)</f>
        <v>0</v>
      </c>
      <c r="BN7" s="49">
        <f>COUNTIF(BN8:BN22,"&lt;&gt;")</f>
        <v>0</v>
      </c>
      <c r="BO7" s="49">
        <f>COUNTIF(BO8:BO22,"&lt;&gt;")</f>
        <v>0</v>
      </c>
      <c r="BP7" s="70">
        <f>SUM(BP8:BP22)</f>
        <v>0</v>
      </c>
      <c r="BQ7" s="70">
        <f>SUM(BQ8:BQ22)</f>
        <v>0</v>
      </c>
      <c r="BR7" s="49">
        <f>COUNTIF(BR8:BR22,"&lt;&gt;")</f>
        <v>0</v>
      </c>
      <c r="BS7" s="49">
        <f>COUNTIF(BS8:BS22,"&lt;&gt;")</f>
        <v>0</v>
      </c>
      <c r="BT7" s="70">
        <f>SUM(BT8:BT22)</f>
        <v>0</v>
      </c>
      <c r="BU7" s="70">
        <f>SUM(BU8:BU22)</f>
        <v>0</v>
      </c>
      <c r="BV7" s="49">
        <f>COUNTIF(BV8:BV22,"&lt;&gt;")</f>
        <v>0</v>
      </c>
      <c r="BW7" s="49">
        <f>COUNTIF(BW8:BW22,"&lt;&gt;")</f>
        <v>0</v>
      </c>
      <c r="BX7" s="70">
        <f>SUM(BX8:BX22)</f>
        <v>0</v>
      </c>
      <c r="BY7" s="70">
        <f>SUM(BY8:BY22)</f>
        <v>0</v>
      </c>
      <c r="BZ7" s="49">
        <f>COUNTIF(BZ8:BZ22,"&lt;&gt;")</f>
        <v>0</v>
      </c>
      <c r="CA7" s="49">
        <f>COUNTIF(CA8:CA22,"&lt;&gt;")</f>
        <v>0</v>
      </c>
      <c r="CB7" s="70">
        <f>SUM(CB8:CB22)</f>
        <v>0</v>
      </c>
      <c r="CC7" s="70">
        <f>SUM(CC8:CC22)</f>
        <v>0</v>
      </c>
      <c r="CD7" s="49">
        <f>COUNTIF(CD8:CD22,"&lt;&gt;")</f>
        <v>0</v>
      </c>
      <c r="CE7" s="49">
        <f>COUNTIF(CE8:CE22,"&lt;&gt;")</f>
        <v>0</v>
      </c>
      <c r="CF7" s="70">
        <f>SUM(CF8:CF22)</f>
        <v>0</v>
      </c>
      <c r="CG7" s="70">
        <f>SUM(CG8:CG22)</f>
        <v>0</v>
      </c>
      <c r="CH7" s="49">
        <f>COUNTIF(CH8:CH22,"&lt;&gt;")</f>
        <v>0</v>
      </c>
      <c r="CI7" s="49">
        <f>COUNTIF(CI8:CI22,"&lt;&gt;")</f>
        <v>0</v>
      </c>
      <c r="CJ7" s="70">
        <f>SUM(CJ8:CJ22)</f>
        <v>0</v>
      </c>
      <c r="CK7" s="70">
        <f>SUM(CK8:CK22)</f>
        <v>0</v>
      </c>
      <c r="CL7" s="49">
        <f>COUNTIF(CL8:CL22,"&lt;&gt;")</f>
        <v>0</v>
      </c>
      <c r="CM7" s="49">
        <f>COUNTIF(CM8:CM22,"&lt;&gt;")</f>
        <v>0</v>
      </c>
      <c r="CN7" s="70">
        <f>SUM(CN8:CN22)</f>
        <v>0</v>
      </c>
      <c r="CO7" s="70">
        <f>SUM(CO8:CO22)</f>
        <v>0</v>
      </c>
      <c r="CP7" s="49">
        <f>COUNTIF(CP8:CP22,"&lt;&gt;")</f>
        <v>0</v>
      </c>
      <c r="CQ7" s="49">
        <f>COUNTIF(CQ8:CQ22,"&lt;&gt;")</f>
        <v>0</v>
      </c>
      <c r="CR7" s="70">
        <f>SUM(CR8:CR22)</f>
        <v>0</v>
      </c>
      <c r="CS7" s="70">
        <f>SUM(CS8:CS22)</f>
        <v>0</v>
      </c>
      <c r="CT7" s="49">
        <f>COUNTIF(CT8:CT22,"&lt;&gt;")</f>
        <v>0</v>
      </c>
      <c r="CU7" s="49">
        <f>COUNTIF(CU8:CU22,"&lt;&gt;")</f>
        <v>0</v>
      </c>
      <c r="CV7" s="70">
        <f>SUM(CV8:CV22)</f>
        <v>0</v>
      </c>
      <c r="CW7" s="70">
        <f>SUM(CW8:CW22)</f>
        <v>0</v>
      </c>
      <c r="CX7" s="49">
        <f>COUNTIF(CX8:CX22,"&lt;&gt;")</f>
        <v>0</v>
      </c>
      <c r="CY7" s="49">
        <f>COUNTIF(CY8:CY22,"&lt;&gt;")</f>
        <v>0</v>
      </c>
      <c r="CZ7" s="70">
        <f>SUM(CZ8:CZ22)</f>
        <v>0</v>
      </c>
      <c r="DA7" s="70">
        <f>SUM(DA8:DA22)</f>
        <v>0</v>
      </c>
      <c r="DB7" s="49">
        <f>COUNTIF(DB8:DB22,"&lt;&gt;")</f>
        <v>0</v>
      </c>
      <c r="DC7" s="49">
        <f>COUNTIF(DC8:DC22,"&lt;&gt;")</f>
        <v>0</v>
      </c>
      <c r="DD7" s="70">
        <f>SUM(DD8:DD22)</f>
        <v>0</v>
      </c>
      <c r="DE7" s="70">
        <f>SUM(DE8:DE22)</f>
        <v>0</v>
      </c>
      <c r="DF7" s="49">
        <f>COUNTIF(DF8:DF22,"&lt;&gt;")</f>
        <v>0</v>
      </c>
      <c r="DG7" s="49">
        <f>COUNTIF(DG8:DG22,"&lt;&gt;")</f>
        <v>0</v>
      </c>
      <c r="DH7" s="70">
        <f>SUM(DH8:DH22)</f>
        <v>0</v>
      </c>
      <c r="DI7" s="70">
        <f>SUM(DI8:DI22)</f>
        <v>0</v>
      </c>
      <c r="DJ7" s="49">
        <f>COUNTIF(DJ8:DJ22,"&lt;&gt;")</f>
        <v>0</v>
      </c>
      <c r="DK7" s="49">
        <f>COUNTIF(DK8:DK22,"&lt;&gt;")</f>
        <v>0</v>
      </c>
      <c r="DL7" s="70">
        <f>SUM(DL8:DL22)</f>
        <v>0</v>
      </c>
      <c r="DM7" s="70">
        <f>SUM(DM8:DM22)</f>
        <v>0</v>
      </c>
      <c r="DN7" s="49">
        <f>COUNTIF(DN8:DN22,"&lt;&gt;")</f>
        <v>0</v>
      </c>
      <c r="DO7" s="49">
        <f>COUNTIF(DO8:DO22,"&lt;&gt;")</f>
        <v>0</v>
      </c>
      <c r="DP7" s="70">
        <f>SUM(DP8:DP22)</f>
        <v>0</v>
      </c>
      <c r="DQ7" s="70">
        <f>SUM(DQ8:DQ22)</f>
        <v>0</v>
      </c>
      <c r="DR7" s="49">
        <f>COUNTIF(DR8:DR22,"&lt;&gt;")</f>
        <v>0</v>
      </c>
      <c r="DS7" s="49">
        <f>COUNTIF(DS8:DS22,"&lt;&gt;")</f>
        <v>0</v>
      </c>
      <c r="DT7" s="70">
        <f>SUM(DT8:DT22)</f>
        <v>0</v>
      </c>
      <c r="DU7" s="70">
        <f>SUM(DU8:DU22)</f>
        <v>0</v>
      </c>
    </row>
    <row r="8" spans="1:125" s="50" customFormat="1" ht="12" customHeight="1">
      <c r="A8" s="51" t="s">
        <v>517</v>
      </c>
      <c r="B8" s="64" t="s">
        <v>554</v>
      </c>
      <c r="C8" s="51" t="s">
        <v>555</v>
      </c>
      <c r="D8" s="72">
        <f aca="true" t="shared" si="0" ref="D8:D22">SUM(H8,L8,P8,T8,X8,AB8,AF8,AJ8,AN8,AR8,AV8,AZ8,BD8,BH8,BL8,BP8,BT8,BX8,CB8,CF8,CJ8,CN8,CR8,CV8,CZ8,DD8,DH8,DL8,DP8,DT8)</f>
        <v>0</v>
      </c>
      <c r="E8" s="72">
        <f aca="true" t="shared" si="1" ref="E8:E22">SUM(I8,M8,Q8,U8,Y8,AC8,AG8,AK8,AO8,AS8,AW8,BA8,BE8,BI8,BM8,BQ8,BU8,BY8,CC8,CG8,CK8,CO8,CS8,CW8,DA8,DE8,DI8,DM8,DQ8,DU8)</f>
        <v>254130</v>
      </c>
      <c r="F8" s="66" t="s">
        <v>552</v>
      </c>
      <c r="G8" s="52" t="s">
        <v>553</v>
      </c>
      <c r="H8" s="72">
        <v>0</v>
      </c>
      <c r="I8" s="72">
        <v>162725</v>
      </c>
      <c r="J8" s="66" t="s">
        <v>556</v>
      </c>
      <c r="K8" s="52" t="s">
        <v>557</v>
      </c>
      <c r="L8" s="72">
        <v>0</v>
      </c>
      <c r="M8" s="72">
        <v>91405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517</v>
      </c>
      <c r="B9" s="64" t="s">
        <v>530</v>
      </c>
      <c r="C9" s="51" t="s">
        <v>531</v>
      </c>
      <c r="D9" s="72">
        <f t="shared" si="0"/>
        <v>0</v>
      </c>
      <c r="E9" s="72">
        <f t="shared" si="1"/>
        <v>182112</v>
      </c>
      <c r="F9" s="66" t="s">
        <v>526</v>
      </c>
      <c r="G9" s="52" t="s">
        <v>527</v>
      </c>
      <c r="H9" s="72">
        <v>0</v>
      </c>
      <c r="I9" s="72">
        <v>122410</v>
      </c>
      <c r="J9" s="66" t="s">
        <v>560</v>
      </c>
      <c r="K9" s="52" t="s">
        <v>561</v>
      </c>
      <c r="L9" s="72">
        <v>0</v>
      </c>
      <c r="M9" s="72">
        <v>46287</v>
      </c>
      <c r="N9" s="66" t="s">
        <v>562</v>
      </c>
      <c r="O9" s="52" t="s">
        <v>563</v>
      </c>
      <c r="P9" s="72">
        <v>0</v>
      </c>
      <c r="Q9" s="72">
        <v>13415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517</v>
      </c>
      <c r="B10" s="64" t="s">
        <v>568</v>
      </c>
      <c r="C10" s="51" t="s">
        <v>569</v>
      </c>
      <c r="D10" s="72">
        <f t="shared" si="0"/>
        <v>186434</v>
      </c>
      <c r="E10" s="72">
        <f t="shared" si="1"/>
        <v>128597</v>
      </c>
      <c r="F10" s="66" t="s">
        <v>566</v>
      </c>
      <c r="G10" s="52" t="s">
        <v>567</v>
      </c>
      <c r="H10" s="72">
        <v>120809</v>
      </c>
      <c r="I10" s="72">
        <v>83331</v>
      </c>
      <c r="J10" s="66" t="s">
        <v>570</v>
      </c>
      <c r="K10" s="52" t="s">
        <v>571</v>
      </c>
      <c r="L10" s="72">
        <v>65625</v>
      </c>
      <c r="M10" s="72">
        <v>45266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517</v>
      </c>
      <c r="B11" s="64" t="s">
        <v>605</v>
      </c>
      <c r="C11" s="51" t="s">
        <v>611</v>
      </c>
      <c r="D11" s="72">
        <f t="shared" si="0"/>
        <v>321522</v>
      </c>
      <c r="E11" s="72">
        <f t="shared" si="1"/>
        <v>176213</v>
      </c>
      <c r="F11" s="66" t="s">
        <v>609</v>
      </c>
      <c r="G11" s="52" t="s">
        <v>610</v>
      </c>
      <c r="H11" s="72">
        <v>277363</v>
      </c>
      <c r="I11" s="72">
        <v>149215</v>
      </c>
      <c r="J11" s="66" t="s">
        <v>603</v>
      </c>
      <c r="K11" s="52" t="s">
        <v>604</v>
      </c>
      <c r="L11" s="72">
        <v>44159</v>
      </c>
      <c r="M11" s="72">
        <v>26998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517</v>
      </c>
      <c r="B12" s="54" t="s">
        <v>590</v>
      </c>
      <c r="C12" s="53" t="s">
        <v>591</v>
      </c>
      <c r="D12" s="74">
        <f t="shared" si="0"/>
        <v>14915</v>
      </c>
      <c r="E12" s="74">
        <f t="shared" si="1"/>
        <v>100688</v>
      </c>
      <c r="F12" s="54" t="s">
        <v>587</v>
      </c>
      <c r="G12" s="53" t="s">
        <v>588</v>
      </c>
      <c r="H12" s="74">
        <v>7331</v>
      </c>
      <c r="I12" s="74">
        <v>49487</v>
      </c>
      <c r="J12" s="54" t="s">
        <v>594</v>
      </c>
      <c r="K12" s="53" t="s">
        <v>595</v>
      </c>
      <c r="L12" s="74">
        <v>7584</v>
      </c>
      <c r="M12" s="74">
        <v>51201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517</v>
      </c>
      <c r="B13" s="54" t="s">
        <v>548</v>
      </c>
      <c r="C13" s="53" t="s">
        <v>549</v>
      </c>
      <c r="D13" s="74">
        <f t="shared" si="0"/>
        <v>0</v>
      </c>
      <c r="E13" s="74">
        <f t="shared" si="1"/>
        <v>135328</v>
      </c>
      <c r="F13" s="54" t="s">
        <v>550</v>
      </c>
      <c r="G13" s="53" t="s">
        <v>551</v>
      </c>
      <c r="H13" s="74">
        <v>0</v>
      </c>
      <c r="I13" s="74">
        <v>62705</v>
      </c>
      <c r="J13" s="54" t="s">
        <v>540</v>
      </c>
      <c r="K13" s="53" t="s">
        <v>541</v>
      </c>
      <c r="L13" s="74">
        <v>0</v>
      </c>
      <c r="M13" s="74">
        <v>14632</v>
      </c>
      <c r="N13" s="54" t="s">
        <v>607</v>
      </c>
      <c r="O13" s="53" t="s">
        <v>608</v>
      </c>
      <c r="P13" s="74">
        <v>0</v>
      </c>
      <c r="Q13" s="74">
        <v>6101</v>
      </c>
      <c r="R13" s="54" t="s">
        <v>649</v>
      </c>
      <c r="S13" s="53" t="s">
        <v>650</v>
      </c>
      <c r="T13" s="74">
        <v>0</v>
      </c>
      <c r="U13" s="74">
        <v>18848</v>
      </c>
      <c r="V13" s="54" t="s">
        <v>651</v>
      </c>
      <c r="W13" s="53" t="s">
        <v>652</v>
      </c>
      <c r="X13" s="74">
        <v>0</v>
      </c>
      <c r="Y13" s="74">
        <v>33042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517</v>
      </c>
      <c r="B14" s="54" t="s">
        <v>598</v>
      </c>
      <c r="C14" s="53" t="s">
        <v>653</v>
      </c>
      <c r="D14" s="74">
        <f t="shared" si="0"/>
        <v>0</v>
      </c>
      <c r="E14" s="74">
        <f t="shared" si="1"/>
        <v>95297</v>
      </c>
      <c r="F14" s="54" t="s">
        <v>596</v>
      </c>
      <c r="G14" s="53" t="s">
        <v>597</v>
      </c>
      <c r="H14" s="74">
        <v>0</v>
      </c>
      <c r="I14" s="74">
        <v>84175</v>
      </c>
      <c r="J14" s="54" t="s">
        <v>600</v>
      </c>
      <c r="K14" s="53" t="s">
        <v>601</v>
      </c>
      <c r="L14" s="74">
        <v>0</v>
      </c>
      <c r="M14" s="74">
        <v>11122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517</v>
      </c>
      <c r="B15" s="54" t="s">
        <v>538</v>
      </c>
      <c r="C15" s="53" t="s">
        <v>539</v>
      </c>
      <c r="D15" s="74">
        <f t="shared" si="0"/>
        <v>525586</v>
      </c>
      <c r="E15" s="74">
        <f t="shared" si="1"/>
        <v>182150</v>
      </c>
      <c r="F15" s="54" t="s">
        <v>536</v>
      </c>
      <c r="G15" s="53" t="s">
        <v>537</v>
      </c>
      <c r="H15" s="74">
        <v>213383</v>
      </c>
      <c r="I15" s="74">
        <v>73950</v>
      </c>
      <c r="J15" s="54" t="s">
        <v>575</v>
      </c>
      <c r="K15" s="53" t="s">
        <v>576</v>
      </c>
      <c r="L15" s="74">
        <v>54629</v>
      </c>
      <c r="M15" s="74">
        <v>18933</v>
      </c>
      <c r="N15" s="54" t="s">
        <v>577</v>
      </c>
      <c r="O15" s="53" t="s">
        <v>578</v>
      </c>
      <c r="P15" s="74">
        <v>52937</v>
      </c>
      <c r="Q15" s="74">
        <v>18347</v>
      </c>
      <c r="R15" s="54" t="s">
        <v>579</v>
      </c>
      <c r="S15" s="53" t="s">
        <v>580</v>
      </c>
      <c r="T15" s="74">
        <v>51676</v>
      </c>
      <c r="U15" s="74">
        <v>17909</v>
      </c>
      <c r="V15" s="54" t="s">
        <v>581</v>
      </c>
      <c r="W15" s="53" t="s">
        <v>582</v>
      </c>
      <c r="X15" s="74">
        <v>70076</v>
      </c>
      <c r="Y15" s="74">
        <v>24286</v>
      </c>
      <c r="Z15" s="54" t="s">
        <v>585</v>
      </c>
      <c r="AA15" s="53" t="s">
        <v>586</v>
      </c>
      <c r="AB15" s="74">
        <v>82885</v>
      </c>
      <c r="AC15" s="74">
        <v>28725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517</v>
      </c>
      <c r="B16" s="54" t="s">
        <v>542</v>
      </c>
      <c r="C16" s="53" t="s">
        <v>543</v>
      </c>
      <c r="D16" s="74">
        <f t="shared" si="0"/>
        <v>135327</v>
      </c>
      <c r="E16" s="74">
        <f t="shared" si="1"/>
        <v>0</v>
      </c>
      <c r="F16" s="54" t="s">
        <v>540</v>
      </c>
      <c r="G16" s="53" t="s">
        <v>541</v>
      </c>
      <c r="H16" s="74">
        <v>39582</v>
      </c>
      <c r="I16" s="74">
        <v>0</v>
      </c>
      <c r="J16" s="54" t="s">
        <v>592</v>
      </c>
      <c r="K16" s="53" t="s">
        <v>593</v>
      </c>
      <c r="L16" s="74">
        <v>95745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517</v>
      </c>
      <c r="B17" s="54" t="s">
        <v>534</v>
      </c>
      <c r="C17" s="53" t="s">
        <v>535</v>
      </c>
      <c r="D17" s="74">
        <f t="shared" si="0"/>
        <v>413683</v>
      </c>
      <c r="E17" s="74">
        <f t="shared" si="1"/>
        <v>177421</v>
      </c>
      <c r="F17" s="54" t="s">
        <v>532</v>
      </c>
      <c r="G17" s="53" t="s">
        <v>533</v>
      </c>
      <c r="H17" s="74">
        <v>250479</v>
      </c>
      <c r="I17" s="74">
        <v>94923</v>
      </c>
      <c r="J17" s="54" t="s">
        <v>572</v>
      </c>
      <c r="K17" s="53" t="s">
        <v>573</v>
      </c>
      <c r="L17" s="74">
        <v>163204</v>
      </c>
      <c r="M17" s="74">
        <v>82498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517</v>
      </c>
      <c r="B18" s="54" t="s">
        <v>544</v>
      </c>
      <c r="C18" s="53" t="s">
        <v>545</v>
      </c>
      <c r="D18" s="74">
        <f t="shared" si="0"/>
        <v>0</v>
      </c>
      <c r="E18" s="74">
        <f t="shared" si="1"/>
        <v>216121</v>
      </c>
      <c r="F18" s="54" t="s">
        <v>540</v>
      </c>
      <c r="G18" s="53" t="s">
        <v>541</v>
      </c>
      <c r="H18" s="74">
        <v>0</v>
      </c>
      <c r="I18" s="74">
        <v>172322</v>
      </c>
      <c r="J18" s="54" t="s">
        <v>583</v>
      </c>
      <c r="K18" s="53" t="s">
        <v>584</v>
      </c>
      <c r="L18" s="74">
        <v>0</v>
      </c>
      <c r="M18" s="74">
        <v>43799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517</v>
      </c>
      <c r="B19" s="54" t="s">
        <v>546</v>
      </c>
      <c r="C19" s="53" t="s">
        <v>547</v>
      </c>
      <c r="D19" s="74">
        <f t="shared" si="0"/>
        <v>0</v>
      </c>
      <c r="E19" s="74">
        <f t="shared" si="1"/>
        <v>178902</v>
      </c>
      <c r="F19" s="54" t="s">
        <v>540</v>
      </c>
      <c r="G19" s="53" t="s">
        <v>541</v>
      </c>
      <c r="H19" s="74">
        <v>0</v>
      </c>
      <c r="I19" s="74">
        <v>39752</v>
      </c>
      <c r="J19" s="54" t="s">
        <v>587</v>
      </c>
      <c r="K19" s="53" t="s">
        <v>588</v>
      </c>
      <c r="L19" s="74">
        <v>0</v>
      </c>
      <c r="M19" s="74">
        <v>80810</v>
      </c>
      <c r="N19" s="54" t="s">
        <v>592</v>
      </c>
      <c r="O19" s="53" t="s">
        <v>593</v>
      </c>
      <c r="P19" s="74">
        <v>0</v>
      </c>
      <c r="Q19" s="74">
        <v>58340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517</v>
      </c>
      <c r="B20" s="54" t="s">
        <v>522</v>
      </c>
      <c r="C20" s="53" t="s">
        <v>523</v>
      </c>
      <c r="D20" s="74">
        <f t="shared" si="0"/>
        <v>0</v>
      </c>
      <c r="E20" s="74">
        <f t="shared" si="1"/>
        <v>707635</v>
      </c>
      <c r="F20" s="54" t="s">
        <v>520</v>
      </c>
      <c r="G20" s="53" t="s">
        <v>521</v>
      </c>
      <c r="H20" s="74">
        <v>0</v>
      </c>
      <c r="I20" s="74">
        <v>577499</v>
      </c>
      <c r="J20" s="54" t="s">
        <v>558</v>
      </c>
      <c r="K20" s="53" t="s">
        <v>559</v>
      </c>
      <c r="L20" s="74">
        <v>0</v>
      </c>
      <c r="M20" s="74">
        <v>130136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517</v>
      </c>
      <c r="B21" s="54" t="s">
        <v>528</v>
      </c>
      <c r="C21" s="53" t="s">
        <v>529</v>
      </c>
      <c r="D21" s="74">
        <f t="shared" si="0"/>
        <v>596750</v>
      </c>
      <c r="E21" s="74">
        <f t="shared" si="1"/>
        <v>0</v>
      </c>
      <c r="F21" s="54" t="s">
        <v>526</v>
      </c>
      <c r="G21" s="53" t="s">
        <v>527</v>
      </c>
      <c r="H21" s="74">
        <v>408691</v>
      </c>
      <c r="I21" s="74">
        <v>0</v>
      </c>
      <c r="J21" s="54" t="s">
        <v>560</v>
      </c>
      <c r="K21" s="53" t="s">
        <v>561</v>
      </c>
      <c r="L21" s="74">
        <v>108098</v>
      </c>
      <c r="M21" s="74">
        <v>0</v>
      </c>
      <c r="N21" s="54" t="s">
        <v>562</v>
      </c>
      <c r="O21" s="53" t="s">
        <v>563</v>
      </c>
      <c r="P21" s="74">
        <v>23564</v>
      </c>
      <c r="Q21" s="74">
        <v>0</v>
      </c>
      <c r="R21" s="54" t="s">
        <v>564</v>
      </c>
      <c r="S21" s="53" t="s">
        <v>565</v>
      </c>
      <c r="T21" s="74">
        <v>56397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517</v>
      </c>
      <c r="B22" s="54" t="s">
        <v>524</v>
      </c>
      <c r="C22" s="53" t="s">
        <v>525</v>
      </c>
      <c r="D22" s="74">
        <f t="shared" si="0"/>
        <v>305565</v>
      </c>
      <c r="E22" s="74">
        <f t="shared" si="1"/>
        <v>0</v>
      </c>
      <c r="F22" s="54" t="s">
        <v>520</v>
      </c>
      <c r="G22" s="53" t="s">
        <v>521</v>
      </c>
      <c r="H22" s="74">
        <v>135181</v>
      </c>
      <c r="I22" s="74">
        <v>0</v>
      </c>
      <c r="J22" s="54" t="s">
        <v>552</v>
      </c>
      <c r="K22" s="53" t="s">
        <v>553</v>
      </c>
      <c r="L22" s="74">
        <v>138086</v>
      </c>
      <c r="M22" s="74">
        <v>0</v>
      </c>
      <c r="N22" s="54" t="s">
        <v>558</v>
      </c>
      <c r="O22" s="53" t="s">
        <v>559</v>
      </c>
      <c r="P22" s="74">
        <v>32298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654</v>
      </c>
      <c r="D2" s="25" t="s">
        <v>112</v>
      </c>
      <c r="E2" s="144" t="s">
        <v>655</v>
      </c>
      <c r="F2" s="3"/>
      <c r="G2" s="3"/>
      <c r="H2" s="3"/>
      <c r="I2" s="3"/>
      <c r="J2" s="3"/>
      <c r="K2" s="3"/>
      <c r="L2" s="3" t="str">
        <f>LEFT(D2,2)</f>
        <v>30</v>
      </c>
      <c r="M2" s="3" t="str">
        <f>IF(L2&lt;&gt;"",VLOOKUP(L2,$AK$6:$AL$52,2,FALSE),"-")</f>
        <v>和歌山県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52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3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656</v>
      </c>
      <c r="C6" s="171"/>
      <c r="D6" s="172"/>
      <c r="E6" s="13" t="s">
        <v>57</v>
      </c>
      <c r="F6" s="14" t="s">
        <v>59</v>
      </c>
      <c r="H6" s="173" t="s">
        <v>657</v>
      </c>
      <c r="I6" s="174"/>
      <c r="J6" s="174"/>
      <c r="K6" s="175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658</v>
      </c>
      <c r="AL6" s="28" t="s">
        <v>4</v>
      </c>
    </row>
    <row r="7" spans="2:38" ht="19.5" customHeight="1">
      <c r="B7" s="176" t="s">
        <v>83</v>
      </c>
      <c r="C7" s="177"/>
      <c r="D7" s="177"/>
      <c r="E7" s="17">
        <f aca="true" t="shared" si="0" ref="E7:E12">AF7</f>
        <v>85096</v>
      </c>
      <c r="F7" s="17">
        <f aca="true" t="shared" si="1" ref="F7:F12">AF14</f>
        <v>106926</v>
      </c>
      <c r="H7" s="178" t="s">
        <v>510</v>
      </c>
      <c r="I7" s="178" t="s">
        <v>659</v>
      </c>
      <c r="J7" s="173" t="s">
        <v>90</v>
      </c>
      <c r="K7" s="190"/>
      <c r="L7" s="17">
        <f aca="true" t="shared" si="2" ref="L7:L12">AF21</f>
        <v>0</v>
      </c>
      <c r="M7" s="17">
        <f aca="true" t="shared" si="3" ref="M7:M12">AF42</f>
        <v>0</v>
      </c>
      <c r="AC7" s="15" t="s">
        <v>83</v>
      </c>
      <c r="AD7" s="41" t="s">
        <v>660</v>
      </c>
      <c r="AE7" s="40" t="s">
        <v>661</v>
      </c>
      <c r="AF7" s="36">
        <f aca="true" ca="1" t="shared" si="4" ref="AF7:AF38">IF(AF$2=0,INDIRECT("'"&amp;AD7&amp;"'!"&amp;AE7&amp;$AI$2),0)</f>
        <v>85096</v>
      </c>
      <c r="AG7" s="40"/>
      <c r="AH7" s="145" t="str">
        <f>+'廃棄物事業経費（歳入）'!B7</f>
        <v>30000</v>
      </c>
      <c r="AI7" s="2">
        <v>7</v>
      </c>
      <c r="AK7" s="26" t="s">
        <v>662</v>
      </c>
      <c r="AL7" s="28" t="s">
        <v>5</v>
      </c>
    </row>
    <row r="8" spans="2:38" ht="19.5" customHeight="1">
      <c r="B8" s="176" t="s">
        <v>663</v>
      </c>
      <c r="C8" s="177"/>
      <c r="D8" s="177"/>
      <c r="E8" s="17">
        <f t="shared" si="0"/>
        <v>22702</v>
      </c>
      <c r="F8" s="17">
        <f t="shared" si="1"/>
        <v>106850</v>
      </c>
      <c r="H8" s="179"/>
      <c r="I8" s="179"/>
      <c r="J8" s="173" t="s">
        <v>92</v>
      </c>
      <c r="K8" s="175"/>
      <c r="L8" s="17">
        <f t="shared" si="2"/>
        <v>814802</v>
      </c>
      <c r="M8" s="17">
        <f t="shared" si="3"/>
        <v>192779</v>
      </c>
      <c r="AC8" s="15" t="s">
        <v>663</v>
      </c>
      <c r="AD8" s="41" t="s">
        <v>660</v>
      </c>
      <c r="AE8" s="40" t="s">
        <v>664</v>
      </c>
      <c r="AF8" s="36">
        <f ca="1" t="shared" si="4"/>
        <v>22702</v>
      </c>
      <c r="AG8" s="40"/>
      <c r="AH8" s="145" t="str">
        <f>+'廃棄物事業経費（歳入）'!B8</f>
        <v>30201</v>
      </c>
      <c r="AI8" s="2">
        <v>8</v>
      </c>
      <c r="AK8" s="26" t="s">
        <v>665</v>
      </c>
      <c r="AL8" s="28" t="s">
        <v>6</v>
      </c>
    </row>
    <row r="9" spans="2:38" ht="19.5" customHeight="1">
      <c r="B9" s="176" t="s">
        <v>86</v>
      </c>
      <c r="C9" s="177"/>
      <c r="D9" s="177"/>
      <c r="E9" s="17">
        <f t="shared" si="0"/>
        <v>709200</v>
      </c>
      <c r="F9" s="17">
        <f t="shared" si="1"/>
        <v>67400</v>
      </c>
      <c r="H9" s="179"/>
      <c r="I9" s="179"/>
      <c r="J9" s="173" t="s">
        <v>94</v>
      </c>
      <c r="K9" s="190"/>
      <c r="L9" s="17">
        <f t="shared" si="2"/>
        <v>252500</v>
      </c>
      <c r="M9" s="17">
        <f t="shared" si="3"/>
        <v>0</v>
      </c>
      <c r="AC9" s="15" t="s">
        <v>86</v>
      </c>
      <c r="AD9" s="41" t="s">
        <v>660</v>
      </c>
      <c r="AE9" s="40" t="s">
        <v>666</v>
      </c>
      <c r="AF9" s="36">
        <f ca="1" t="shared" si="4"/>
        <v>709200</v>
      </c>
      <c r="AG9" s="40"/>
      <c r="AH9" s="145" t="str">
        <f>+'廃棄物事業経費（歳入）'!B9</f>
        <v>30202</v>
      </c>
      <c r="AI9" s="2">
        <v>9</v>
      </c>
      <c r="AK9" s="26" t="s">
        <v>667</v>
      </c>
      <c r="AL9" s="28" t="s">
        <v>7</v>
      </c>
    </row>
    <row r="10" spans="2:38" ht="19.5" customHeight="1">
      <c r="B10" s="176" t="s">
        <v>668</v>
      </c>
      <c r="C10" s="177"/>
      <c r="D10" s="177"/>
      <c r="E10" s="17">
        <f t="shared" si="0"/>
        <v>1654574</v>
      </c>
      <c r="F10" s="17">
        <f t="shared" si="1"/>
        <v>51823</v>
      </c>
      <c r="H10" s="179"/>
      <c r="I10" s="180"/>
      <c r="J10" s="173" t="s">
        <v>0</v>
      </c>
      <c r="K10" s="190"/>
      <c r="L10" s="17">
        <f t="shared" si="2"/>
        <v>2226</v>
      </c>
      <c r="M10" s="17">
        <f t="shared" si="3"/>
        <v>0</v>
      </c>
      <c r="AC10" s="15" t="s">
        <v>668</v>
      </c>
      <c r="AD10" s="41" t="s">
        <v>660</v>
      </c>
      <c r="AE10" s="40" t="s">
        <v>669</v>
      </c>
      <c r="AF10" s="36">
        <f ca="1" t="shared" si="4"/>
        <v>1654574</v>
      </c>
      <c r="AG10" s="40"/>
      <c r="AH10" s="145" t="str">
        <f>+'廃棄物事業経費（歳入）'!B10</f>
        <v>30203</v>
      </c>
      <c r="AI10" s="2">
        <v>10</v>
      </c>
      <c r="AK10" s="26" t="s">
        <v>670</v>
      </c>
      <c r="AL10" s="28" t="s">
        <v>8</v>
      </c>
    </row>
    <row r="11" spans="2:38" ht="19.5" customHeight="1">
      <c r="B11" s="176" t="s">
        <v>671</v>
      </c>
      <c r="C11" s="177"/>
      <c r="D11" s="177"/>
      <c r="E11" s="17">
        <f t="shared" si="0"/>
        <v>2499782</v>
      </c>
      <c r="F11" s="17">
        <f t="shared" si="1"/>
        <v>2534594</v>
      </c>
      <c r="H11" s="179"/>
      <c r="I11" s="181" t="s">
        <v>73</v>
      </c>
      <c r="J11" s="181"/>
      <c r="K11" s="181"/>
      <c r="L11" s="17">
        <f t="shared" si="2"/>
        <v>39792</v>
      </c>
      <c r="M11" s="17">
        <f t="shared" si="3"/>
        <v>8196</v>
      </c>
      <c r="AC11" s="15" t="s">
        <v>671</v>
      </c>
      <c r="AD11" s="41" t="s">
        <v>660</v>
      </c>
      <c r="AE11" s="40" t="s">
        <v>672</v>
      </c>
      <c r="AF11" s="36">
        <f ca="1" t="shared" si="4"/>
        <v>2499782</v>
      </c>
      <c r="AG11" s="40"/>
      <c r="AH11" s="145" t="str">
        <f>+'廃棄物事業経費（歳入）'!B11</f>
        <v>30204</v>
      </c>
      <c r="AI11" s="2">
        <v>11</v>
      </c>
      <c r="AK11" s="26" t="s">
        <v>673</v>
      </c>
      <c r="AL11" s="28" t="s">
        <v>9</v>
      </c>
    </row>
    <row r="12" spans="2:38" ht="19.5" customHeight="1">
      <c r="B12" s="176" t="s">
        <v>0</v>
      </c>
      <c r="C12" s="177"/>
      <c r="D12" s="177"/>
      <c r="E12" s="17">
        <f t="shared" si="0"/>
        <v>704443</v>
      </c>
      <c r="F12" s="17">
        <f t="shared" si="1"/>
        <v>94784</v>
      </c>
      <c r="H12" s="179"/>
      <c r="I12" s="181" t="s">
        <v>674</v>
      </c>
      <c r="J12" s="181"/>
      <c r="K12" s="181"/>
      <c r="L12" s="17">
        <f t="shared" si="2"/>
        <v>325900</v>
      </c>
      <c r="M12" s="17">
        <f t="shared" si="3"/>
        <v>76418</v>
      </c>
      <c r="AC12" s="15" t="s">
        <v>0</v>
      </c>
      <c r="AD12" s="41" t="s">
        <v>660</v>
      </c>
      <c r="AE12" s="40" t="s">
        <v>675</v>
      </c>
      <c r="AF12" s="36">
        <f ca="1" t="shared" si="4"/>
        <v>704443</v>
      </c>
      <c r="AG12" s="40"/>
      <c r="AH12" s="145" t="str">
        <f>+'廃棄物事業経費（歳入）'!B12</f>
        <v>30205</v>
      </c>
      <c r="AI12" s="2">
        <v>12</v>
      </c>
      <c r="AK12" s="26" t="s">
        <v>676</v>
      </c>
      <c r="AL12" s="28" t="s">
        <v>10</v>
      </c>
    </row>
    <row r="13" spans="2:38" ht="19.5" customHeight="1">
      <c r="B13" s="182" t="s">
        <v>677</v>
      </c>
      <c r="C13" s="183"/>
      <c r="D13" s="183"/>
      <c r="E13" s="18">
        <f>SUM(E7:E12)</f>
        <v>5675797</v>
      </c>
      <c r="F13" s="18">
        <f>SUM(F7:F12)</f>
        <v>2962377</v>
      </c>
      <c r="H13" s="179"/>
      <c r="I13" s="170" t="s">
        <v>514</v>
      </c>
      <c r="J13" s="184"/>
      <c r="K13" s="185"/>
      <c r="L13" s="19">
        <f>SUM(L7:L12)</f>
        <v>1435220</v>
      </c>
      <c r="M13" s="19">
        <f>SUM(M7:M12)</f>
        <v>277393</v>
      </c>
      <c r="AC13" s="15" t="s">
        <v>70</v>
      </c>
      <c r="AD13" s="41" t="s">
        <v>660</v>
      </c>
      <c r="AE13" s="40" t="s">
        <v>678</v>
      </c>
      <c r="AF13" s="36">
        <f ca="1" t="shared" si="4"/>
        <v>11827758</v>
      </c>
      <c r="AG13" s="40"/>
      <c r="AH13" s="145" t="str">
        <f>+'廃棄物事業経費（歳入）'!B13</f>
        <v>30206</v>
      </c>
      <c r="AI13" s="2">
        <v>13</v>
      </c>
      <c r="AK13" s="26" t="s">
        <v>679</v>
      </c>
      <c r="AL13" s="28" t="s">
        <v>11</v>
      </c>
    </row>
    <row r="14" spans="2:38" ht="19.5" customHeight="1">
      <c r="B14" s="20"/>
      <c r="C14" s="186" t="s">
        <v>680</v>
      </c>
      <c r="D14" s="187"/>
      <c r="E14" s="22">
        <f>E13-E11</f>
        <v>3176015</v>
      </c>
      <c r="F14" s="22">
        <f>F13-F11</f>
        <v>427783</v>
      </c>
      <c r="H14" s="180"/>
      <c r="I14" s="20"/>
      <c r="J14" s="24"/>
      <c r="K14" s="21" t="s">
        <v>680</v>
      </c>
      <c r="L14" s="23">
        <f>L13-L12</f>
        <v>1109320</v>
      </c>
      <c r="M14" s="23">
        <f>M13-M12</f>
        <v>200975</v>
      </c>
      <c r="AC14" s="15" t="s">
        <v>83</v>
      </c>
      <c r="AD14" s="41" t="s">
        <v>660</v>
      </c>
      <c r="AE14" s="40" t="s">
        <v>681</v>
      </c>
      <c r="AF14" s="36">
        <f ca="1" t="shared" si="4"/>
        <v>106926</v>
      </c>
      <c r="AG14" s="40"/>
      <c r="AH14" s="145" t="str">
        <f>+'廃棄物事業経費（歳入）'!B14</f>
        <v>30207</v>
      </c>
      <c r="AI14" s="2">
        <v>14</v>
      </c>
      <c r="AK14" s="26" t="s">
        <v>682</v>
      </c>
      <c r="AL14" s="28" t="s">
        <v>12</v>
      </c>
    </row>
    <row r="15" spans="2:38" ht="19.5" customHeight="1">
      <c r="B15" s="176" t="s">
        <v>70</v>
      </c>
      <c r="C15" s="177"/>
      <c r="D15" s="177"/>
      <c r="E15" s="17">
        <f>AF13</f>
        <v>11827758</v>
      </c>
      <c r="F15" s="17">
        <f>AF20</f>
        <v>3574288</v>
      </c>
      <c r="H15" s="178" t="s">
        <v>683</v>
      </c>
      <c r="I15" s="178" t="s">
        <v>684</v>
      </c>
      <c r="J15" s="16" t="s">
        <v>96</v>
      </c>
      <c r="K15" s="27"/>
      <c r="L15" s="17">
        <f aca="true" t="shared" si="5" ref="L15:L28">AF27</f>
        <v>1517910</v>
      </c>
      <c r="M15" s="17">
        <f aca="true" t="shared" si="6" ref="M15:M28">AF48</f>
        <v>597910</v>
      </c>
      <c r="AC15" s="15" t="s">
        <v>663</v>
      </c>
      <c r="AD15" s="41" t="s">
        <v>660</v>
      </c>
      <c r="AE15" s="40" t="s">
        <v>685</v>
      </c>
      <c r="AF15" s="36">
        <f ca="1" t="shared" si="4"/>
        <v>106850</v>
      </c>
      <c r="AG15" s="40"/>
      <c r="AH15" s="145" t="str">
        <f>+'廃棄物事業経費（歳入）'!B15</f>
        <v>30208</v>
      </c>
      <c r="AI15" s="2">
        <v>15</v>
      </c>
      <c r="AK15" s="26" t="s">
        <v>686</v>
      </c>
      <c r="AL15" s="28" t="s">
        <v>13</v>
      </c>
    </row>
    <row r="16" spans="2:38" ht="19.5" customHeight="1">
      <c r="B16" s="182" t="s">
        <v>1</v>
      </c>
      <c r="C16" s="188"/>
      <c r="D16" s="188"/>
      <c r="E16" s="18">
        <f>SUM(E13,E15)</f>
        <v>17503555</v>
      </c>
      <c r="F16" s="18">
        <f>SUM(F13,F15)</f>
        <v>6536665</v>
      </c>
      <c r="H16" s="192"/>
      <c r="I16" s="179"/>
      <c r="J16" s="179" t="s">
        <v>687</v>
      </c>
      <c r="K16" s="13" t="s">
        <v>98</v>
      </c>
      <c r="L16" s="17">
        <f t="shared" si="5"/>
        <v>2310745</v>
      </c>
      <c r="M16" s="17">
        <f t="shared" si="6"/>
        <v>47273</v>
      </c>
      <c r="AC16" s="15" t="s">
        <v>86</v>
      </c>
      <c r="AD16" s="41" t="s">
        <v>660</v>
      </c>
      <c r="AE16" s="40" t="s">
        <v>688</v>
      </c>
      <c r="AF16" s="36">
        <f ca="1" t="shared" si="4"/>
        <v>67400</v>
      </c>
      <c r="AG16" s="40"/>
      <c r="AH16" s="145" t="str">
        <f>+'廃棄物事業経費（歳入）'!B16</f>
        <v>30209</v>
      </c>
      <c r="AI16" s="2">
        <v>16</v>
      </c>
      <c r="AK16" s="26" t="s">
        <v>689</v>
      </c>
      <c r="AL16" s="28" t="s">
        <v>14</v>
      </c>
    </row>
    <row r="17" spans="2:38" ht="19.5" customHeight="1">
      <c r="B17" s="20"/>
      <c r="C17" s="186" t="s">
        <v>680</v>
      </c>
      <c r="D17" s="187"/>
      <c r="E17" s="22">
        <f>SUM(E14:E15)</f>
        <v>15003773</v>
      </c>
      <c r="F17" s="22">
        <f>SUM(F14:F15)</f>
        <v>4002071</v>
      </c>
      <c r="H17" s="192"/>
      <c r="I17" s="179"/>
      <c r="J17" s="179"/>
      <c r="K17" s="13" t="s">
        <v>100</v>
      </c>
      <c r="L17" s="17">
        <f t="shared" si="5"/>
        <v>953193</v>
      </c>
      <c r="M17" s="17">
        <f t="shared" si="6"/>
        <v>334478</v>
      </c>
      <c r="AC17" s="15" t="s">
        <v>668</v>
      </c>
      <c r="AD17" s="41" t="s">
        <v>660</v>
      </c>
      <c r="AE17" s="40" t="s">
        <v>690</v>
      </c>
      <c r="AF17" s="36">
        <f ca="1" t="shared" si="4"/>
        <v>51823</v>
      </c>
      <c r="AG17" s="40"/>
      <c r="AH17" s="145" t="str">
        <f>+'廃棄物事業経費（歳入）'!B17</f>
        <v>30304</v>
      </c>
      <c r="AI17" s="2">
        <v>17</v>
      </c>
      <c r="AK17" s="26" t="s">
        <v>691</v>
      </c>
      <c r="AL17" s="28" t="s">
        <v>15</v>
      </c>
    </row>
    <row r="18" spans="8:38" ht="19.5" customHeight="1">
      <c r="H18" s="192"/>
      <c r="I18" s="180"/>
      <c r="J18" s="180"/>
      <c r="K18" s="13" t="s">
        <v>102</v>
      </c>
      <c r="L18" s="17">
        <f t="shared" si="5"/>
        <v>50823</v>
      </c>
      <c r="M18" s="17">
        <f t="shared" si="6"/>
        <v>0</v>
      </c>
      <c r="AC18" s="15" t="s">
        <v>671</v>
      </c>
      <c r="AD18" s="41" t="s">
        <v>660</v>
      </c>
      <c r="AE18" s="40" t="s">
        <v>692</v>
      </c>
      <c r="AF18" s="36">
        <f ca="1" t="shared" si="4"/>
        <v>2534594</v>
      </c>
      <c r="AG18" s="40"/>
      <c r="AH18" s="145" t="str">
        <f>+'廃棄物事業経費（歳入）'!B18</f>
        <v>30341</v>
      </c>
      <c r="AI18" s="2">
        <v>18</v>
      </c>
      <c r="AK18" s="26" t="s">
        <v>693</v>
      </c>
      <c r="AL18" s="28" t="s">
        <v>16</v>
      </c>
    </row>
    <row r="19" spans="8:38" ht="19.5" customHeight="1">
      <c r="H19" s="192"/>
      <c r="I19" s="178" t="s">
        <v>694</v>
      </c>
      <c r="J19" s="173" t="s">
        <v>104</v>
      </c>
      <c r="K19" s="190"/>
      <c r="L19" s="17">
        <f t="shared" si="5"/>
        <v>393084</v>
      </c>
      <c r="M19" s="17">
        <f t="shared" si="6"/>
        <v>18649</v>
      </c>
      <c r="AC19" s="15" t="s">
        <v>0</v>
      </c>
      <c r="AD19" s="41" t="s">
        <v>660</v>
      </c>
      <c r="AE19" s="40" t="s">
        <v>695</v>
      </c>
      <c r="AF19" s="36">
        <f ca="1" t="shared" si="4"/>
        <v>94784</v>
      </c>
      <c r="AG19" s="40"/>
      <c r="AH19" s="145" t="str">
        <f>+'廃棄物事業経費（歳入）'!B19</f>
        <v>30343</v>
      </c>
      <c r="AI19" s="2">
        <v>19</v>
      </c>
      <c r="AK19" s="26" t="s">
        <v>696</v>
      </c>
      <c r="AL19" s="28" t="s">
        <v>17</v>
      </c>
    </row>
    <row r="20" spans="2:38" ht="19.5" customHeight="1">
      <c r="B20" s="176" t="s">
        <v>697</v>
      </c>
      <c r="C20" s="191"/>
      <c r="D20" s="191"/>
      <c r="E20" s="29">
        <f>E11</f>
        <v>2499782</v>
      </c>
      <c r="F20" s="29">
        <f>F11</f>
        <v>2534594</v>
      </c>
      <c r="H20" s="192"/>
      <c r="I20" s="179"/>
      <c r="J20" s="173" t="s">
        <v>106</v>
      </c>
      <c r="K20" s="190"/>
      <c r="L20" s="17">
        <f t="shared" si="5"/>
        <v>2837114</v>
      </c>
      <c r="M20" s="17">
        <f t="shared" si="6"/>
        <v>830380</v>
      </c>
      <c r="AC20" s="15" t="s">
        <v>70</v>
      </c>
      <c r="AD20" s="41" t="s">
        <v>660</v>
      </c>
      <c r="AE20" s="40" t="s">
        <v>698</v>
      </c>
      <c r="AF20" s="36">
        <f ca="1" t="shared" si="4"/>
        <v>3574288</v>
      </c>
      <c r="AG20" s="40"/>
      <c r="AH20" s="145" t="str">
        <f>+'廃棄物事業経費（歳入）'!B20</f>
        <v>30344</v>
      </c>
      <c r="AI20" s="2">
        <v>20</v>
      </c>
      <c r="AK20" s="26" t="s">
        <v>699</v>
      </c>
      <c r="AL20" s="28" t="s">
        <v>18</v>
      </c>
    </row>
    <row r="21" spans="2:38" ht="19.5" customHeight="1">
      <c r="B21" s="176" t="s">
        <v>700</v>
      </c>
      <c r="C21" s="176"/>
      <c r="D21" s="176"/>
      <c r="E21" s="29">
        <f>L12+L27</f>
        <v>2499782</v>
      </c>
      <c r="F21" s="29">
        <f>M12+M27</f>
        <v>2482704</v>
      </c>
      <c r="H21" s="192"/>
      <c r="I21" s="180"/>
      <c r="J21" s="173" t="s">
        <v>108</v>
      </c>
      <c r="K21" s="190"/>
      <c r="L21" s="17">
        <f t="shared" si="5"/>
        <v>132798</v>
      </c>
      <c r="M21" s="17">
        <f t="shared" si="6"/>
        <v>4831</v>
      </c>
      <c r="AB21" s="28" t="s">
        <v>57</v>
      </c>
      <c r="AC21" s="15" t="s">
        <v>701</v>
      </c>
      <c r="AD21" s="41" t="s">
        <v>702</v>
      </c>
      <c r="AE21" s="40" t="s">
        <v>661</v>
      </c>
      <c r="AF21" s="36">
        <f ca="1" t="shared" si="4"/>
        <v>0</v>
      </c>
      <c r="AG21" s="40"/>
      <c r="AH21" s="145" t="str">
        <f>+'廃棄物事業経費（歳入）'!B21</f>
        <v>30361</v>
      </c>
      <c r="AI21" s="2">
        <v>21</v>
      </c>
      <c r="AK21" s="26" t="s">
        <v>703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78</v>
      </c>
      <c r="J22" s="189"/>
      <c r="K22" s="190"/>
      <c r="L22" s="17">
        <f t="shared" si="5"/>
        <v>69584</v>
      </c>
      <c r="M22" s="17">
        <f t="shared" si="6"/>
        <v>0</v>
      </c>
      <c r="AB22" s="28" t="s">
        <v>57</v>
      </c>
      <c r="AC22" s="15" t="s">
        <v>704</v>
      </c>
      <c r="AD22" s="41" t="s">
        <v>702</v>
      </c>
      <c r="AE22" s="40" t="s">
        <v>664</v>
      </c>
      <c r="AF22" s="36">
        <f ca="1" t="shared" si="4"/>
        <v>814802</v>
      </c>
      <c r="AH22" s="145" t="str">
        <f>+'廃棄物事業経費（歳入）'!B22</f>
        <v>30362</v>
      </c>
      <c r="AI22" s="2">
        <v>22</v>
      </c>
      <c r="AK22" s="26" t="s">
        <v>705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706</v>
      </c>
      <c r="J23" s="170" t="s">
        <v>104</v>
      </c>
      <c r="K23" s="185"/>
      <c r="L23" s="17">
        <f t="shared" si="5"/>
        <v>2094225</v>
      </c>
      <c r="M23" s="17">
        <f t="shared" si="6"/>
        <v>12331</v>
      </c>
      <c r="AB23" s="28" t="s">
        <v>57</v>
      </c>
      <c r="AC23" s="1" t="s">
        <v>707</v>
      </c>
      <c r="AD23" s="41" t="s">
        <v>702</v>
      </c>
      <c r="AE23" s="35" t="s">
        <v>666</v>
      </c>
      <c r="AF23" s="36">
        <f ca="1" t="shared" si="4"/>
        <v>252500</v>
      </c>
      <c r="AH23" s="145" t="str">
        <f>+'廃棄物事業経費（歳入）'!B23</f>
        <v>30366</v>
      </c>
      <c r="AI23" s="2">
        <v>23</v>
      </c>
      <c r="AK23" s="26" t="s">
        <v>708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106</v>
      </c>
      <c r="K24" s="190"/>
      <c r="L24" s="17">
        <f t="shared" si="5"/>
        <v>2234141</v>
      </c>
      <c r="M24" s="17">
        <f t="shared" si="6"/>
        <v>551139</v>
      </c>
      <c r="AB24" s="28" t="s">
        <v>57</v>
      </c>
      <c r="AC24" s="15" t="s">
        <v>0</v>
      </c>
      <c r="AD24" s="41" t="s">
        <v>702</v>
      </c>
      <c r="AE24" s="40" t="s">
        <v>669</v>
      </c>
      <c r="AF24" s="36">
        <f ca="1" t="shared" si="4"/>
        <v>2226</v>
      </c>
      <c r="AH24" s="145" t="str">
        <f>+'廃棄物事業経費（歳入）'!B24</f>
        <v>30381</v>
      </c>
      <c r="AI24" s="2">
        <v>24</v>
      </c>
      <c r="AK24" s="26" t="s">
        <v>709</v>
      </c>
      <c r="AL24" s="28" t="s">
        <v>22</v>
      </c>
    </row>
    <row r="25" spans="8:38" ht="19.5" customHeight="1">
      <c r="H25" s="192"/>
      <c r="I25" s="179"/>
      <c r="J25" s="173" t="s">
        <v>108</v>
      </c>
      <c r="K25" s="190"/>
      <c r="L25" s="17">
        <f t="shared" si="5"/>
        <v>372275</v>
      </c>
      <c r="M25" s="17">
        <f t="shared" si="6"/>
        <v>6571</v>
      </c>
      <c r="AB25" s="28" t="s">
        <v>57</v>
      </c>
      <c r="AC25" s="15" t="s">
        <v>73</v>
      </c>
      <c r="AD25" s="41" t="s">
        <v>702</v>
      </c>
      <c r="AE25" s="40" t="s">
        <v>672</v>
      </c>
      <c r="AF25" s="36">
        <f ca="1" t="shared" si="4"/>
        <v>39792</v>
      </c>
      <c r="AH25" s="145" t="str">
        <f>+'廃棄物事業経費（歳入）'!B25</f>
        <v>30382</v>
      </c>
      <c r="AI25" s="2">
        <v>25</v>
      </c>
      <c r="AK25" s="26" t="s">
        <v>710</v>
      </c>
      <c r="AL25" s="28" t="s">
        <v>23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175577</v>
      </c>
      <c r="M26" s="17">
        <f t="shared" si="6"/>
        <v>418494</v>
      </c>
      <c r="AB26" s="28" t="s">
        <v>57</v>
      </c>
      <c r="AC26" s="1" t="s">
        <v>674</v>
      </c>
      <c r="AD26" s="41" t="s">
        <v>702</v>
      </c>
      <c r="AE26" s="35" t="s">
        <v>675</v>
      </c>
      <c r="AF26" s="36">
        <f ca="1" t="shared" si="4"/>
        <v>325900</v>
      </c>
      <c r="AH26" s="145" t="str">
        <f>+'廃棄物事業経費（歳入）'!B26</f>
        <v>30383</v>
      </c>
      <c r="AI26" s="2">
        <v>26</v>
      </c>
      <c r="AK26" s="26" t="s">
        <v>711</v>
      </c>
      <c r="AL26" s="28" t="s">
        <v>24</v>
      </c>
    </row>
    <row r="27" spans="8:38" ht="19.5" customHeight="1">
      <c r="H27" s="192"/>
      <c r="I27" s="173" t="s">
        <v>674</v>
      </c>
      <c r="J27" s="189"/>
      <c r="K27" s="190"/>
      <c r="L27" s="17">
        <f t="shared" si="5"/>
        <v>2173882</v>
      </c>
      <c r="M27" s="17">
        <f t="shared" si="6"/>
        <v>2406286</v>
      </c>
      <c r="AB27" s="28" t="s">
        <v>57</v>
      </c>
      <c r="AC27" s="1" t="s">
        <v>712</v>
      </c>
      <c r="AD27" s="41" t="s">
        <v>702</v>
      </c>
      <c r="AE27" s="35" t="s">
        <v>713</v>
      </c>
      <c r="AF27" s="36">
        <f ca="1" t="shared" si="4"/>
        <v>1517910</v>
      </c>
      <c r="AH27" s="145" t="str">
        <f>+'廃棄物事業経費（歳入）'!B27</f>
        <v>30390</v>
      </c>
      <c r="AI27" s="2">
        <v>27</v>
      </c>
      <c r="AK27" s="26" t="s">
        <v>714</v>
      </c>
      <c r="AL27" s="28" t="s">
        <v>25</v>
      </c>
    </row>
    <row r="28" spans="8:38" ht="19.5" customHeight="1">
      <c r="H28" s="192"/>
      <c r="I28" s="173" t="s">
        <v>33</v>
      </c>
      <c r="J28" s="189"/>
      <c r="K28" s="190"/>
      <c r="L28" s="17">
        <f t="shared" si="5"/>
        <v>11792</v>
      </c>
      <c r="M28" s="17">
        <f t="shared" si="6"/>
        <v>1201</v>
      </c>
      <c r="AB28" s="28" t="s">
        <v>57</v>
      </c>
      <c r="AC28" s="1" t="s">
        <v>715</v>
      </c>
      <c r="AD28" s="41" t="s">
        <v>702</v>
      </c>
      <c r="AE28" s="35" t="s">
        <v>681</v>
      </c>
      <c r="AF28" s="36">
        <f ca="1" t="shared" si="4"/>
        <v>2310745</v>
      </c>
      <c r="AH28" s="145" t="str">
        <f>+'廃棄物事業経費（歳入）'!B28</f>
        <v>30391</v>
      </c>
      <c r="AI28" s="2">
        <v>28</v>
      </c>
      <c r="AK28" s="26" t="s">
        <v>716</v>
      </c>
      <c r="AL28" s="28" t="s">
        <v>26</v>
      </c>
    </row>
    <row r="29" spans="8:38" ht="19.5" customHeight="1">
      <c r="H29" s="192"/>
      <c r="I29" s="170" t="s">
        <v>514</v>
      </c>
      <c r="J29" s="184"/>
      <c r="K29" s="185"/>
      <c r="L29" s="19">
        <f>SUM(L15:L28)</f>
        <v>15327143</v>
      </c>
      <c r="M29" s="19">
        <f>SUM(M15:M28)</f>
        <v>5229543</v>
      </c>
      <c r="AB29" s="28" t="s">
        <v>57</v>
      </c>
      <c r="AC29" s="1" t="s">
        <v>717</v>
      </c>
      <c r="AD29" s="41" t="s">
        <v>702</v>
      </c>
      <c r="AE29" s="35" t="s">
        <v>685</v>
      </c>
      <c r="AF29" s="36">
        <f ca="1" t="shared" si="4"/>
        <v>953193</v>
      </c>
      <c r="AH29" s="145" t="str">
        <f>+'廃棄物事業経費（歳入）'!B29</f>
        <v>30392</v>
      </c>
      <c r="AI29" s="2">
        <v>29</v>
      </c>
      <c r="AK29" s="26" t="s">
        <v>718</v>
      </c>
      <c r="AL29" s="28" t="s">
        <v>27</v>
      </c>
    </row>
    <row r="30" spans="8:38" ht="19.5" customHeight="1">
      <c r="H30" s="193"/>
      <c r="I30" s="20"/>
      <c r="J30" s="24"/>
      <c r="K30" s="21" t="s">
        <v>680</v>
      </c>
      <c r="L30" s="23">
        <f>L29-L27</f>
        <v>13153261</v>
      </c>
      <c r="M30" s="23">
        <f>M29-M27</f>
        <v>2823257</v>
      </c>
      <c r="AB30" s="28" t="s">
        <v>57</v>
      </c>
      <c r="AC30" s="1" t="s">
        <v>719</v>
      </c>
      <c r="AD30" s="41" t="s">
        <v>702</v>
      </c>
      <c r="AE30" s="35" t="s">
        <v>688</v>
      </c>
      <c r="AF30" s="36">
        <f ca="1" t="shared" si="4"/>
        <v>50823</v>
      </c>
      <c r="AH30" s="145" t="str">
        <f>+'廃棄物事業経費（歳入）'!B30</f>
        <v>30401</v>
      </c>
      <c r="AI30" s="2">
        <v>30</v>
      </c>
      <c r="AK30" s="26" t="s">
        <v>720</v>
      </c>
      <c r="AL30" s="28" t="s">
        <v>28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741192</v>
      </c>
      <c r="M31" s="17">
        <f>AF62</f>
        <v>1029729</v>
      </c>
      <c r="AB31" s="28" t="s">
        <v>57</v>
      </c>
      <c r="AC31" s="1" t="s">
        <v>721</v>
      </c>
      <c r="AD31" s="41" t="s">
        <v>702</v>
      </c>
      <c r="AE31" s="35" t="s">
        <v>692</v>
      </c>
      <c r="AF31" s="36">
        <f ca="1" t="shared" si="4"/>
        <v>393084</v>
      </c>
      <c r="AH31" s="145" t="str">
        <f>+'廃棄物事業経費（歳入）'!B31</f>
        <v>30404</v>
      </c>
      <c r="AI31" s="2">
        <v>31</v>
      </c>
      <c r="AK31" s="26" t="s">
        <v>722</v>
      </c>
      <c r="AL31" s="28" t="s">
        <v>29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17503555</v>
      </c>
      <c r="M32" s="19">
        <f>SUM(M13,M29,M31)</f>
        <v>6536665</v>
      </c>
      <c r="AB32" s="28" t="s">
        <v>57</v>
      </c>
      <c r="AC32" s="1" t="s">
        <v>723</v>
      </c>
      <c r="AD32" s="41" t="s">
        <v>702</v>
      </c>
      <c r="AE32" s="35" t="s">
        <v>695</v>
      </c>
      <c r="AF32" s="36">
        <f ca="1" t="shared" si="4"/>
        <v>2837114</v>
      </c>
      <c r="AH32" s="145" t="str">
        <f>+'廃棄物事業経費（歳入）'!B32</f>
        <v>30406</v>
      </c>
      <c r="AI32" s="2">
        <v>32</v>
      </c>
      <c r="AK32" s="26" t="s">
        <v>724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680</v>
      </c>
      <c r="L33" s="23">
        <f>SUM(L14,L30,L31)</f>
        <v>15003773</v>
      </c>
      <c r="M33" s="23">
        <f>SUM(M14,M30,M31)</f>
        <v>4053961</v>
      </c>
      <c r="AB33" s="28" t="s">
        <v>57</v>
      </c>
      <c r="AC33" s="1" t="s">
        <v>725</v>
      </c>
      <c r="AD33" s="41" t="s">
        <v>702</v>
      </c>
      <c r="AE33" s="35" t="s">
        <v>698</v>
      </c>
      <c r="AF33" s="36">
        <f ca="1" t="shared" si="4"/>
        <v>132798</v>
      </c>
      <c r="AH33" s="145" t="str">
        <f>+'廃棄物事業経費（歳入）'!B33</f>
        <v>30421</v>
      </c>
      <c r="AI33" s="2">
        <v>33</v>
      </c>
      <c r="AK33" s="26" t="s">
        <v>726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702</v>
      </c>
      <c r="AE34" s="35" t="s">
        <v>727</v>
      </c>
      <c r="AF34" s="36">
        <f ca="1" t="shared" si="4"/>
        <v>69584</v>
      </c>
      <c r="AH34" s="145" t="str">
        <f>+'廃棄物事業経費（歳入）'!B34</f>
        <v>30422</v>
      </c>
      <c r="AI34" s="2">
        <v>34</v>
      </c>
      <c r="AK34" s="26" t="s">
        <v>728</v>
      </c>
      <c r="AL34" s="28" t="s">
        <v>32</v>
      </c>
    </row>
    <row r="35" spans="28:38" ht="14.25" hidden="1">
      <c r="AB35" s="28" t="s">
        <v>57</v>
      </c>
      <c r="AC35" s="1" t="s">
        <v>729</v>
      </c>
      <c r="AD35" s="41" t="s">
        <v>702</v>
      </c>
      <c r="AE35" s="35" t="s">
        <v>730</v>
      </c>
      <c r="AF35" s="36">
        <f ca="1" t="shared" si="4"/>
        <v>2094225</v>
      </c>
      <c r="AH35" s="145" t="str">
        <f>+'廃棄物事業経費（歳入）'!B35</f>
        <v>30424</v>
      </c>
      <c r="AI35" s="2">
        <v>35</v>
      </c>
      <c r="AK35" s="131" t="s">
        <v>731</v>
      </c>
      <c r="AL35" s="28" t="s">
        <v>34</v>
      </c>
    </row>
    <row r="36" spans="28:38" ht="14.25" hidden="1">
      <c r="AB36" s="28" t="s">
        <v>57</v>
      </c>
      <c r="AC36" s="1" t="s">
        <v>732</v>
      </c>
      <c r="AD36" s="41" t="s">
        <v>702</v>
      </c>
      <c r="AE36" s="35" t="s">
        <v>733</v>
      </c>
      <c r="AF36" s="36">
        <f ca="1" t="shared" si="4"/>
        <v>2234141</v>
      </c>
      <c r="AH36" s="145" t="str">
        <f>+'廃棄物事業経費（歳入）'!B36</f>
        <v>30427</v>
      </c>
      <c r="AI36" s="2">
        <v>36</v>
      </c>
      <c r="AK36" s="131" t="s">
        <v>734</v>
      </c>
      <c r="AL36" s="28" t="s">
        <v>35</v>
      </c>
    </row>
    <row r="37" spans="28:38" ht="14.25" hidden="1">
      <c r="AB37" s="28" t="s">
        <v>57</v>
      </c>
      <c r="AC37" s="1" t="s">
        <v>735</v>
      </c>
      <c r="AD37" s="41" t="s">
        <v>702</v>
      </c>
      <c r="AE37" s="35" t="s">
        <v>736</v>
      </c>
      <c r="AF37" s="36">
        <f ca="1" t="shared" si="4"/>
        <v>372275</v>
      </c>
      <c r="AH37" s="145" t="str">
        <f>+'廃棄物事業経費（歳入）'!B37</f>
        <v>30428</v>
      </c>
      <c r="AI37" s="2">
        <v>37</v>
      </c>
      <c r="AK37" s="131" t="s">
        <v>737</v>
      </c>
      <c r="AL37" s="28" t="s">
        <v>36</v>
      </c>
    </row>
    <row r="38" spans="28:38" ht="14.25" hidden="1">
      <c r="AB38" s="28" t="s">
        <v>57</v>
      </c>
      <c r="AC38" s="1" t="s">
        <v>0</v>
      </c>
      <c r="AD38" s="41" t="s">
        <v>702</v>
      </c>
      <c r="AE38" s="35" t="s">
        <v>738</v>
      </c>
      <c r="AF38" s="35">
        <f ca="1" t="shared" si="4"/>
        <v>175577</v>
      </c>
      <c r="AH38" s="145" t="str">
        <f>+'廃棄物事業経費（歳入）'!B38</f>
        <v>30811</v>
      </c>
      <c r="AI38" s="2">
        <v>38</v>
      </c>
      <c r="AK38" s="131" t="s">
        <v>739</v>
      </c>
      <c r="AL38" s="28" t="s">
        <v>37</v>
      </c>
    </row>
    <row r="39" spans="28:38" ht="14.25" hidden="1">
      <c r="AB39" s="28" t="s">
        <v>57</v>
      </c>
      <c r="AC39" s="1" t="s">
        <v>674</v>
      </c>
      <c r="AD39" s="41" t="s">
        <v>702</v>
      </c>
      <c r="AE39" s="35" t="s">
        <v>740</v>
      </c>
      <c r="AF39" s="35">
        <f aca="true" ca="1" t="shared" si="7" ref="AF39:AF70">IF(AF$2=0,INDIRECT("'"&amp;AD39&amp;"'!"&amp;AE39&amp;$AI$2),0)</f>
        <v>2173882</v>
      </c>
      <c r="AH39" s="145" t="str">
        <f>+'廃棄物事業経費（歳入）'!B39</f>
        <v>30813</v>
      </c>
      <c r="AI39" s="2">
        <v>39</v>
      </c>
      <c r="AK39" s="131" t="s">
        <v>741</v>
      </c>
      <c r="AL39" s="28" t="s">
        <v>38</v>
      </c>
    </row>
    <row r="40" spans="28:38" ht="14.25" hidden="1">
      <c r="AB40" s="28" t="s">
        <v>57</v>
      </c>
      <c r="AC40" s="1" t="s">
        <v>33</v>
      </c>
      <c r="AD40" s="41" t="s">
        <v>702</v>
      </c>
      <c r="AE40" s="35" t="s">
        <v>742</v>
      </c>
      <c r="AF40" s="35">
        <f ca="1" t="shared" si="7"/>
        <v>11792</v>
      </c>
      <c r="AH40" s="145" t="str">
        <f>+'廃棄物事業経費（歳入）'!B40</f>
        <v>30816</v>
      </c>
      <c r="AI40" s="2">
        <v>40</v>
      </c>
      <c r="AK40" s="131" t="s">
        <v>743</v>
      </c>
      <c r="AL40" s="28" t="s">
        <v>39</v>
      </c>
    </row>
    <row r="41" spans="28:38" ht="14.25" hidden="1">
      <c r="AB41" s="28" t="s">
        <v>57</v>
      </c>
      <c r="AC41" s="1" t="s">
        <v>0</v>
      </c>
      <c r="AD41" s="41" t="s">
        <v>702</v>
      </c>
      <c r="AE41" s="35" t="s">
        <v>744</v>
      </c>
      <c r="AF41" s="35">
        <f ca="1" t="shared" si="7"/>
        <v>741192</v>
      </c>
      <c r="AH41" s="145" t="str">
        <f>+'廃棄物事業経費（歳入）'!B41</f>
        <v>30845</v>
      </c>
      <c r="AI41" s="2">
        <v>41</v>
      </c>
      <c r="AK41" s="131" t="s">
        <v>745</v>
      </c>
      <c r="AL41" s="28" t="s">
        <v>40</v>
      </c>
    </row>
    <row r="42" spans="28:38" ht="14.25" hidden="1">
      <c r="AB42" s="28" t="s">
        <v>59</v>
      </c>
      <c r="AC42" s="15" t="s">
        <v>701</v>
      </c>
      <c r="AD42" s="41" t="s">
        <v>702</v>
      </c>
      <c r="AE42" s="35" t="s">
        <v>746</v>
      </c>
      <c r="AF42" s="35">
        <f ca="1" t="shared" si="7"/>
        <v>0</v>
      </c>
      <c r="AH42" s="145" t="str">
        <f>+'廃棄物事業経費（歳入）'!B42</f>
        <v>30846</v>
      </c>
      <c r="AI42" s="2">
        <v>42</v>
      </c>
      <c r="AK42" s="131" t="s">
        <v>747</v>
      </c>
      <c r="AL42" s="28" t="s">
        <v>41</v>
      </c>
    </row>
    <row r="43" spans="28:38" ht="14.25" hidden="1">
      <c r="AB43" s="28" t="s">
        <v>59</v>
      </c>
      <c r="AC43" s="15" t="s">
        <v>704</v>
      </c>
      <c r="AD43" s="41" t="s">
        <v>702</v>
      </c>
      <c r="AE43" s="35" t="s">
        <v>748</v>
      </c>
      <c r="AF43" s="35">
        <f ca="1" t="shared" si="7"/>
        <v>192779</v>
      </c>
      <c r="AH43" s="145" t="str">
        <f>+'廃棄物事業経費（歳入）'!B43</f>
        <v>30850</v>
      </c>
      <c r="AI43" s="2">
        <v>43</v>
      </c>
      <c r="AK43" s="131" t="s">
        <v>749</v>
      </c>
      <c r="AL43" s="28" t="s">
        <v>42</v>
      </c>
    </row>
    <row r="44" spans="28:38" ht="14.25" hidden="1">
      <c r="AB44" s="28" t="s">
        <v>59</v>
      </c>
      <c r="AC44" s="1" t="s">
        <v>707</v>
      </c>
      <c r="AD44" s="41" t="s">
        <v>702</v>
      </c>
      <c r="AE44" s="35" t="s">
        <v>750</v>
      </c>
      <c r="AF44" s="35">
        <f ca="1" t="shared" si="7"/>
        <v>0</v>
      </c>
      <c r="AH44" s="145" t="str">
        <f>+'廃棄物事業経費（歳入）'!B44</f>
        <v>30856</v>
      </c>
      <c r="AI44" s="2">
        <v>44</v>
      </c>
      <c r="AK44" s="131" t="s">
        <v>751</v>
      </c>
      <c r="AL44" s="28" t="s">
        <v>43</v>
      </c>
    </row>
    <row r="45" spans="28:38" ht="14.25" hidden="1">
      <c r="AB45" s="28" t="s">
        <v>59</v>
      </c>
      <c r="AC45" s="15" t="s">
        <v>0</v>
      </c>
      <c r="AD45" s="41" t="s">
        <v>702</v>
      </c>
      <c r="AE45" s="35" t="s">
        <v>752</v>
      </c>
      <c r="AF45" s="35">
        <f ca="1" t="shared" si="7"/>
        <v>0</v>
      </c>
      <c r="AH45" s="145" t="str">
        <f>+'廃棄物事業経費（歳入）'!B45</f>
        <v>30864</v>
      </c>
      <c r="AI45" s="2">
        <v>45</v>
      </c>
      <c r="AK45" s="131" t="s">
        <v>753</v>
      </c>
      <c r="AL45" s="28" t="s">
        <v>44</v>
      </c>
    </row>
    <row r="46" spans="28:38" ht="14.25" hidden="1">
      <c r="AB46" s="28" t="s">
        <v>59</v>
      </c>
      <c r="AC46" s="15" t="s">
        <v>73</v>
      </c>
      <c r="AD46" s="41" t="s">
        <v>702</v>
      </c>
      <c r="AE46" s="35" t="s">
        <v>754</v>
      </c>
      <c r="AF46" s="35">
        <f ca="1" t="shared" si="7"/>
        <v>8196</v>
      </c>
      <c r="AH46" s="145" t="str">
        <f>+'廃棄物事業経費（歳入）'!B46</f>
        <v>30868</v>
      </c>
      <c r="AI46" s="2">
        <v>46</v>
      </c>
      <c r="AK46" s="131" t="s">
        <v>755</v>
      </c>
      <c r="AL46" s="28" t="s">
        <v>45</v>
      </c>
    </row>
    <row r="47" spans="28:38" ht="14.25" hidden="1">
      <c r="AB47" s="28" t="s">
        <v>59</v>
      </c>
      <c r="AC47" s="1" t="s">
        <v>674</v>
      </c>
      <c r="AD47" s="41" t="s">
        <v>702</v>
      </c>
      <c r="AE47" s="35" t="s">
        <v>756</v>
      </c>
      <c r="AF47" s="35">
        <f ca="1" t="shared" si="7"/>
        <v>76418</v>
      </c>
      <c r="AH47" s="145" t="str">
        <f>+'廃棄物事業経費（歳入）'!B47</f>
        <v>30880</v>
      </c>
      <c r="AI47" s="2">
        <v>47</v>
      </c>
      <c r="AK47" s="131" t="s">
        <v>757</v>
      </c>
      <c r="AL47" s="28" t="s">
        <v>46</v>
      </c>
    </row>
    <row r="48" spans="28:38" ht="14.25" hidden="1">
      <c r="AB48" s="28" t="s">
        <v>59</v>
      </c>
      <c r="AC48" s="1" t="s">
        <v>712</v>
      </c>
      <c r="AD48" s="41" t="s">
        <v>702</v>
      </c>
      <c r="AE48" s="35" t="s">
        <v>758</v>
      </c>
      <c r="AF48" s="35">
        <f ca="1" t="shared" si="7"/>
        <v>597910</v>
      </c>
      <c r="AH48" s="145" t="str">
        <f>+'廃棄物事業経費（歳入）'!B48</f>
        <v>30881</v>
      </c>
      <c r="AI48" s="2">
        <v>48</v>
      </c>
      <c r="AK48" s="131" t="s">
        <v>759</v>
      </c>
      <c r="AL48" s="28" t="s">
        <v>47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715</v>
      </c>
      <c r="AD49" s="41" t="s">
        <v>702</v>
      </c>
      <c r="AE49" s="35" t="s">
        <v>760</v>
      </c>
      <c r="AF49" s="35">
        <f ca="1" t="shared" si="7"/>
        <v>47273</v>
      </c>
      <c r="AG49" s="28"/>
      <c r="AH49" s="145" t="str">
        <f>+'廃棄物事業経費（歳入）'!B49</f>
        <v>30884</v>
      </c>
      <c r="AI49" s="2">
        <v>49</v>
      </c>
      <c r="AK49" s="131" t="s">
        <v>761</v>
      </c>
      <c r="AL49" s="28" t="s">
        <v>48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717</v>
      </c>
      <c r="AD50" s="41" t="s">
        <v>702</v>
      </c>
      <c r="AE50" s="35" t="s">
        <v>762</v>
      </c>
      <c r="AF50" s="35">
        <f ca="1" t="shared" si="7"/>
        <v>334478</v>
      </c>
      <c r="AG50" s="28"/>
      <c r="AH50" s="145" t="str">
        <f>+'廃棄物事業経費（歳入）'!B50</f>
        <v>30886</v>
      </c>
      <c r="AI50" s="2">
        <v>50</v>
      </c>
      <c r="AK50" s="131" t="s">
        <v>763</v>
      </c>
      <c r="AL50" s="28" t="s">
        <v>49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719</v>
      </c>
      <c r="AD51" s="41" t="s">
        <v>702</v>
      </c>
      <c r="AE51" s="35" t="s">
        <v>764</v>
      </c>
      <c r="AF51" s="35">
        <f ca="1" t="shared" si="7"/>
        <v>0</v>
      </c>
      <c r="AG51" s="28"/>
      <c r="AH51" s="145" t="str">
        <f>+'廃棄物事業経費（歳入）'!B51</f>
        <v>30893</v>
      </c>
      <c r="AI51" s="2">
        <v>51</v>
      </c>
      <c r="AK51" s="131" t="s">
        <v>765</v>
      </c>
      <c r="AL51" s="28" t="s">
        <v>50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721</v>
      </c>
      <c r="AD52" s="41" t="s">
        <v>702</v>
      </c>
      <c r="AE52" s="35" t="s">
        <v>766</v>
      </c>
      <c r="AF52" s="35">
        <f ca="1" t="shared" si="7"/>
        <v>18649</v>
      </c>
      <c r="AG52" s="28"/>
      <c r="AH52" s="145" t="str">
        <f>+'廃棄物事業経費（歳入）'!B52</f>
        <v>30897</v>
      </c>
      <c r="AI52" s="2">
        <v>52</v>
      </c>
      <c r="AK52" s="131" t="s">
        <v>767</v>
      </c>
      <c r="AL52" s="28" t="s">
        <v>51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723</v>
      </c>
      <c r="AD53" s="41" t="s">
        <v>702</v>
      </c>
      <c r="AE53" s="35" t="s">
        <v>768</v>
      </c>
      <c r="AF53" s="35">
        <f ca="1" t="shared" si="7"/>
        <v>830380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725</v>
      </c>
      <c r="AD54" s="41" t="s">
        <v>702</v>
      </c>
      <c r="AE54" s="35" t="s">
        <v>769</v>
      </c>
      <c r="AF54" s="35">
        <f ca="1" t="shared" si="7"/>
        <v>4831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702</v>
      </c>
      <c r="AE55" s="35" t="s">
        <v>770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729</v>
      </c>
      <c r="AD56" s="41" t="s">
        <v>702</v>
      </c>
      <c r="AE56" s="35" t="s">
        <v>771</v>
      </c>
      <c r="AF56" s="35">
        <f ca="1" t="shared" si="7"/>
        <v>12331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732</v>
      </c>
      <c r="AD57" s="41" t="s">
        <v>702</v>
      </c>
      <c r="AE57" s="35" t="s">
        <v>772</v>
      </c>
      <c r="AF57" s="35">
        <f ca="1" t="shared" si="7"/>
        <v>551139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735</v>
      </c>
      <c r="AD58" s="41" t="s">
        <v>702</v>
      </c>
      <c r="AE58" s="35" t="s">
        <v>773</v>
      </c>
      <c r="AF58" s="35">
        <f ca="1" t="shared" si="7"/>
        <v>6571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702</v>
      </c>
      <c r="AE59" s="35" t="s">
        <v>774</v>
      </c>
      <c r="AF59" s="35">
        <f ca="1" t="shared" si="7"/>
        <v>418494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674</v>
      </c>
      <c r="AD60" s="41" t="s">
        <v>702</v>
      </c>
      <c r="AE60" s="35" t="s">
        <v>775</v>
      </c>
      <c r="AF60" s="35">
        <f ca="1" t="shared" si="7"/>
        <v>2406286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33</v>
      </c>
      <c r="AD61" s="41" t="s">
        <v>702</v>
      </c>
      <c r="AE61" s="35" t="s">
        <v>776</v>
      </c>
      <c r="AF61" s="35">
        <f ca="1" t="shared" si="7"/>
        <v>1201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702</v>
      </c>
      <c r="AE62" s="35" t="s">
        <v>777</v>
      </c>
      <c r="AF62" s="35">
        <f ca="1" t="shared" si="7"/>
        <v>1029729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2013-10-21T06:13:42Z</dcterms:modified>
  <cp:category/>
  <cp:version/>
  <cp:contentType/>
  <cp:contentStatus/>
</cp:coreProperties>
</file>