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'市町村分担金内訳'!$2:$13</definedName>
    <definedName name="_xlnm.Print_Area" localSheetId="4">'組合分担金内訳'!$2:$22</definedName>
    <definedName name="_xlnm.Print_Area" localSheetId="3">'廃棄物事業経費（歳出）'!$2:$28</definedName>
    <definedName name="_xlnm.Print_Area" localSheetId="2">'廃棄物事業経費（歳入）'!$2:$28</definedName>
    <definedName name="_xlnm.Print_Area" localSheetId="0">'廃棄物事業経費（市町村）'!$2:$22</definedName>
    <definedName name="_xlnm.Print_Area" localSheetId="1">'廃棄物事業経費（組合）'!$2:$13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<sst xmlns="http://schemas.openxmlformats.org/spreadsheetml/2006/main" count="1905" uniqueCount="588">
  <si>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</si>
  <si>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</si>
  <si>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</si>
  <si>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</si>
  <si>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</si>
  <si>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</si>
  <si>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</si>
  <si>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</si>
  <si>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</si>
  <si>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</si>
  <si>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</si>
  <si>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</si>
  <si>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</si>
  <si>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</si>
  <si>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</si>
  <si>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</si>
  <si>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</si>
  <si>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</si>
  <si>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</si>
  <si>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</si>
  <si>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</si>
  <si>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</si>
  <si>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</si>
  <si>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</si>
  <si>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</si>
  <si>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</si>
  <si>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</si>
  <si>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</si>
  <si>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</si>
  <si>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</si>
  <si>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</si>
  <si>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</si>
  <si>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</si>
  <si>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</si>
  <si>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</si>
  <si>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</si>
  <si>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</si>
  <si>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</si>
  <si>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</si>
  <si>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</si>
  <si>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</si>
  <si>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</si>
  <si>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</si>
  <si>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</si>
  <si>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</si>
  <si>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</si>
  <si>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</si>
  <si>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</si>
  <si>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</si>
  <si>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</si>
  <si>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</si>
  <si>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</si>
  <si>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</si>
  <si>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</si>
  <si>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</si>
  <si>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</si>
  <si>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</si>
  <si>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</si>
  <si>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</si>
  <si>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</si>
  <si>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</si>
  <si>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</si>
  <si>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</si>
  <si>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廃棄物処理事業経費【分担金の合計】（平成23年度実績）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</si>
  <si>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</si>
  <si>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</si>
  <si>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</si>
  <si>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</si>
  <si>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</si>
  <si>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</si>
  <si>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</si>
  <si>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</si>
  <si>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</si>
  <si>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</si>
  <si>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</si>
  <si>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</si>
  <si>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</si>
  <si>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</si>
  <si>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</si>
  <si>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</si>
  <si>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</si>
  <si>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</si>
  <si>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</si>
  <si>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</si>
  <si>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</si>
  <si>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</si>
  <si>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</si>
  <si>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</si>
  <si>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</si>
  <si>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</si>
  <si>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</si>
  <si>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</si>
  <si>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</si>
  <si>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</si>
  <si>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</si>
  <si>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</si>
  <si>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</si>
  <si>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</si>
  <si>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</si>
  <si>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</si>
  <si>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</si>
  <si>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</si>
  <si>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</si>
  <si>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</si>
  <si>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</si>
  <si>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</si>
  <si>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</si>
  <si>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</si>
  <si>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</si>
  <si>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</si>
  <si>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</si>
  <si>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</si>
  <si>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</si>
  <si>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</si>
  <si>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</si>
  <si>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</si>
  <si>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</si>
  <si>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</si>
  <si>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富山県</t>
  </si>
  <si>
    <t>16000</t>
  </si>
  <si>
    <t>16000</t>
  </si>
  <si>
    <t>-</t>
  </si>
  <si>
    <t>16201</t>
  </si>
  <si>
    <t>富山市</t>
  </si>
  <si>
    <t>16202</t>
  </si>
  <si>
    <t>高岡市</t>
  </si>
  <si>
    <t>16204</t>
  </si>
  <si>
    <t>魚津市</t>
  </si>
  <si>
    <t>-</t>
  </si>
  <si>
    <t>-</t>
  </si>
  <si>
    <t>16205</t>
  </si>
  <si>
    <t>氷見市</t>
  </si>
  <si>
    <t>16206</t>
  </si>
  <si>
    <t>滑川市</t>
  </si>
  <si>
    <t>-</t>
  </si>
  <si>
    <t>富山県</t>
  </si>
  <si>
    <t>16207</t>
  </si>
  <si>
    <t>黒部市</t>
  </si>
  <si>
    <t>-</t>
  </si>
  <si>
    <t>-</t>
  </si>
  <si>
    <t>富山県</t>
  </si>
  <si>
    <t>16208</t>
  </si>
  <si>
    <t>砺波市</t>
  </si>
  <si>
    <t>-</t>
  </si>
  <si>
    <t>富山県</t>
  </si>
  <si>
    <t>16209</t>
  </si>
  <si>
    <t>小矢部市</t>
  </si>
  <si>
    <t>-</t>
  </si>
  <si>
    <t>富山県</t>
  </si>
  <si>
    <t>16210</t>
  </si>
  <si>
    <t>南砺市</t>
  </si>
  <si>
    <t>-</t>
  </si>
  <si>
    <t>富山県</t>
  </si>
  <si>
    <t>16211</t>
  </si>
  <si>
    <t>射水市</t>
  </si>
  <si>
    <t>-</t>
  </si>
  <si>
    <t>-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</si>
  <si>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</si>
  <si>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</si>
  <si>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</si>
  <si>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</si>
  <si>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</si>
  <si>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</si>
  <si>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</si>
  <si>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</si>
  <si>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</si>
  <si>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</si>
  <si>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</si>
  <si>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</si>
  <si>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</si>
  <si>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</si>
  <si>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</si>
  <si>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</si>
  <si>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</si>
  <si>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</si>
  <si>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</si>
  <si>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</si>
  <si>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</si>
  <si>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</si>
  <si>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</si>
  <si>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</si>
  <si>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</si>
  <si>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</si>
  <si>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</si>
  <si>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</si>
  <si>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</si>
  <si>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</si>
  <si>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</si>
  <si>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</si>
  <si>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</si>
  <si>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</si>
  <si>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</si>
  <si>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</si>
  <si>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</si>
  <si>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</si>
  <si>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</si>
  <si>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</si>
  <si>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</si>
  <si>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</si>
  <si>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</si>
  <si>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</si>
  <si>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</si>
  <si>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</si>
  <si>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</si>
  <si>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</si>
  <si>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</si>
  <si>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</si>
  <si>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</si>
  <si>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富山県</t>
  </si>
  <si>
    <t>16000</t>
  </si>
  <si>
    <t>16842</t>
  </si>
  <si>
    <t>砺波地方衛生施設組合</t>
  </si>
  <si>
    <t>-</t>
  </si>
  <si>
    <t>16846</t>
  </si>
  <si>
    <t>富山地域衛生組合</t>
  </si>
  <si>
    <t>-</t>
  </si>
  <si>
    <t>-</t>
  </si>
  <si>
    <t>16891</t>
  </si>
  <si>
    <t>砺波広域圏事務組合</t>
  </si>
  <si>
    <t>-</t>
  </si>
  <si>
    <t>16892</t>
  </si>
  <si>
    <t>新川広域圏事務組合</t>
  </si>
  <si>
    <t>16897</t>
  </si>
  <si>
    <t>富山地区広域圏事務組合</t>
  </si>
  <si>
    <t>-</t>
  </si>
  <si>
    <t>16900</t>
  </si>
  <si>
    <t>高岡地区広域圏事務組合</t>
  </si>
  <si>
    <t>-</t>
  </si>
  <si>
    <t>廃棄物処理事業経費（市区町村及び一部事務組合・広域連合の合計）【歳入】（平成23年度実績）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</si>
  <si>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</si>
  <si>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</si>
  <si>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</si>
  <si>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</si>
  <si>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</si>
  <si>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</si>
  <si>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</si>
  <si>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</si>
  <si>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</si>
  <si>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</si>
  <si>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</si>
  <si>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</si>
  <si>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</si>
  <si>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</si>
  <si>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</si>
  <si>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</si>
  <si>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富山県</t>
  </si>
  <si>
    <t>16000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</si>
  <si>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</si>
  <si>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</si>
  <si>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</si>
  <si>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</si>
  <si>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</si>
  <si>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</si>
  <si>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</si>
  <si>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</si>
  <si>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</si>
  <si>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</si>
  <si>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</si>
  <si>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</si>
  <si>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</si>
  <si>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</si>
  <si>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</si>
  <si>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</si>
  <si>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富山県</t>
  </si>
  <si>
    <t>16210</t>
  </si>
  <si>
    <t>南砺市</t>
  </si>
  <si>
    <t>富山県</t>
  </si>
  <si>
    <t>16211</t>
  </si>
  <si>
    <t>射水市</t>
  </si>
  <si>
    <t>富山県</t>
  </si>
  <si>
    <t>16322</t>
  </si>
  <si>
    <t>上市町</t>
  </si>
  <si>
    <t>富山県</t>
  </si>
  <si>
    <t>16323</t>
  </si>
  <si>
    <t>立山町</t>
  </si>
  <si>
    <t>16342</t>
  </si>
  <si>
    <t>入善町</t>
  </si>
  <si>
    <t>16343</t>
  </si>
  <si>
    <t>朝日町</t>
  </si>
  <si>
    <t>富山県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</si>
  <si>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</si>
  <si>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</si>
  <si>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</si>
  <si>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</si>
  <si>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</si>
  <si>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</si>
  <si>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</si>
  <si>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</si>
  <si>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</si>
  <si>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</si>
  <si>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</si>
  <si>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</si>
  <si>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</si>
  <si>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</si>
  <si>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</si>
  <si>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</si>
  <si>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</si>
  <si>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</si>
  <si>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</si>
  <si>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</si>
  <si>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</si>
  <si>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</si>
  <si>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</si>
  <si>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</si>
  <si>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</si>
  <si>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</si>
  <si>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</si>
  <si>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</si>
  <si>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</si>
  <si>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</si>
  <si>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</si>
  <si>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</si>
  <si>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</si>
  <si>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</si>
  <si>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</si>
  <si>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</si>
  <si>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</si>
  <si>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</si>
  <si>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</si>
  <si>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富山県</t>
  </si>
  <si>
    <t>16000</t>
  </si>
  <si>
    <t>富山県</t>
  </si>
  <si>
    <t>16201</t>
  </si>
  <si>
    <t>富山市</t>
  </si>
  <si>
    <t>16207</t>
  </si>
  <si>
    <t>黒部市</t>
  </si>
  <si>
    <t>16208</t>
  </si>
  <si>
    <t>砺波市</t>
  </si>
  <si>
    <t>富山県</t>
  </si>
  <si>
    <t>16209</t>
  </si>
  <si>
    <t>小矢部市</t>
  </si>
  <si>
    <t>16210</t>
  </si>
  <si>
    <t>南砺市</t>
  </si>
  <si>
    <t>16211</t>
  </si>
  <si>
    <t>射水市</t>
  </si>
  <si>
    <t>富山県</t>
  </si>
  <si>
    <t>16321</t>
  </si>
  <si>
    <t>舟橋村</t>
  </si>
  <si>
    <t>富山県</t>
  </si>
  <si>
    <t>16322</t>
  </si>
  <si>
    <t>上市町</t>
  </si>
  <si>
    <t>富山県</t>
  </si>
  <si>
    <t>16323</t>
  </si>
  <si>
    <t>立山町</t>
  </si>
  <si>
    <t>富山県</t>
  </si>
  <si>
    <t>16342</t>
  </si>
  <si>
    <t>入善町</t>
  </si>
  <si>
    <t>16900</t>
  </si>
  <si>
    <t>高岡地区広域圏事務組合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</si>
  <si>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</si>
  <si>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</si>
  <si>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</si>
  <si>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</si>
  <si>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</si>
  <si>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</si>
  <si>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</si>
  <si>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</si>
  <si>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</si>
  <si>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</si>
  <si>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</si>
  <si>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</si>
  <si>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</si>
  <si>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富山県</t>
  </si>
  <si>
    <t>16201</t>
  </si>
  <si>
    <t>富山市</t>
  </si>
  <si>
    <t>16897</t>
  </si>
  <si>
    <t>富山地区広域圏事務組合</t>
  </si>
  <si>
    <t>16846</t>
  </si>
  <si>
    <t>富山地域衛生組合</t>
  </si>
  <si>
    <t>16202</t>
  </si>
  <si>
    <t>高岡市</t>
  </si>
  <si>
    <t>16900</t>
  </si>
  <si>
    <t>高岡地区広域圏事務組合</t>
  </si>
  <si>
    <t>16842</t>
  </si>
  <si>
    <t>砺波地方衛生施設組合</t>
  </si>
  <si>
    <t>16204</t>
  </si>
  <si>
    <t>魚津市</t>
  </si>
  <si>
    <t>16892</t>
  </si>
  <si>
    <t>新川広域圏事務組合</t>
  </si>
  <si>
    <t>16205</t>
  </si>
  <si>
    <t>氷見市</t>
  </si>
  <si>
    <t>16206</t>
  </si>
  <si>
    <t>滑川市</t>
  </si>
  <si>
    <t>16207</t>
  </si>
  <si>
    <t>黒部市</t>
  </si>
  <si>
    <t>16892</t>
  </si>
  <si>
    <t>新川広域圏事務組合</t>
  </si>
  <si>
    <t>16208</t>
  </si>
  <si>
    <t>砺波市</t>
  </si>
  <si>
    <t>16891</t>
  </si>
  <si>
    <t>砺波広域圏事務組合</t>
  </si>
  <si>
    <t>16209</t>
  </si>
  <si>
    <t>小矢部市</t>
  </si>
  <si>
    <t>16210</t>
  </si>
  <si>
    <t>南砺市</t>
  </si>
  <si>
    <t>16211</t>
  </si>
  <si>
    <t>射水市</t>
  </si>
  <si>
    <t>富山県</t>
  </si>
  <si>
    <t>16321</t>
  </si>
  <si>
    <t>舟橋村</t>
  </si>
  <si>
    <t>16322</t>
  </si>
  <si>
    <t>上市町</t>
  </si>
  <si>
    <t>16323</t>
  </si>
  <si>
    <t>立山町</t>
  </si>
  <si>
    <t>16897</t>
  </si>
  <si>
    <t>富山地区広域圏事務組合</t>
  </si>
  <si>
    <t>16846</t>
  </si>
  <si>
    <t>富山地域衛生組合</t>
  </si>
  <si>
    <t>富山県</t>
  </si>
  <si>
    <t>16342</t>
  </si>
  <si>
    <t>入善町</t>
  </si>
  <si>
    <t>16892</t>
  </si>
  <si>
    <t>新川広域圏事務組合</t>
  </si>
  <si>
    <t>富山県</t>
  </si>
  <si>
    <t>16343</t>
  </si>
  <si>
    <t>朝日町</t>
  </si>
  <si>
    <t>廃棄物処理事業経費【市区町村分担金の合計】（平成23年度実績）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</si>
  <si>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</si>
  <si>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</si>
  <si>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</si>
  <si>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</si>
  <si>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</si>
  <si>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</si>
  <si>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</si>
  <si>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</si>
  <si>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</si>
  <si>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</si>
  <si>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</si>
  <si>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</si>
  <si>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</si>
  <si>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</si>
  <si>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</si>
  <si>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</si>
  <si>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</si>
  <si>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</si>
  <si>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</si>
  <si>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</si>
  <si>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</si>
  <si>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</si>
  <si>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</si>
  <si>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</si>
  <si>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</si>
  <si>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</si>
  <si>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</si>
  <si>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</si>
  <si>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</si>
  <si>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</si>
  <si>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</si>
  <si>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</si>
  <si>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</si>
  <si>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</si>
  <si>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</si>
  <si>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</si>
  <si>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</si>
  <si>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</si>
  <si>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</si>
  <si>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富山県</t>
  </si>
  <si>
    <t>合計</t>
  </si>
  <si>
    <t>16321</t>
  </si>
  <si>
    <t>舟橋村</t>
  </si>
  <si>
    <t>16342</t>
  </si>
  <si>
    <t>入善町</t>
  </si>
  <si>
    <t>16343</t>
  </si>
  <si>
    <t>朝日町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</si>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</sst>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7" customWidth="1"/>
    <col min="115" max="16384" width="9" style="47" customWidth="1"/>
  </cols>
  <sheetData>
    <row r="1" spans="1:114" s="45" customFormat="1" ht="17.25">
      <c r="A1" s="12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5" t="s">
        <v>64</v>
      </c>
      <c r="B2" s="145" t="s">
        <v>65</v>
      </c>
      <c r="C2" s="148" t="s">
        <v>66</v>
      </c>
      <c r="D2" s="129" t="s">
        <v>68</v>
      </c>
      <c r="E2" s="79"/>
      <c r="F2" s="79"/>
      <c r="G2" s="79"/>
      <c r="H2" s="79"/>
      <c r="I2" s="79"/>
      <c r="J2" s="79"/>
      <c r="K2" s="79"/>
      <c r="L2" s="80"/>
      <c r="M2" s="129" t="s">
        <v>70</v>
      </c>
      <c r="N2" s="79"/>
      <c r="O2" s="79"/>
      <c r="P2" s="79"/>
      <c r="Q2" s="79"/>
      <c r="R2" s="79"/>
      <c r="S2" s="79"/>
      <c r="T2" s="79"/>
      <c r="U2" s="80"/>
      <c r="V2" s="129" t="s">
        <v>71</v>
      </c>
      <c r="W2" s="79"/>
      <c r="X2" s="79"/>
      <c r="Y2" s="79"/>
      <c r="Z2" s="79"/>
      <c r="AA2" s="79"/>
      <c r="AB2" s="79"/>
      <c r="AC2" s="79"/>
      <c r="AD2" s="80"/>
      <c r="AE2" s="130" t="s">
        <v>72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73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74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45" customFormat="1" ht="13.5">
      <c r="A3" s="146"/>
      <c r="B3" s="146"/>
      <c r="C3" s="149"/>
      <c r="D3" s="131" t="s">
        <v>75</v>
      </c>
      <c r="E3" s="84"/>
      <c r="F3" s="84"/>
      <c r="G3" s="84"/>
      <c r="H3" s="84"/>
      <c r="I3" s="84"/>
      <c r="J3" s="84"/>
      <c r="K3" s="84"/>
      <c r="L3" s="85"/>
      <c r="M3" s="131" t="s">
        <v>75</v>
      </c>
      <c r="N3" s="84"/>
      <c r="O3" s="84"/>
      <c r="P3" s="84"/>
      <c r="Q3" s="84"/>
      <c r="R3" s="84"/>
      <c r="S3" s="84"/>
      <c r="T3" s="84"/>
      <c r="U3" s="85"/>
      <c r="V3" s="131" t="s">
        <v>75</v>
      </c>
      <c r="W3" s="84"/>
      <c r="X3" s="84"/>
      <c r="Y3" s="84"/>
      <c r="Z3" s="84"/>
      <c r="AA3" s="84"/>
      <c r="AB3" s="84"/>
      <c r="AC3" s="84"/>
      <c r="AD3" s="85"/>
      <c r="AE3" s="132" t="s">
        <v>76</v>
      </c>
      <c r="AF3" s="81"/>
      <c r="AG3" s="81"/>
      <c r="AH3" s="81"/>
      <c r="AI3" s="81"/>
      <c r="AJ3" s="81"/>
      <c r="AK3" s="81"/>
      <c r="AL3" s="86"/>
      <c r="AM3" s="82" t="s">
        <v>77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5</v>
      </c>
      <c r="BF3" s="91" t="s">
        <v>71</v>
      </c>
      <c r="BG3" s="132" t="s">
        <v>76</v>
      </c>
      <c r="BH3" s="81"/>
      <c r="BI3" s="81"/>
      <c r="BJ3" s="81"/>
      <c r="BK3" s="81"/>
      <c r="BL3" s="81"/>
      <c r="BM3" s="81"/>
      <c r="BN3" s="86"/>
      <c r="BO3" s="82" t="s">
        <v>77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5</v>
      </c>
      <c r="CH3" s="91" t="s">
        <v>71</v>
      </c>
      <c r="CI3" s="132" t="s">
        <v>76</v>
      </c>
      <c r="CJ3" s="81"/>
      <c r="CK3" s="81"/>
      <c r="CL3" s="81"/>
      <c r="CM3" s="81"/>
      <c r="CN3" s="81"/>
      <c r="CO3" s="81"/>
      <c r="CP3" s="86"/>
      <c r="CQ3" s="82" t="s">
        <v>77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5</v>
      </c>
      <c r="DJ3" s="91" t="s">
        <v>71</v>
      </c>
    </row>
    <row r="4" spans="1:114" s="45" customFormat="1" ht="13.5">
      <c r="A4" s="146"/>
      <c r="B4" s="146"/>
      <c r="C4" s="149"/>
      <c r="D4" s="68"/>
      <c r="E4" s="131" t="s">
        <v>78</v>
      </c>
      <c r="F4" s="92"/>
      <c r="G4" s="92"/>
      <c r="H4" s="92"/>
      <c r="I4" s="92"/>
      <c r="J4" s="92"/>
      <c r="K4" s="93"/>
      <c r="L4" s="67" t="s">
        <v>80</v>
      </c>
      <c r="M4" s="68"/>
      <c r="N4" s="131" t="s">
        <v>78</v>
      </c>
      <c r="O4" s="92"/>
      <c r="P4" s="92"/>
      <c r="Q4" s="92"/>
      <c r="R4" s="92"/>
      <c r="S4" s="92"/>
      <c r="T4" s="93"/>
      <c r="U4" s="67" t="s">
        <v>80</v>
      </c>
      <c r="V4" s="68"/>
      <c r="W4" s="131" t="s">
        <v>78</v>
      </c>
      <c r="X4" s="92"/>
      <c r="Y4" s="92"/>
      <c r="Z4" s="92"/>
      <c r="AA4" s="92"/>
      <c r="AB4" s="92"/>
      <c r="AC4" s="93"/>
      <c r="AD4" s="67" t="s">
        <v>80</v>
      </c>
      <c r="AE4" s="91" t="s">
        <v>71</v>
      </c>
      <c r="AF4" s="96" t="s">
        <v>81</v>
      </c>
      <c r="AG4" s="90"/>
      <c r="AH4" s="94"/>
      <c r="AI4" s="81"/>
      <c r="AJ4" s="95"/>
      <c r="AK4" s="133" t="s">
        <v>83</v>
      </c>
      <c r="AL4" s="143" t="s">
        <v>84</v>
      </c>
      <c r="AM4" s="91" t="s">
        <v>71</v>
      </c>
      <c r="AN4" s="132" t="s">
        <v>85</v>
      </c>
      <c r="AO4" s="88"/>
      <c r="AP4" s="88"/>
      <c r="AQ4" s="88"/>
      <c r="AR4" s="89"/>
      <c r="AS4" s="132" t="s">
        <v>86</v>
      </c>
      <c r="AT4" s="81"/>
      <c r="AU4" s="81"/>
      <c r="AV4" s="95"/>
      <c r="AW4" s="96" t="s">
        <v>88</v>
      </c>
      <c r="AX4" s="132" t="s">
        <v>89</v>
      </c>
      <c r="AY4" s="87"/>
      <c r="AZ4" s="88"/>
      <c r="BA4" s="88"/>
      <c r="BB4" s="89"/>
      <c r="BC4" s="96" t="s">
        <v>3</v>
      </c>
      <c r="BD4" s="96" t="s">
        <v>90</v>
      </c>
      <c r="BE4" s="91"/>
      <c r="BF4" s="91"/>
      <c r="BG4" s="91" t="s">
        <v>71</v>
      </c>
      <c r="BH4" s="96" t="s">
        <v>81</v>
      </c>
      <c r="BI4" s="90"/>
      <c r="BJ4" s="94"/>
      <c r="BK4" s="81"/>
      <c r="BL4" s="95"/>
      <c r="BM4" s="133" t="s">
        <v>83</v>
      </c>
      <c r="BN4" s="143" t="s">
        <v>84</v>
      </c>
      <c r="BO4" s="91" t="s">
        <v>71</v>
      </c>
      <c r="BP4" s="132" t="s">
        <v>85</v>
      </c>
      <c r="BQ4" s="88"/>
      <c r="BR4" s="88"/>
      <c r="BS4" s="88"/>
      <c r="BT4" s="89"/>
      <c r="BU4" s="132" t="s">
        <v>86</v>
      </c>
      <c r="BV4" s="81"/>
      <c r="BW4" s="81"/>
      <c r="BX4" s="95"/>
      <c r="BY4" s="96" t="s">
        <v>88</v>
      </c>
      <c r="BZ4" s="132" t="s">
        <v>89</v>
      </c>
      <c r="CA4" s="97"/>
      <c r="CB4" s="97"/>
      <c r="CC4" s="98"/>
      <c r="CD4" s="89"/>
      <c r="CE4" s="96" t="s">
        <v>3</v>
      </c>
      <c r="CF4" s="96" t="s">
        <v>90</v>
      </c>
      <c r="CG4" s="91"/>
      <c r="CH4" s="91"/>
      <c r="CI4" s="91" t="s">
        <v>71</v>
      </c>
      <c r="CJ4" s="96" t="s">
        <v>81</v>
      </c>
      <c r="CK4" s="90"/>
      <c r="CL4" s="94"/>
      <c r="CM4" s="81"/>
      <c r="CN4" s="95"/>
      <c r="CO4" s="133" t="s">
        <v>83</v>
      </c>
      <c r="CP4" s="143" t="s">
        <v>84</v>
      </c>
      <c r="CQ4" s="91" t="s">
        <v>71</v>
      </c>
      <c r="CR4" s="132" t="s">
        <v>85</v>
      </c>
      <c r="CS4" s="88"/>
      <c r="CT4" s="88"/>
      <c r="CU4" s="88"/>
      <c r="CV4" s="89"/>
      <c r="CW4" s="132" t="s">
        <v>86</v>
      </c>
      <c r="CX4" s="81"/>
      <c r="CY4" s="81"/>
      <c r="CZ4" s="95"/>
      <c r="DA4" s="96" t="s">
        <v>88</v>
      </c>
      <c r="DB4" s="132" t="s">
        <v>89</v>
      </c>
      <c r="DC4" s="88"/>
      <c r="DD4" s="88"/>
      <c r="DE4" s="88"/>
      <c r="DF4" s="89"/>
      <c r="DG4" s="96" t="s">
        <v>3</v>
      </c>
      <c r="DH4" s="96" t="s">
        <v>90</v>
      </c>
      <c r="DI4" s="91"/>
      <c r="DJ4" s="91"/>
    </row>
    <row r="5" spans="1:114" s="45" customFormat="1" ht="22.5">
      <c r="A5" s="146"/>
      <c r="B5" s="146"/>
      <c r="C5" s="149"/>
      <c r="D5" s="68"/>
      <c r="E5" s="68"/>
      <c r="F5" s="125" t="s">
        <v>92</v>
      </c>
      <c r="G5" s="125" t="s">
        <v>93</v>
      </c>
      <c r="H5" s="125" t="s">
        <v>95</v>
      </c>
      <c r="I5" s="125" t="s">
        <v>96</v>
      </c>
      <c r="J5" s="125" t="s">
        <v>4</v>
      </c>
      <c r="K5" s="125" t="s">
        <v>5</v>
      </c>
      <c r="L5" s="67"/>
      <c r="M5" s="68"/>
      <c r="N5" s="68"/>
      <c r="O5" s="125" t="s">
        <v>92</v>
      </c>
      <c r="P5" s="125" t="s">
        <v>93</v>
      </c>
      <c r="Q5" s="125" t="s">
        <v>95</v>
      </c>
      <c r="R5" s="125" t="s">
        <v>96</v>
      </c>
      <c r="S5" s="125" t="s">
        <v>4</v>
      </c>
      <c r="T5" s="125" t="s">
        <v>5</v>
      </c>
      <c r="U5" s="67"/>
      <c r="V5" s="68"/>
      <c r="W5" s="68"/>
      <c r="X5" s="125" t="s">
        <v>92</v>
      </c>
      <c r="Y5" s="125" t="s">
        <v>93</v>
      </c>
      <c r="Z5" s="125" t="s">
        <v>95</v>
      </c>
      <c r="AA5" s="125" t="s">
        <v>96</v>
      </c>
      <c r="AB5" s="125" t="s">
        <v>4</v>
      </c>
      <c r="AC5" s="125" t="s">
        <v>5</v>
      </c>
      <c r="AD5" s="67"/>
      <c r="AE5" s="91"/>
      <c r="AF5" s="91" t="s">
        <v>71</v>
      </c>
      <c r="AG5" s="133" t="s">
        <v>98</v>
      </c>
      <c r="AH5" s="133" t="s">
        <v>100</v>
      </c>
      <c r="AI5" s="133" t="s">
        <v>102</v>
      </c>
      <c r="AJ5" s="133" t="s">
        <v>5</v>
      </c>
      <c r="AK5" s="99"/>
      <c r="AL5" s="144"/>
      <c r="AM5" s="91"/>
      <c r="AN5" s="91"/>
      <c r="AO5" s="91" t="s">
        <v>104</v>
      </c>
      <c r="AP5" s="91" t="s">
        <v>106</v>
      </c>
      <c r="AQ5" s="91" t="s">
        <v>108</v>
      </c>
      <c r="AR5" s="91" t="s">
        <v>110</v>
      </c>
      <c r="AS5" s="91" t="s">
        <v>71</v>
      </c>
      <c r="AT5" s="96" t="s">
        <v>112</v>
      </c>
      <c r="AU5" s="96" t="s">
        <v>114</v>
      </c>
      <c r="AV5" s="96" t="s">
        <v>116</v>
      </c>
      <c r="AW5" s="91"/>
      <c r="AX5" s="91"/>
      <c r="AY5" s="96" t="s">
        <v>112</v>
      </c>
      <c r="AZ5" s="96" t="s">
        <v>114</v>
      </c>
      <c r="BA5" s="96" t="s">
        <v>116</v>
      </c>
      <c r="BB5" s="96" t="s">
        <v>5</v>
      </c>
      <c r="BC5" s="91"/>
      <c r="BD5" s="91"/>
      <c r="BE5" s="91"/>
      <c r="BF5" s="91"/>
      <c r="BG5" s="91"/>
      <c r="BH5" s="91" t="s">
        <v>71</v>
      </c>
      <c r="BI5" s="133" t="s">
        <v>98</v>
      </c>
      <c r="BJ5" s="133" t="s">
        <v>100</v>
      </c>
      <c r="BK5" s="133" t="s">
        <v>102</v>
      </c>
      <c r="BL5" s="133" t="s">
        <v>5</v>
      </c>
      <c r="BM5" s="99"/>
      <c r="BN5" s="144"/>
      <c r="BO5" s="91"/>
      <c r="BP5" s="91"/>
      <c r="BQ5" s="91" t="s">
        <v>104</v>
      </c>
      <c r="BR5" s="91" t="s">
        <v>106</v>
      </c>
      <c r="BS5" s="91" t="s">
        <v>108</v>
      </c>
      <c r="BT5" s="91" t="s">
        <v>110</v>
      </c>
      <c r="BU5" s="91" t="s">
        <v>71</v>
      </c>
      <c r="BV5" s="96" t="s">
        <v>112</v>
      </c>
      <c r="BW5" s="96" t="s">
        <v>114</v>
      </c>
      <c r="BX5" s="96" t="s">
        <v>116</v>
      </c>
      <c r="BY5" s="91"/>
      <c r="BZ5" s="91"/>
      <c r="CA5" s="96" t="s">
        <v>112</v>
      </c>
      <c r="CB5" s="96" t="s">
        <v>114</v>
      </c>
      <c r="CC5" s="96" t="s">
        <v>116</v>
      </c>
      <c r="CD5" s="96" t="s">
        <v>5</v>
      </c>
      <c r="CE5" s="91"/>
      <c r="CF5" s="91"/>
      <c r="CG5" s="91"/>
      <c r="CH5" s="91"/>
      <c r="CI5" s="91"/>
      <c r="CJ5" s="91" t="s">
        <v>71</v>
      </c>
      <c r="CK5" s="133" t="s">
        <v>98</v>
      </c>
      <c r="CL5" s="133" t="s">
        <v>100</v>
      </c>
      <c r="CM5" s="133" t="s">
        <v>102</v>
      </c>
      <c r="CN5" s="133" t="s">
        <v>5</v>
      </c>
      <c r="CO5" s="99"/>
      <c r="CP5" s="144"/>
      <c r="CQ5" s="91"/>
      <c r="CR5" s="91"/>
      <c r="CS5" s="91" t="s">
        <v>104</v>
      </c>
      <c r="CT5" s="91" t="s">
        <v>106</v>
      </c>
      <c r="CU5" s="91" t="s">
        <v>108</v>
      </c>
      <c r="CV5" s="91" t="s">
        <v>110</v>
      </c>
      <c r="CW5" s="91" t="s">
        <v>71</v>
      </c>
      <c r="CX5" s="96" t="s">
        <v>112</v>
      </c>
      <c r="CY5" s="96" t="s">
        <v>114</v>
      </c>
      <c r="CZ5" s="96" t="s">
        <v>116</v>
      </c>
      <c r="DA5" s="91"/>
      <c r="DB5" s="91"/>
      <c r="DC5" s="96" t="s">
        <v>112</v>
      </c>
      <c r="DD5" s="96" t="s">
        <v>114</v>
      </c>
      <c r="DE5" s="96" t="s">
        <v>116</v>
      </c>
      <c r="DF5" s="96" t="s">
        <v>5</v>
      </c>
      <c r="DG5" s="91"/>
      <c r="DH5" s="91"/>
      <c r="DI5" s="91"/>
      <c r="DJ5" s="91"/>
    </row>
    <row r="6" spans="1:114" s="46" customFormat="1" ht="13.5">
      <c r="A6" s="147"/>
      <c r="B6" s="147"/>
      <c r="C6" s="150"/>
      <c r="D6" s="100" t="s">
        <v>117</v>
      </c>
      <c r="E6" s="100" t="s">
        <v>117</v>
      </c>
      <c r="F6" s="101" t="s">
        <v>117</v>
      </c>
      <c r="G6" s="101" t="s">
        <v>117</v>
      </c>
      <c r="H6" s="101" t="s">
        <v>117</v>
      </c>
      <c r="I6" s="101" t="s">
        <v>117</v>
      </c>
      <c r="J6" s="101" t="s">
        <v>117</v>
      </c>
      <c r="K6" s="101" t="s">
        <v>117</v>
      </c>
      <c r="L6" s="101" t="s">
        <v>117</v>
      </c>
      <c r="M6" s="100" t="s">
        <v>117</v>
      </c>
      <c r="N6" s="100" t="s">
        <v>117</v>
      </c>
      <c r="O6" s="101" t="s">
        <v>117</v>
      </c>
      <c r="P6" s="101" t="s">
        <v>117</v>
      </c>
      <c r="Q6" s="101" t="s">
        <v>117</v>
      </c>
      <c r="R6" s="101" t="s">
        <v>117</v>
      </c>
      <c r="S6" s="101" t="s">
        <v>117</v>
      </c>
      <c r="T6" s="101" t="s">
        <v>117</v>
      </c>
      <c r="U6" s="101" t="s">
        <v>117</v>
      </c>
      <c r="V6" s="100" t="s">
        <v>117</v>
      </c>
      <c r="W6" s="100" t="s">
        <v>117</v>
      </c>
      <c r="X6" s="101" t="s">
        <v>117</v>
      </c>
      <c r="Y6" s="101" t="s">
        <v>117</v>
      </c>
      <c r="Z6" s="101" t="s">
        <v>117</v>
      </c>
      <c r="AA6" s="101" t="s">
        <v>117</v>
      </c>
      <c r="AB6" s="101" t="s">
        <v>117</v>
      </c>
      <c r="AC6" s="101" t="s">
        <v>117</v>
      </c>
      <c r="AD6" s="101" t="s">
        <v>117</v>
      </c>
      <c r="AE6" s="102" t="s">
        <v>117</v>
      </c>
      <c r="AF6" s="102" t="s">
        <v>117</v>
      </c>
      <c r="AG6" s="103" t="s">
        <v>117</v>
      </c>
      <c r="AH6" s="103" t="s">
        <v>117</v>
      </c>
      <c r="AI6" s="103" t="s">
        <v>117</v>
      </c>
      <c r="AJ6" s="103" t="s">
        <v>117</v>
      </c>
      <c r="AK6" s="103" t="s">
        <v>117</v>
      </c>
      <c r="AL6" s="103" t="s">
        <v>117</v>
      </c>
      <c r="AM6" s="102" t="s">
        <v>117</v>
      </c>
      <c r="AN6" s="102" t="s">
        <v>117</v>
      </c>
      <c r="AO6" s="102" t="s">
        <v>117</v>
      </c>
      <c r="AP6" s="102" t="s">
        <v>117</v>
      </c>
      <c r="AQ6" s="102" t="s">
        <v>117</v>
      </c>
      <c r="AR6" s="102" t="s">
        <v>117</v>
      </c>
      <c r="AS6" s="102" t="s">
        <v>117</v>
      </c>
      <c r="AT6" s="102" t="s">
        <v>117</v>
      </c>
      <c r="AU6" s="102" t="s">
        <v>117</v>
      </c>
      <c r="AV6" s="102" t="s">
        <v>117</v>
      </c>
      <c r="AW6" s="102" t="s">
        <v>117</v>
      </c>
      <c r="AX6" s="102" t="s">
        <v>117</v>
      </c>
      <c r="AY6" s="102" t="s">
        <v>117</v>
      </c>
      <c r="AZ6" s="102" t="s">
        <v>117</v>
      </c>
      <c r="BA6" s="102" t="s">
        <v>117</v>
      </c>
      <c r="BB6" s="102" t="s">
        <v>117</v>
      </c>
      <c r="BC6" s="102" t="s">
        <v>117</v>
      </c>
      <c r="BD6" s="102" t="s">
        <v>117</v>
      </c>
      <c r="BE6" s="102" t="s">
        <v>117</v>
      </c>
      <c r="BF6" s="102" t="s">
        <v>117</v>
      </c>
      <c r="BG6" s="102" t="s">
        <v>117</v>
      </c>
      <c r="BH6" s="102" t="s">
        <v>117</v>
      </c>
      <c r="BI6" s="103" t="s">
        <v>117</v>
      </c>
      <c r="BJ6" s="103" t="s">
        <v>117</v>
      </c>
      <c r="BK6" s="103" t="s">
        <v>117</v>
      </c>
      <c r="BL6" s="103" t="s">
        <v>117</v>
      </c>
      <c r="BM6" s="103" t="s">
        <v>117</v>
      </c>
      <c r="BN6" s="103" t="s">
        <v>117</v>
      </c>
      <c r="BO6" s="102" t="s">
        <v>117</v>
      </c>
      <c r="BP6" s="102" t="s">
        <v>117</v>
      </c>
      <c r="BQ6" s="102" t="s">
        <v>117</v>
      </c>
      <c r="BR6" s="102" t="s">
        <v>117</v>
      </c>
      <c r="BS6" s="102" t="s">
        <v>117</v>
      </c>
      <c r="BT6" s="102" t="s">
        <v>117</v>
      </c>
      <c r="BU6" s="102" t="s">
        <v>117</v>
      </c>
      <c r="BV6" s="102" t="s">
        <v>117</v>
      </c>
      <c r="BW6" s="102" t="s">
        <v>117</v>
      </c>
      <c r="BX6" s="102" t="s">
        <v>117</v>
      </c>
      <c r="BY6" s="102" t="s">
        <v>117</v>
      </c>
      <c r="BZ6" s="102" t="s">
        <v>117</v>
      </c>
      <c r="CA6" s="102" t="s">
        <v>117</v>
      </c>
      <c r="CB6" s="102" t="s">
        <v>117</v>
      </c>
      <c r="CC6" s="102" t="s">
        <v>117</v>
      </c>
      <c r="CD6" s="102" t="s">
        <v>117</v>
      </c>
      <c r="CE6" s="102" t="s">
        <v>117</v>
      </c>
      <c r="CF6" s="102" t="s">
        <v>117</v>
      </c>
      <c r="CG6" s="102" t="s">
        <v>117</v>
      </c>
      <c r="CH6" s="102" t="s">
        <v>117</v>
      </c>
      <c r="CI6" s="102" t="s">
        <v>117</v>
      </c>
      <c r="CJ6" s="102" t="s">
        <v>117</v>
      </c>
      <c r="CK6" s="103" t="s">
        <v>117</v>
      </c>
      <c r="CL6" s="103" t="s">
        <v>117</v>
      </c>
      <c r="CM6" s="103" t="s">
        <v>117</v>
      </c>
      <c r="CN6" s="103" t="s">
        <v>117</v>
      </c>
      <c r="CO6" s="103" t="s">
        <v>117</v>
      </c>
      <c r="CP6" s="103" t="s">
        <v>117</v>
      </c>
      <c r="CQ6" s="102" t="s">
        <v>117</v>
      </c>
      <c r="CR6" s="102" t="s">
        <v>117</v>
      </c>
      <c r="CS6" s="103" t="s">
        <v>117</v>
      </c>
      <c r="CT6" s="103" t="s">
        <v>117</v>
      </c>
      <c r="CU6" s="103" t="s">
        <v>117</v>
      </c>
      <c r="CV6" s="103" t="s">
        <v>117</v>
      </c>
      <c r="CW6" s="102" t="s">
        <v>117</v>
      </c>
      <c r="CX6" s="102" t="s">
        <v>117</v>
      </c>
      <c r="CY6" s="102" t="s">
        <v>117</v>
      </c>
      <c r="CZ6" s="102" t="s">
        <v>117</v>
      </c>
      <c r="DA6" s="102" t="s">
        <v>117</v>
      </c>
      <c r="DB6" s="102" t="s">
        <v>117</v>
      </c>
      <c r="DC6" s="102" t="s">
        <v>117</v>
      </c>
      <c r="DD6" s="102" t="s">
        <v>117</v>
      </c>
      <c r="DE6" s="102" t="s">
        <v>117</v>
      </c>
      <c r="DF6" s="102" t="s">
        <v>117</v>
      </c>
      <c r="DG6" s="102" t="s">
        <v>117</v>
      </c>
      <c r="DH6" s="102" t="s">
        <v>117</v>
      </c>
      <c r="DI6" s="102" t="s">
        <v>117</v>
      </c>
      <c r="DJ6" s="102" t="s">
        <v>117</v>
      </c>
    </row>
    <row r="7" spans="1:114" s="50" customFormat="1" ht="12" customHeight="1">
      <c r="A7" s="48" t="s">
        <v>118</v>
      </c>
      <c r="B7" s="63" t="s">
        <v>120</v>
      </c>
      <c r="C7" s="48" t="s">
        <v>71</v>
      </c>
      <c r="D7" s="71">
        <f aca="true" t="shared" si="0" ref="D7:I7">SUM(D8:D22)</f>
        <v>9777557</v>
      </c>
      <c r="E7" s="71">
        <f t="shared" si="0"/>
        <v>1842126</v>
      </c>
      <c r="F7" s="71">
        <f t="shared" si="0"/>
        <v>25725</v>
      </c>
      <c r="G7" s="71">
        <f t="shared" si="0"/>
        <v>36112</v>
      </c>
      <c r="H7" s="71">
        <f t="shared" si="0"/>
        <v>131300</v>
      </c>
      <c r="I7" s="71">
        <f t="shared" si="0"/>
        <v>1233461</v>
      </c>
      <c r="J7" s="72" t="s">
        <v>121</v>
      </c>
      <c r="K7" s="71">
        <f aca="true" t="shared" si="1" ref="K7:R7">SUM(K8:K22)</f>
        <v>415528</v>
      </c>
      <c r="L7" s="71">
        <f t="shared" si="1"/>
        <v>7935431</v>
      </c>
      <c r="M7" s="71">
        <f t="shared" si="1"/>
        <v>1530950</v>
      </c>
      <c r="N7" s="71">
        <f t="shared" si="1"/>
        <v>277210</v>
      </c>
      <c r="O7" s="71">
        <f t="shared" si="1"/>
        <v>11867</v>
      </c>
      <c r="P7" s="71">
        <f t="shared" si="1"/>
        <v>15188</v>
      </c>
      <c r="Q7" s="71">
        <f t="shared" si="1"/>
        <v>2100</v>
      </c>
      <c r="R7" s="71">
        <f t="shared" si="1"/>
        <v>247882</v>
      </c>
      <c r="S7" s="72" t="s">
        <v>121</v>
      </c>
      <c r="T7" s="71">
        <f aca="true" t="shared" si="2" ref="T7:AA7">SUM(T8:T22)</f>
        <v>173</v>
      </c>
      <c r="U7" s="71">
        <f t="shared" si="2"/>
        <v>1253740</v>
      </c>
      <c r="V7" s="71">
        <f t="shared" si="2"/>
        <v>11308507</v>
      </c>
      <c r="W7" s="71">
        <f t="shared" si="2"/>
        <v>2119336</v>
      </c>
      <c r="X7" s="71">
        <f t="shared" si="2"/>
        <v>37592</v>
      </c>
      <c r="Y7" s="71">
        <f t="shared" si="2"/>
        <v>51300</v>
      </c>
      <c r="Z7" s="71">
        <f t="shared" si="2"/>
        <v>133400</v>
      </c>
      <c r="AA7" s="71">
        <f t="shared" si="2"/>
        <v>1481343</v>
      </c>
      <c r="AB7" s="72" t="s">
        <v>121</v>
      </c>
      <c r="AC7" s="71">
        <f aca="true" t="shared" si="3" ref="AC7:BH7">SUM(AC8:AC22)</f>
        <v>415701</v>
      </c>
      <c r="AD7" s="71">
        <f t="shared" si="3"/>
        <v>9189171</v>
      </c>
      <c r="AE7" s="71">
        <f t="shared" si="3"/>
        <v>78273</v>
      </c>
      <c r="AF7" s="71">
        <f t="shared" si="3"/>
        <v>78273</v>
      </c>
      <c r="AG7" s="71">
        <f t="shared" si="3"/>
        <v>1098</v>
      </c>
      <c r="AH7" s="71">
        <f t="shared" si="3"/>
        <v>77175</v>
      </c>
      <c r="AI7" s="71">
        <f t="shared" si="3"/>
        <v>0</v>
      </c>
      <c r="AJ7" s="71">
        <f t="shared" si="3"/>
        <v>0</v>
      </c>
      <c r="AK7" s="71">
        <f t="shared" si="3"/>
        <v>0</v>
      </c>
      <c r="AL7" s="71">
        <f t="shared" si="3"/>
        <v>196234</v>
      </c>
      <c r="AM7" s="71">
        <f t="shared" si="3"/>
        <v>7097398</v>
      </c>
      <c r="AN7" s="71">
        <f t="shared" si="3"/>
        <v>2517388</v>
      </c>
      <c r="AO7" s="71">
        <f t="shared" si="3"/>
        <v>535213</v>
      </c>
      <c r="AP7" s="71">
        <f t="shared" si="3"/>
        <v>1557383</v>
      </c>
      <c r="AQ7" s="71">
        <f t="shared" si="3"/>
        <v>371502</v>
      </c>
      <c r="AR7" s="71">
        <f t="shared" si="3"/>
        <v>53290</v>
      </c>
      <c r="AS7" s="71">
        <f t="shared" si="3"/>
        <v>408214</v>
      </c>
      <c r="AT7" s="71">
        <f t="shared" si="3"/>
        <v>172777</v>
      </c>
      <c r="AU7" s="71">
        <f t="shared" si="3"/>
        <v>159575</v>
      </c>
      <c r="AV7" s="71">
        <f t="shared" si="3"/>
        <v>75862</v>
      </c>
      <c r="AW7" s="71">
        <f t="shared" si="3"/>
        <v>29379</v>
      </c>
      <c r="AX7" s="71">
        <f t="shared" si="3"/>
        <v>4135554</v>
      </c>
      <c r="AY7" s="71">
        <f t="shared" si="3"/>
        <v>2345069</v>
      </c>
      <c r="AZ7" s="71">
        <f t="shared" si="3"/>
        <v>1251318</v>
      </c>
      <c r="BA7" s="71">
        <f t="shared" si="3"/>
        <v>50613</v>
      </c>
      <c r="BB7" s="71">
        <f t="shared" si="3"/>
        <v>488554</v>
      </c>
      <c r="BC7" s="71">
        <f t="shared" si="3"/>
        <v>1688285</v>
      </c>
      <c r="BD7" s="71">
        <f t="shared" si="3"/>
        <v>6863</v>
      </c>
      <c r="BE7" s="71">
        <f t="shared" si="3"/>
        <v>717367</v>
      </c>
      <c r="BF7" s="71">
        <f t="shared" si="3"/>
        <v>7893038</v>
      </c>
      <c r="BG7" s="71">
        <f t="shared" si="3"/>
        <v>2300</v>
      </c>
      <c r="BH7" s="71">
        <f t="shared" si="3"/>
        <v>2300</v>
      </c>
      <c r="BI7" s="71">
        <f aca="true" t="shared" si="4" ref="BI7:CN7">SUM(BI8:BI22)</f>
        <v>0</v>
      </c>
      <c r="BJ7" s="71">
        <f t="shared" si="4"/>
        <v>0</v>
      </c>
      <c r="BK7" s="71">
        <f t="shared" si="4"/>
        <v>0</v>
      </c>
      <c r="BL7" s="71">
        <f t="shared" si="4"/>
        <v>2300</v>
      </c>
      <c r="BM7" s="71">
        <f t="shared" si="4"/>
        <v>0</v>
      </c>
      <c r="BN7" s="71">
        <f t="shared" si="4"/>
        <v>122300</v>
      </c>
      <c r="BO7" s="71">
        <f t="shared" si="4"/>
        <v>822355</v>
      </c>
      <c r="BP7" s="71">
        <f t="shared" si="4"/>
        <v>350781</v>
      </c>
      <c r="BQ7" s="71">
        <f t="shared" si="4"/>
        <v>88965</v>
      </c>
      <c r="BR7" s="71">
        <f t="shared" si="4"/>
        <v>144257</v>
      </c>
      <c r="BS7" s="71">
        <f t="shared" si="4"/>
        <v>117559</v>
      </c>
      <c r="BT7" s="71">
        <f t="shared" si="4"/>
        <v>0</v>
      </c>
      <c r="BU7" s="71">
        <f t="shared" si="4"/>
        <v>91538</v>
      </c>
      <c r="BV7" s="71">
        <f t="shared" si="4"/>
        <v>5159</v>
      </c>
      <c r="BW7" s="71">
        <f t="shared" si="4"/>
        <v>86104</v>
      </c>
      <c r="BX7" s="71">
        <f t="shared" si="4"/>
        <v>275</v>
      </c>
      <c r="BY7" s="71">
        <f t="shared" si="4"/>
        <v>0</v>
      </c>
      <c r="BZ7" s="71">
        <f t="shared" si="4"/>
        <v>379299</v>
      </c>
      <c r="CA7" s="71">
        <f t="shared" si="4"/>
        <v>211423</v>
      </c>
      <c r="CB7" s="71">
        <f t="shared" si="4"/>
        <v>137693</v>
      </c>
      <c r="CC7" s="71">
        <f t="shared" si="4"/>
        <v>0</v>
      </c>
      <c r="CD7" s="71">
        <f t="shared" si="4"/>
        <v>30183</v>
      </c>
      <c r="CE7" s="71">
        <f t="shared" si="4"/>
        <v>507443</v>
      </c>
      <c r="CF7" s="71">
        <f t="shared" si="4"/>
        <v>737</v>
      </c>
      <c r="CG7" s="71">
        <f t="shared" si="4"/>
        <v>76552</v>
      </c>
      <c r="CH7" s="71">
        <f t="shared" si="4"/>
        <v>901207</v>
      </c>
      <c r="CI7" s="71">
        <f t="shared" si="4"/>
        <v>80573</v>
      </c>
      <c r="CJ7" s="71">
        <f t="shared" si="4"/>
        <v>80573</v>
      </c>
      <c r="CK7" s="71">
        <f t="shared" si="4"/>
        <v>1098</v>
      </c>
      <c r="CL7" s="71">
        <f t="shared" si="4"/>
        <v>77175</v>
      </c>
      <c r="CM7" s="71">
        <f t="shared" si="4"/>
        <v>0</v>
      </c>
      <c r="CN7" s="71">
        <f t="shared" si="4"/>
        <v>2300</v>
      </c>
      <c r="CO7" s="71">
        <f aca="true" t="shared" si="5" ref="CO7:DT7">SUM(CO8:CO22)</f>
        <v>0</v>
      </c>
      <c r="CP7" s="71">
        <f t="shared" si="5"/>
        <v>318534</v>
      </c>
      <c r="CQ7" s="71">
        <f t="shared" si="5"/>
        <v>7919753</v>
      </c>
      <c r="CR7" s="71">
        <f t="shared" si="5"/>
        <v>2868169</v>
      </c>
      <c r="CS7" s="71">
        <f t="shared" si="5"/>
        <v>624178</v>
      </c>
      <c r="CT7" s="71">
        <f t="shared" si="5"/>
        <v>1701640</v>
      </c>
      <c r="CU7" s="71">
        <f t="shared" si="5"/>
        <v>489061</v>
      </c>
      <c r="CV7" s="71">
        <f t="shared" si="5"/>
        <v>53290</v>
      </c>
      <c r="CW7" s="71">
        <f t="shared" si="5"/>
        <v>499752</v>
      </c>
      <c r="CX7" s="71">
        <f t="shared" si="5"/>
        <v>177936</v>
      </c>
      <c r="CY7" s="71">
        <f t="shared" si="5"/>
        <v>245679</v>
      </c>
      <c r="CZ7" s="71">
        <f t="shared" si="5"/>
        <v>76137</v>
      </c>
      <c r="DA7" s="71">
        <f t="shared" si="5"/>
        <v>29379</v>
      </c>
      <c r="DB7" s="71">
        <f t="shared" si="5"/>
        <v>4514853</v>
      </c>
      <c r="DC7" s="71">
        <f t="shared" si="5"/>
        <v>2556492</v>
      </c>
      <c r="DD7" s="71">
        <f t="shared" si="5"/>
        <v>1389011</v>
      </c>
      <c r="DE7" s="71">
        <f t="shared" si="5"/>
        <v>50613</v>
      </c>
      <c r="DF7" s="71">
        <f t="shared" si="5"/>
        <v>518737</v>
      </c>
      <c r="DG7" s="71">
        <f t="shared" si="5"/>
        <v>2195728</v>
      </c>
      <c r="DH7" s="71">
        <f t="shared" si="5"/>
        <v>7600</v>
      </c>
      <c r="DI7" s="71">
        <f t="shared" si="5"/>
        <v>793919</v>
      </c>
      <c r="DJ7" s="71">
        <f t="shared" si="5"/>
        <v>8794245</v>
      </c>
    </row>
    <row r="8" spans="1:114" s="50" customFormat="1" ht="12" customHeight="1">
      <c r="A8" s="51" t="s">
        <v>118</v>
      </c>
      <c r="B8" s="64" t="s">
        <v>122</v>
      </c>
      <c r="C8" s="51" t="s">
        <v>123</v>
      </c>
      <c r="D8" s="73">
        <f aca="true" t="shared" si="6" ref="D8:D22">SUM(E8,+L8)</f>
        <v>2461882</v>
      </c>
      <c r="E8" s="73">
        <f aca="true" t="shared" si="7" ref="E8:E22">SUM(F8:I8)+K8</f>
        <v>374736</v>
      </c>
      <c r="F8" s="73">
        <v>0</v>
      </c>
      <c r="G8" s="73">
        <v>12630</v>
      </c>
      <c r="H8" s="73">
        <v>27400</v>
      </c>
      <c r="I8" s="73">
        <v>144932</v>
      </c>
      <c r="J8" s="74" t="s">
        <v>121</v>
      </c>
      <c r="K8" s="73">
        <v>189774</v>
      </c>
      <c r="L8" s="73">
        <v>2087146</v>
      </c>
      <c r="M8" s="73">
        <f aca="true" t="shared" si="8" ref="M8:M22">SUM(N8,+U8)</f>
        <v>590469</v>
      </c>
      <c r="N8" s="73">
        <f aca="true" t="shared" si="9" ref="N8:N22">SUM(O8:R8)+T8</f>
        <v>125505</v>
      </c>
      <c r="O8" s="73">
        <v>2198</v>
      </c>
      <c r="P8" s="73">
        <v>1890</v>
      </c>
      <c r="Q8" s="73">
        <v>0</v>
      </c>
      <c r="R8" s="73">
        <v>121254</v>
      </c>
      <c r="S8" s="74" t="s">
        <v>121</v>
      </c>
      <c r="T8" s="73">
        <v>163</v>
      </c>
      <c r="U8" s="73">
        <v>464964</v>
      </c>
      <c r="V8" s="73">
        <f aca="true" t="shared" si="10" ref="V8:V22">+SUM(D8,M8)</f>
        <v>3052351</v>
      </c>
      <c r="W8" s="73">
        <f aca="true" t="shared" si="11" ref="W8:W22">+SUM(E8,N8)</f>
        <v>500241</v>
      </c>
      <c r="X8" s="73">
        <f aca="true" t="shared" si="12" ref="X8:X22">+SUM(F8,O8)</f>
        <v>2198</v>
      </c>
      <c r="Y8" s="73">
        <f aca="true" t="shared" si="13" ref="Y8:Y22">+SUM(G8,P8)</f>
        <v>14520</v>
      </c>
      <c r="Z8" s="73">
        <f aca="true" t="shared" si="14" ref="Z8:Z22">+SUM(H8,Q8)</f>
        <v>27400</v>
      </c>
      <c r="AA8" s="73">
        <f aca="true" t="shared" si="15" ref="AA8:AA22">+SUM(I8,R8)</f>
        <v>266186</v>
      </c>
      <c r="AB8" s="74" t="s">
        <v>121</v>
      </c>
      <c r="AC8" s="73">
        <f aca="true" t="shared" si="16" ref="AC8:AC22">+SUM(K8,T8)</f>
        <v>189937</v>
      </c>
      <c r="AD8" s="73">
        <f aca="true" t="shared" si="17" ref="AD8:AD22">+SUM(L8,U8)</f>
        <v>2552110</v>
      </c>
      <c r="AE8" s="73">
        <f aca="true" t="shared" si="18" ref="AE8:AE22">SUM(AF8,+AK8)</f>
        <v>0</v>
      </c>
      <c r="AF8" s="73">
        <f aca="true" t="shared" si="19" ref="AF8:AF22">SUM(AG8:AJ8)</f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f aca="true" t="shared" si="20" ref="AM8:AM22">SUM(AN8,AS8,AW8,AX8,BD8)</f>
        <v>1815000</v>
      </c>
      <c r="AN8" s="73">
        <f aca="true" t="shared" si="21" ref="AN8:AN22">SUM(AO8:AR8)</f>
        <v>1154482</v>
      </c>
      <c r="AO8" s="73">
        <v>100028</v>
      </c>
      <c r="AP8" s="73">
        <v>1052702</v>
      </c>
      <c r="AQ8" s="73">
        <v>0</v>
      </c>
      <c r="AR8" s="73">
        <v>1752</v>
      </c>
      <c r="AS8" s="73">
        <f aca="true" t="shared" si="22" ref="AS8:AS22">SUM(AT8:AV8)</f>
        <v>172850</v>
      </c>
      <c r="AT8" s="73">
        <v>159805</v>
      </c>
      <c r="AU8" s="73">
        <v>0</v>
      </c>
      <c r="AV8" s="73">
        <v>13045</v>
      </c>
      <c r="AW8" s="73">
        <v>29379</v>
      </c>
      <c r="AX8" s="73">
        <f aca="true" t="shared" si="23" ref="AX8:AX22">SUM(AY8:BB8)</f>
        <v>458289</v>
      </c>
      <c r="AY8" s="73">
        <v>409739</v>
      </c>
      <c r="AZ8" s="73">
        <v>15368</v>
      </c>
      <c r="BA8" s="73">
        <v>33182</v>
      </c>
      <c r="BB8" s="73">
        <v>0</v>
      </c>
      <c r="BC8" s="73">
        <v>646882</v>
      </c>
      <c r="BD8" s="73">
        <v>0</v>
      </c>
      <c r="BE8" s="73">
        <v>0</v>
      </c>
      <c r="BF8" s="73">
        <f aca="true" t="shared" si="24" ref="BF8:BF22">SUM(AE8,+AM8,+BE8)</f>
        <v>1815000</v>
      </c>
      <c r="BG8" s="73">
        <f aca="true" t="shared" si="25" ref="BG8:BG22">SUM(BH8,+BM8)</f>
        <v>2300</v>
      </c>
      <c r="BH8" s="73">
        <f aca="true" t="shared" si="26" ref="BH8:BH22">SUM(BI8:BL8)</f>
        <v>2300</v>
      </c>
      <c r="BI8" s="73">
        <v>0</v>
      </c>
      <c r="BJ8" s="73">
        <v>0</v>
      </c>
      <c r="BK8" s="73">
        <v>0</v>
      </c>
      <c r="BL8" s="73">
        <v>2300</v>
      </c>
      <c r="BM8" s="73">
        <v>0</v>
      </c>
      <c r="BN8" s="73">
        <v>73326</v>
      </c>
      <c r="BO8" s="73">
        <f aca="true" t="shared" si="27" ref="BO8:BO22">SUM(BP8,BU8,BY8,BZ8,CF8)</f>
        <v>359489</v>
      </c>
      <c r="BP8" s="73">
        <f aca="true" t="shared" si="28" ref="BP8:BP22">SUM(BQ8:BT8)</f>
        <v>198239</v>
      </c>
      <c r="BQ8" s="73">
        <v>5487</v>
      </c>
      <c r="BR8" s="73">
        <v>144257</v>
      </c>
      <c r="BS8" s="73">
        <v>48495</v>
      </c>
      <c r="BT8" s="73">
        <v>0</v>
      </c>
      <c r="BU8" s="73">
        <f aca="true" t="shared" si="29" ref="BU8:BU22">SUM(BV8:BX8)</f>
        <v>67271</v>
      </c>
      <c r="BV8" s="73">
        <v>4674</v>
      </c>
      <c r="BW8" s="73">
        <v>62597</v>
      </c>
      <c r="BX8" s="73">
        <v>0</v>
      </c>
      <c r="BY8" s="73">
        <v>0</v>
      </c>
      <c r="BZ8" s="73">
        <f aca="true" t="shared" si="30" ref="BZ8:BZ22">SUM(CA8:CD8)</f>
        <v>93530</v>
      </c>
      <c r="CA8" s="73">
        <v>47584</v>
      </c>
      <c r="CB8" s="73">
        <v>16016</v>
      </c>
      <c r="CC8" s="73">
        <v>0</v>
      </c>
      <c r="CD8" s="73">
        <v>29930</v>
      </c>
      <c r="CE8" s="73">
        <v>142712</v>
      </c>
      <c r="CF8" s="73">
        <v>449</v>
      </c>
      <c r="CG8" s="73">
        <v>12642</v>
      </c>
      <c r="CH8" s="73">
        <f aca="true" t="shared" si="31" ref="CH8:CH22">SUM(BG8,+BO8,+CG8)</f>
        <v>374431</v>
      </c>
      <c r="CI8" s="73">
        <f aca="true" t="shared" si="32" ref="CI8:CI22">SUM(AE8,+BG8)</f>
        <v>2300</v>
      </c>
      <c r="CJ8" s="73">
        <f aca="true" t="shared" si="33" ref="CJ8:CJ22">SUM(AF8,+BH8)</f>
        <v>2300</v>
      </c>
      <c r="CK8" s="73">
        <f aca="true" t="shared" si="34" ref="CK8:CK22">SUM(AG8,+BI8)</f>
        <v>0</v>
      </c>
      <c r="CL8" s="73">
        <f aca="true" t="shared" si="35" ref="CL8:CL22">SUM(AH8,+BJ8)</f>
        <v>0</v>
      </c>
      <c r="CM8" s="73">
        <f aca="true" t="shared" si="36" ref="CM8:CM22">SUM(AI8,+BK8)</f>
        <v>0</v>
      </c>
      <c r="CN8" s="73">
        <f aca="true" t="shared" si="37" ref="CN8:CN22">SUM(AJ8,+BL8)</f>
        <v>2300</v>
      </c>
      <c r="CO8" s="73">
        <f aca="true" t="shared" si="38" ref="CO8:CO22">SUM(AK8,+BM8)</f>
        <v>0</v>
      </c>
      <c r="CP8" s="73">
        <f aca="true" t="shared" si="39" ref="CP8:CP22">SUM(AL8,+BN8)</f>
        <v>73326</v>
      </c>
      <c r="CQ8" s="73">
        <f aca="true" t="shared" si="40" ref="CQ8:CQ22">SUM(AM8,+BO8)</f>
        <v>2174489</v>
      </c>
      <c r="CR8" s="73">
        <f aca="true" t="shared" si="41" ref="CR8:CR22">SUM(AN8,+BP8)</f>
        <v>1352721</v>
      </c>
      <c r="CS8" s="73">
        <f aca="true" t="shared" si="42" ref="CS8:CS22">SUM(AO8,+BQ8)</f>
        <v>105515</v>
      </c>
      <c r="CT8" s="73">
        <f aca="true" t="shared" si="43" ref="CT8:CT22">SUM(AP8,+BR8)</f>
        <v>1196959</v>
      </c>
      <c r="CU8" s="73">
        <f aca="true" t="shared" si="44" ref="CU8:CU22">SUM(AQ8,+BS8)</f>
        <v>48495</v>
      </c>
      <c r="CV8" s="73">
        <f aca="true" t="shared" si="45" ref="CV8:CV22">SUM(AR8,+BT8)</f>
        <v>1752</v>
      </c>
      <c r="CW8" s="73">
        <f aca="true" t="shared" si="46" ref="CW8:CW22">SUM(AS8,+BU8)</f>
        <v>240121</v>
      </c>
      <c r="CX8" s="73">
        <f aca="true" t="shared" si="47" ref="CX8:CX22">SUM(AT8,+BV8)</f>
        <v>164479</v>
      </c>
      <c r="CY8" s="73">
        <f aca="true" t="shared" si="48" ref="CY8:CY22">SUM(AU8,+BW8)</f>
        <v>62597</v>
      </c>
      <c r="CZ8" s="73">
        <f aca="true" t="shared" si="49" ref="CZ8:CZ22">SUM(AV8,+BX8)</f>
        <v>13045</v>
      </c>
      <c r="DA8" s="73">
        <f aca="true" t="shared" si="50" ref="DA8:DA22">SUM(AW8,+BY8)</f>
        <v>29379</v>
      </c>
      <c r="DB8" s="73">
        <f aca="true" t="shared" si="51" ref="DB8:DB22">SUM(AX8,+BZ8)</f>
        <v>551819</v>
      </c>
      <c r="DC8" s="73">
        <f aca="true" t="shared" si="52" ref="DC8:DC22">SUM(AY8,+CA8)</f>
        <v>457323</v>
      </c>
      <c r="DD8" s="73">
        <f aca="true" t="shared" si="53" ref="DD8:DD22">SUM(AZ8,+CB8)</f>
        <v>31384</v>
      </c>
      <c r="DE8" s="73">
        <f aca="true" t="shared" si="54" ref="DE8:DE22">SUM(BA8,+CC8)</f>
        <v>33182</v>
      </c>
      <c r="DF8" s="73">
        <f aca="true" t="shared" si="55" ref="DF8:DF22">SUM(BB8,+CD8)</f>
        <v>29930</v>
      </c>
      <c r="DG8" s="73">
        <f aca="true" t="shared" si="56" ref="DG8:DG22">SUM(BC8,+CE8)</f>
        <v>789594</v>
      </c>
      <c r="DH8" s="73">
        <f aca="true" t="shared" si="57" ref="DH8:DH22">SUM(BD8,+CF8)</f>
        <v>449</v>
      </c>
      <c r="DI8" s="73">
        <f aca="true" t="shared" si="58" ref="DI8:DI22">SUM(BE8,+CG8)</f>
        <v>12642</v>
      </c>
      <c r="DJ8" s="73">
        <f aca="true" t="shared" si="59" ref="DJ8:DJ22">SUM(BF8,+CH8)</f>
        <v>2189431</v>
      </c>
    </row>
    <row r="9" spans="1:114" s="50" customFormat="1" ht="12" customHeight="1">
      <c r="A9" s="51" t="s">
        <v>118</v>
      </c>
      <c r="B9" s="64" t="s">
        <v>124</v>
      </c>
      <c r="C9" s="51" t="s">
        <v>125</v>
      </c>
      <c r="D9" s="73">
        <f t="shared" si="6"/>
        <v>2677450</v>
      </c>
      <c r="E9" s="73">
        <f t="shared" si="7"/>
        <v>832590</v>
      </c>
      <c r="F9" s="73">
        <v>0</v>
      </c>
      <c r="G9" s="73">
        <v>13750</v>
      </c>
      <c r="H9" s="73">
        <v>102500</v>
      </c>
      <c r="I9" s="73">
        <v>610339</v>
      </c>
      <c r="J9" s="74" t="s">
        <v>121</v>
      </c>
      <c r="K9" s="73">
        <v>106001</v>
      </c>
      <c r="L9" s="73">
        <v>1844860</v>
      </c>
      <c r="M9" s="73">
        <f t="shared" si="8"/>
        <v>48664</v>
      </c>
      <c r="N9" s="73">
        <f t="shared" si="9"/>
        <v>3028</v>
      </c>
      <c r="O9" s="73">
        <v>0</v>
      </c>
      <c r="P9" s="73">
        <v>0</v>
      </c>
      <c r="Q9" s="73">
        <v>0</v>
      </c>
      <c r="R9" s="73">
        <v>3028</v>
      </c>
      <c r="S9" s="74" t="s">
        <v>121</v>
      </c>
      <c r="T9" s="73">
        <v>0</v>
      </c>
      <c r="U9" s="73">
        <v>45636</v>
      </c>
      <c r="V9" s="73">
        <f t="shared" si="10"/>
        <v>2726114</v>
      </c>
      <c r="W9" s="73">
        <f t="shared" si="11"/>
        <v>835618</v>
      </c>
      <c r="X9" s="73">
        <f t="shared" si="12"/>
        <v>0</v>
      </c>
      <c r="Y9" s="73">
        <f t="shared" si="13"/>
        <v>13750</v>
      </c>
      <c r="Z9" s="73">
        <f t="shared" si="14"/>
        <v>102500</v>
      </c>
      <c r="AA9" s="73">
        <f t="shared" si="15"/>
        <v>613367</v>
      </c>
      <c r="AB9" s="74" t="s">
        <v>121</v>
      </c>
      <c r="AC9" s="73">
        <f t="shared" si="16"/>
        <v>106001</v>
      </c>
      <c r="AD9" s="73">
        <f t="shared" si="17"/>
        <v>1890496</v>
      </c>
      <c r="AE9" s="73">
        <f t="shared" si="18"/>
        <v>0</v>
      </c>
      <c r="AF9" s="73">
        <f t="shared" si="19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93274</v>
      </c>
      <c r="AM9" s="73">
        <f t="shared" si="20"/>
        <v>2109600</v>
      </c>
      <c r="AN9" s="73">
        <f t="shared" si="21"/>
        <v>1047175</v>
      </c>
      <c r="AO9" s="73">
        <v>137620</v>
      </c>
      <c r="AP9" s="73">
        <v>504681</v>
      </c>
      <c r="AQ9" s="73">
        <v>353336</v>
      </c>
      <c r="AR9" s="73">
        <v>51538</v>
      </c>
      <c r="AS9" s="73">
        <f t="shared" si="22"/>
        <v>78129</v>
      </c>
      <c r="AT9" s="73">
        <v>12972</v>
      </c>
      <c r="AU9" s="73">
        <v>40544</v>
      </c>
      <c r="AV9" s="73">
        <v>24613</v>
      </c>
      <c r="AW9" s="73"/>
      <c r="AX9" s="73">
        <f t="shared" si="23"/>
        <v>984296</v>
      </c>
      <c r="AY9" s="73">
        <v>246808</v>
      </c>
      <c r="AZ9" s="73">
        <v>262912</v>
      </c>
      <c r="BA9" s="73">
        <v>0</v>
      </c>
      <c r="BB9" s="73">
        <v>474576</v>
      </c>
      <c r="BC9" s="73">
        <v>0</v>
      </c>
      <c r="BD9" s="73">
        <v>0</v>
      </c>
      <c r="BE9" s="73">
        <v>474576</v>
      </c>
      <c r="BF9" s="73">
        <f t="shared" si="24"/>
        <v>2584176</v>
      </c>
      <c r="BG9" s="73">
        <f t="shared" si="25"/>
        <v>0</v>
      </c>
      <c r="BH9" s="73">
        <f t="shared" si="26"/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f t="shared" si="27"/>
        <v>22220</v>
      </c>
      <c r="BP9" s="73">
        <f t="shared" si="28"/>
        <v>0</v>
      </c>
      <c r="BQ9" s="73">
        <v>0</v>
      </c>
      <c r="BR9" s="73">
        <v>0</v>
      </c>
      <c r="BS9" s="73">
        <v>0</v>
      </c>
      <c r="BT9" s="73">
        <v>0</v>
      </c>
      <c r="BU9" s="73">
        <f t="shared" si="29"/>
        <v>7140</v>
      </c>
      <c r="BV9" s="73">
        <v>0</v>
      </c>
      <c r="BW9" s="73">
        <v>7140</v>
      </c>
      <c r="BX9" s="73">
        <v>0</v>
      </c>
      <c r="BY9" s="73">
        <v>0</v>
      </c>
      <c r="BZ9" s="73">
        <f t="shared" si="30"/>
        <v>15080</v>
      </c>
      <c r="CA9" s="73">
        <v>2900</v>
      </c>
      <c r="CB9" s="73">
        <v>12180</v>
      </c>
      <c r="CC9" s="73">
        <v>0</v>
      </c>
      <c r="CD9" s="73">
        <v>0</v>
      </c>
      <c r="CE9" s="73">
        <v>20836</v>
      </c>
      <c r="CF9" s="73">
        <v>0</v>
      </c>
      <c r="CG9" s="73">
        <v>5608</v>
      </c>
      <c r="CH9" s="73">
        <f t="shared" si="31"/>
        <v>27828</v>
      </c>
      <c r="CI9" s="73">
        <f t="shared" si="32"/>
        <v>0</v>
      </c>
      <c r="CJ9" s="73">
        <f t="shared" si="33"/>
        <v>0</v>
      </c>
      <c r="CK9" s="73">
        <f t="shared" si="34"/>
        <v>0</v>
      </c>
      <c r="CL9" s="73">
        <f t="shared" si="35"/>
        <v>0</v>
      </c>
      <c r="CM9" s="73">
        <f t="shared" si="36"/>
        <v>0</v>
      </c>
      <c r="CN9" s="73">
        <f t="shared" si="37"/>
        <v>0</v>
      </c>
      <c r="CO9" s="73">
        <f t="shared" si="38"/>
        <v>0</v>
      </c>
      <c r="CP9" s="73">
        <f t="shared" si="39"/>
        <v>93274</v>
      </c>
      <c r="CQ9" s="73">
        <f t="shared" si="40"/>
        <v>2131820</v>
      </c>
      <c r="CR9" s="73">
        <f t="shared" si="41"/>
        <v>1047175</v>
      </c>
      <c r="CS9" s="73">
        <f t="shared" si="42"/>
        <v>137620</v>
      </c>
      <c r="CT9" s="73">
        <f t="shared" si="43"/>
        <v>504681</v>
      </c>
      <c r="CU9" s="73">
        <f t="shared" si="44"/>
        <v>353336</v>
      </c>
      <c r="CV9" s="73">
        <f t="shared" si="45"/>
        <v>51538</v>
      </c>
      <c r="CW9" s="73">
        <f t="shared" si="46"/>
        <v>85269</v>
      </c>
      <c r="CX9" s="73">
        <f t="shared" si="47"/>
        <v>12972</v>
      </c>
      <c r="CY9" s="73">
        <f t="shared" si="48"/>
        <v>47684</v>
      </c>
      <c r="CZ9" s="73">
        <f t="shared" si="49"/>
        <v>24613</v>
      </c>
      <c r="DA9" s="73">
        <f t="shared" si="50"/>
        <v>0</v>
      </c>
      <c r="DB9" s="73">
        <f t="shared" si="51"/>
        <v>999376</v>
      </c>
      <c r="DC9" s="73">
        <f t="shared" si="52"/>
        <v>249708</v>
      </c>
      <c r="DD9" s="73">
        <f t="shared" si="53"/>
        <v>275092</v>
      </c>
      <c r="DE9" s="73">
        <f t="shared" si="54"/>
        <v>0</v>
      </c>
      <c r="DF9" s="73">
        <f t="shared" si="55"/>
        <v>474576</v>
      </c>
      <c r="DG9" s="73">
        <f t="shared" si="56"/>
        <v>20836</v>
      </c>
      <c r="DH9" s="73">
        <f t="shared" si="57"/>
        <v>0</v>
      </c>
      <c r="DI9" s="73">
        <f t="shared" si="58"/>
        <v>480184</v>
      </c>
      <c r="DJ9" s="73">
        <f t="shared" si="59"/>
        <v>2612004</v>
      </c>
    </row>
    <row r="10" spans="1:114" s="50" customFormat="1" ht="12" customHeight="1">
      <c r="A10" s="51" t="s">
        <v>118</v>
      </c>
      <c r="B10" s="64" t="s">
        <v>126</v>
      </c>
      <c r="C10" s="51" t="s">
        <v>127</v>
      </c>
      <c r="D10" s="73">
        <f t="shared" si="6"/>
        <v>431136</v>
      </c>
      <c r="E10" s="73">
        <f t="shared" si="7"/>
        <v>5608</v>
      </c>
      <c r="F10" s="73">
        <v>0</v>
      </c>
      <c r="G10" s="73">
        <v>0</v>
      </c>
      <c r="H10" s="73">
        <v>0</v>
      </c>
      <c r="I10" s="73">
        <v>40</v>
      </c>
      <c r="J10" s="74" t="s">
        <v>128</v>
      </c>
      <c r="K10" s="73">
        <v>5568</v>
      </c>
      <c r="L10" s="73">
        <v>425528</v>
      </c>
      <c r="M10" s="73">
        <f t="shared" si="8"/>
        <v>59924</v>
      </c>
      <c r="N10" s="73">
        <f t="shared" si="9"/>
        <v>19236</v>
      </c>
      <c r="O10" s="73">
        <v>1659</v>
      </c>
      <c r="P10" s="73">
        <v>891</v>
      </c>
      <c r="Q10" s="73">
        <v>0</v>
      </c>
      <c r="R10" s="73">
        <v>16686</v>
      </c>
      <c r="S10" s="74" t="s">
        <v>129</v>
      </c>
      <c r="T10" s="73">
        <v>0</v>
      </c>
      <c r="U10" s="73">
        <v>40688</v>
      </c>
      <c r="V10" s="73">
        <f t="shared" si="10"/>
        <v>491060</v>
      </c>
      <c r="W10" s="73">
        <f t="shared" si="11"/>
        <v>24844</v>
      </c>
      <c r="X10" s="73">
        <f t="shared" si="12"/>
        <v>1659</v>
      </c>
      <c r="Y10" s="73">
        <f t="shared" si="13"/>
        <v>891</v>
      </c>
      <c r="Z10" s="73">
        <f t="shared" si="14"/>
        <v>0</v>
      </c>
      <c r="AA10" s="73">
        <f t="shared" si="15"/>
        <v>16726</v>
      </c>
      <c r="AB10" s="74" t="s">
        <v>129</v>
      </c>
      <c r="AC10" s="73">
        <f t="shared" si="16"/>
        <v>5568</v>
      </c>
      <c r="AD10" s="73">
        <f t="shared" si="17"/>
        <v>466216</v>
      </c>
      <c r="AE10" s="73">
        <f t="shared" si="18"/>
        <v>0</v>
      </c>
      <c r="AF10" s="73">
        <f t="shared" si="19"/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32465</v>
      </c>
      <c r="AM10" s="73">
        <f t="shared" si="20"/>
        <v>225224</v>
      </c>
      <c r="AN10" s="73">
        <f t="shared" si="21"/>
        <v>12583</v>
      </c>
      <c r="AO10" s="73">
        <v>12583</v>
      </c>
      <c r="AP10" s="73">
        <v>0</v>
      </c>
      <c r="AQ10" s="73">
        <v>0</v>
      </c>
      <c r="AR10" s="73">
        <v>0</v>
      </c>
      <c r="AS10" s="73">
        <f t="shared" si="22"/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f t="shared" si="23"/>
        <v>212641</v>
      </c>
      <c r="AY10" s="73">
        <v>200773</v>
      </c>
      <c r="AZ10" s="73">
        <v>8178</v>
      </c>
      <c r="BA10" s="73">
        <v>0</v>
      </c>
      <c r="BB10" s="73">
        <v>3690</v>
      </c>
      <c r="BC10" s="73">
        <v>168295</v>
      </c>
      <c r="BD10" s="73">
        <v>0</v>
      </c>
      <c r="BE10" s="73">
        <v>5152</v>
      </c>
      <c r="BF10" s="73">
        <f t="shared" si="24"/>
        <v>230376</v>
      </c>
      <c r="BG10" s="73">
        <f t="shared" si="25"/>
        <v>0</v>
      </c>
      <c r="BH10" s="73">
        <f t="shared" si="26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f t="shared" si="27"/>
        <v>36886</v>
      </c>
      <c r="BP10" s="73">
        <f t="shared" si="28"/>
        <v>4894</v>
      </c>
      <c r="BQ10" s="73">
        <v>4894</v>
      </c>
      <c r="BR10" s="73">
        <v>0</v>
      </c>
      <c r="BS10" s="73">
        <v>0</v>
      </c>
      <c r="BT10" s="73">
        <v>0</v>
      </c>
      <c r="BU10" s="73">
        <f t="shared" si="29"/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f t="shared" si="30"/>
        <v>31992</v>
      </c>
      <c r="CA10" s="73">
        <v>31992</v>
      </c>
      <c r="CB10" s="73">
        <v>0</v>
      </c>
      <c r="CC10" s="73">
        <v>0</v>
      </c>
      <c r="CD10" s="73">
        <v>0</v>
      </c>
      <c r="CE10" s="73">
        <v>19526</v>
      </c>
      <c r="CF10" s="73">
        <v>0</v>
      </c>
      <c r="CG10" s="73">
        <v>3512</v>
      </c>
      <c r="CH10" s="73">
        <f t="shared" si="31"/>
        <v>40398</v>
      </c>
      <c r="CI10" s="73">
        <f t="shared" si="32"/>
        <v>0</v>
      </c>
      <c r="CJ10" s="73">
        <f t="shared" si="33"/>
        <v>0</v>
      </c>
      <c r="CK10" s="73">
        <f t="shared" si="34"/>
        <v>0</v>
      </c>
      <c r="CL10" s="73">
        <f t="shared" si="35"/>
        <v>0</v>
      </c>
      <c r="CM10" s="73">
        <f t="shared" si="36"/>
        <v>0</v>
      </c>
      <c r="CN10" s="73">
        <f t="shared" si="37"/>
        <v>0</v>
      </c>
      <c r="CO10" s="73">
        <f t="shared" si="38"/>
        <v>0</v>
      </c>
      <c r="CP10" s="73">
        <f t="shared" si="39"/>
        <v>32465</v>
      </c>
      <c r="CQ10" s="73">
        <f t="shared" si="40"/>
        <v>262110</v>
      </c>
      <c r="CR10" s="73">
        <f t="shared" si="41"/>
        <v>17477</v>
      </c>
      <c r="CS10" s="73">
        <f t="shared" si="42"/>
        <v>17477</v>
      </c>
      <c r="CT10" s="73">
        <f t="shared" si="43"/>
        <v>0</v>
      </c>
      <c r="CU10" s="73">
        <f t="shared" si="44"/>
        <v>0</v>
      </c>
      <c r="CV10" s="73">
        <f t="shared" si="45"/>
        <v>0</v>
      </c>
      <c r="CW10" s="73">
        <f t="shared" si="46"/>
        <v>0</v>
      </c>
      <c r="CX10" s="73">
        <f t="shared" si="47"/>
        <v>0</v>
      </c>
      <c r="CY10" s="73">
        <f t="shared" si="48"/>
        <v>0</v>
      </c>
      <c r="CZ10" s="73">
        <f t="shared" si="49"/>
        <v>0</v>
      </c>
      <c r="DA10" s="73">
        <f t="shared" si="50"/>
        <v>0</v>
      </c>
      <c r="DB10" s="73">
        <f t="shared" si="51"/>
        <v>244633</v>
      </c>
      <c r="DC10" s="73">
        <f t="shared" si="52"/>
        <v>232765</v>
      </c>
      <c r="DD10" s="73">
        <f t="shared" si="53"/>
        <v>8178</v>
      </c>
      <c r="DE10" s="73">
        <f t="shared" si="54"/>
        <v>0</v>
      </c>
      <c r="DF10" s="73">
        <f t="shared" si="55"/>
        <v>3690</v>
      </c>
      <c r="DG10" s="73">
        <f t="shared" si="56"/>
        <v>187821</v>
      </c>
      <c r="DH10" s="73">
        <f t="shared" si="57"/>
        <v>0</v>
      </c>
      <c r="DI10" s="73">
        <f t="shared" si="58"/>
        <v>8664</v>
      </c>
      <c r="DJ10" s="73">
        <f t="shared" si="59"/>
        <v>270774</v>
      </c>
    </row>
    <row r="11" spans="1:114" s="50" customFormat="1" ht="12" customHeight="1">
      <c r="A11" s="51" t="s">
        <v>118</v>
      </c>
      <c r="B11" s="64" t="s">
        <v>130</v>
      </c>
      <c r="C11" s="51" t="s">
        <v>131</v>
      </c>
      <c r="D11" s="73">
        <f t="shared" si="6"/>
        <v>468868</v>
      </c>
      <c r="E11" s="73">
        <f t="shared" si="7"/>
        <v>134703</v>
      </c>
      <c r="F11" s="73">
        <v>0</v>
      </c>
      <c r="G11" s="73">
        <v>1964</v>
      </c>
      <c r="H11" s="73">
        <v>1400</v>
      </c>
      <c r="I11" s="73">
        <v>104124</v>
      </c>
      <c r="J11" s="74" t="s">
        <v>121</v>
      </c>
      <c r="K11" s="73">
        <v>27215</v>
      </c>
      <c r="L11" s="73">
        <v>334165</v>
      </c>
      <c r="M11" s="73">
        <f t="shared" si="8"/>
        <v>124904</v>
      </c>
      <c r="N11" s="73">
        <f t="shared" si="9"/>
        <v>46580</v>
      </c>
      <c r="O11" s="73">
        <v>6499</v>
      </c>
      <c r="P11" s="73">
        <v>10303</v>
      </c>
      <c r="Q11" s="73">
        <v>2100</v>
      </c>
      <c r="R11" s="73">
        <v>27677</v>
      </c>
      <c r="S11" s="74" t="s">
        <v>121</v>
      </c>
      <c r="T11" s="73">
        <v>1</v>
      </c>
      <c r="U11" s="73">
        <v>78324</v>
      </c>
      <c r="V11" s="73">
        <f t="shared" si="10"/>
        <v>593772</v>
      </c>
      <c r="W11" s="73">
        <f t="shared" si="11"/>
        <v>181283</v>
      </c>
      <c r="X11" s="73">
        <f t="shared" si="12"/>
        <v>6499</v>
      </c>
      <c r="Y11" s="73">
        <f t="shared" si="13"/>
        <v>12267</v>
      </c>
      <c r="Z11" s="73">
        <f t="shared" si="14"/>
        <v>3500</v>
      </c>
      <c r="AA11" s="73">
        <f t="shared" si="15"/>
        <v>131801</v>
      </c>
      <c r="AB11" s="74" t="s">
        <v>121</v>
      </c>
      <c r="AC11" s="73">
        <f t="shared" si="16"/>
        <v>27216</v>
      </c>
      <c r="AD11" s="73">
        <f t="shared" si="17"/>
        <v>412489</v>
      </c>
      <c r="AE11" s="73">
        <f t="shared" si="18"/>
        <v>0</v>
      </c>
      <c r="AF11" s="73">
        <f t="shared" si="19"/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23598</v>
      </c>
      <c r="AM11" s="73">
        <f t="shared" si="20"/>
        <v>424173</v>
      </c>
      <c r="AN11" s="73">
        <f t="shared" si="21"/>
        <v>70277</v>
      </c>
      <c r="AO11" s="73">
        <v>54472</v>
      </c>
      <c r="AP11" s="73">
        <v>0</v>
      </c>
      <c r="AQ11" s="73">
        <v>15805</v>
      </c>
      <c r="AR11" s="73">
        <v>0</v>
      </c>
      <c r="AS11" s="73">
        <f t="shared" si="22"/>
        <v>59211</v>
      </c>
      <c r="AT11" s="73">
        <v>0</v>
      </c>
      <c r="AU11" s="73">
        <v>51721</v>
      </c>
      <c r="AV11" s="73">
        <v>7490</v>
      </c>
      <c r="AW11" s="73">
        <v>0</v>
      </c>
      <c r="AX11" s="73">
        <f t="shared" si="23"/>
        <v>294685</v>
      </c>
      <c r="AY11" s="73">
        <v>113738</v>
      </c>
      <c r="AZ11" s="73">
        <v>160736</v>
      </c>
      <c r="BA11" s="73">
        <v>14166</v>
      </c>
      <c r="BB11" s="73">
        <v>6045</v>
      </c>
      <c r="BC11" s="73">
        <v>0</v>
      </c>
      <c r="BD11" s="73">
        <v>0</v>
      </c>
      <c r="BE11" s="73">
        <v>21097</v>
      </c>
      <c r="BF11" s="73">
        <f t="shared" si="24"/>
        <v>445270</v>
      </c>
      <c r="BG11" s="73">
        <f t="shared" si="25"/>
        <v>0</v>
      </c>
      <c r="BH11" s="73">
        <f t="shared" si="26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f t="shared" si="27"/>
        <v>124640</v>
      </c>
      <c r="BP11" s="73">
        <f t="shared" si="28"/>
        <v>8934</v>
      </c>
      <c r="BQ11" s="73">
        <v>8934</v>
      </c>
      <c r="BR11" s="73">
        <v>0</v>
      </c>
      <c r="BS11" s="73">
        <v>0</v>
      </c>
      <c r="BT11" s="73">
        <v>0</v>
      </c>
      <c r="BU11" s="73">
        <f t="shared" si="29"/>
        <v>3765</v>
      </c>
      <c r="BV11" s="73">
        <v>0</v>
      </c>
      <c r="BW11" s="73">
        <v>3765</v>
      </c>
      <c r="BX11" s="73">
        <v>0</v>
      </c>
      <c r="BY11" s="73">
        <v>0</v>
      </c>
      <c r="BZ11" s="73">
        <f t="shared" si="30"/>
        <v>111941</v>
      </c>
      <c r="CA11" s="73">
        <v>26532</v>
      </c>
      <c r="CB11" s="73">
        <v>85305</v>
      </c>
      <c r="CC11" s="73">
        <v>0</v>
      </c>
      <c r="CD11" s="73">
        <v>104</v>
      </c>
      <c r="CE11" s="73">
        <v>0</v>
      </c>
      <c r="CF11" s="73">
        <v>0</v>
      </c>
      <c r="CG11" s="73">
        <v>264</v>
      </c>
      <c r="CH11" s="73">
        <f t="shared" si="31"/>
        <v>124904</v>
      </c>
      <c r="CI11" s="73">
        <f t="shared" si="32"/>
        <v>0</v>
      </c>
      <c r="CJ11" s="73">
        <f t="shared" si="33"/>
        <v>0</v>
      </c>
      <c r="CK11" s="73">
        <f t="shared" si="34"/>
        <v>0</v>
      </c>
      <c r="CL11" s="73">
        <f t="shared" si="35"/>
        <v>0</v>
      </c>
      <c r="CM11" s="73">
        <f t="shared" si="36"/>
        <v>0</v>
      </c>
      <c r="CN11" s="73">
        <f t="shared" si="37"/>
        <v>0</v>
      </c>
      <c r="CO11" s="73">
        <f t="shared" si="38"/>
        <v>0</v>
      </c>
      <c r="CP11" s="73">
        <f t="shared" si="39"/>
        <v>23598</v>
      </c>
      <c r="CQ11" s="73">
        <f t="shared" si="40"/>
        <v>548813</v>
      </c>
      <c r="CR11" s="73">
        <f t="shared" si="41"/>
        <v>79211</v>
      </c>
      <c r="CS11" s="73">
        <f t="shared" si="42"/>
        <v>63406</v>
      </c>
      <c r="CT11" s="73">
        <f t="shared" si="43"/>
        <v>0</v>
      </c>
      <c r="CU11" s="73">
        <f t="shared" si="44"/>
        <v>15805</v>
      </c>
      <c r="CV11" s="73">
        <f t="shared" si="45"/>
        <v>0</v>
      </c>
      <c r="CW11" s="73">
        <f t="shared" si="46"/>
        <v>62976</v>
      </c>
      <c r="CX11" s="73">
        <f t="shared" si="47"/>
        <v>0</v>
      </c>
      <c r="CY11" s="73">
        <f t="shared" si="48"/>
        <v>55486</v>
      </c>
      <c r="CZ11" s="73">
        <f t="shared" si="49"/>
        <v>7490</v>
      </c>
      <c r="DA11" s="73">
        <f t="shared" si="50"/>
        <v>0</v>
      </c>
      <c r="DB11" s="73">
        <f t="shared" si="51"/>
        <v>406626</v>
      </c>
      <c r="DC11" s="73">
        <f t="shared" si="52"/>
        <v>140270</v>
      </c>
      <c r="DD11" s="73">
        <f t="shared" si="53"/>
        <v>246041</v>
      </c>
      <c r="DE11" s="73">
        <f t="shared" si="54"/>
        <v>14166</v>
      </c>
      <c r="DF11" s="73">
        <f t="shared" si="55"/>
        <v>6149</v>
      </c>
      <c r="DG11" s="73">
        <f t="shared" si="56"/>
        <v>0</v>
      </c>
      <c r="DH11" s="73">
        <f t="shared" si="57"/>
        <v>0</v>
      </c>
      <c r="DI11" s="73">
        <f t="shared" si="58"/>
        <v>21361</v>
      </c>
      <c r="DJ11" s="73">
        <f t="shared" si="59"/>
        <v>570174</v>
      </c>
    </row>
    <row r="12" spans="1:114" s="50" customFormat="1" ht="12" customHeight="1">
      <c r="A12" s="53" t="s">
        <v>118</v>
      </c>
      <c r="B12" s="54" t="s">
        <v>132</v>
      </c>
      <c r="C12" s="53" t="s">
        <v>133</v>
      </c>
      <c r="D12" s="75">
        <f t="shared" si="6"/>
        <v>292249</v>
      </c>
      <c r="E12" s="75">
        <f t="shared" si="7"/>
        <v>24253</v>
      </c>
      <c r="F12" s="75">
        <v>0</v>
      </c>
      <c r="G12" s="75">
        <v>3780</v>
      </c>
      <c r="H12" s="75">
        <v>0</v>
      </c>
      <c r="I12" s="75">
        <v>174</v>
      </c>
      <c r="J12" s="76" t="s">
        <v>134</v>
      </c>
      <c r="K12" s="75">
        <v>20299</v>
      </c>
      <c r="L12" s="75">
        <v>267996</v>
      </c>
      <c r="M12" s="75">
        <f t="shared" si="8"/>
        <v>112630</v>
      </c>
      <c r="N12" s="75">
        <f t="shared" si="9"/>
        <v>17135</v>
      </c>
      <c r="O12" s="75">
        <v>0</v>
      </c>
      <c r="P12" s="75">
        <v>0</v>
      </c>
      <c r="Q12" s="75">
        <v>0</v>
      </c>
      <c r="R12" s="75">
        <v>17135</v>
      </c>
      <c r="S12" s="76" t="s">
        <v>121</v>
      </c>
      <c r="T12" s="75">
        <v>0</v>
      </c>
      <c r="U12" s="75">
        <v>95495</v>
      </c>
      <c r="V12" s="75">
        <f t="shared" si="10"/>
        <v>404879</v>
      </c>
      <c r="W12" s="75">
        <f t="shared" si="11"/>
        <v>41388</v>
      </c>
      <c r="X12" s="75">
        <f t="shared" si="12"/>
        <v>0</v>
      </c>
      <c r="Y12" s="75">
        <f t="shared" si="13"/>
        <v>3780</v>
      </c>
      <c r="Z12" s="75">
        <f t="shared" si="14"/>
        <v>0</v>
      </c>
      <c r="AA12" s="75">
        <f t="shared" si="15"/>
        <v>17309</v>
      </c>
      <c r="AB12" s="76" t="s">
        <v>121</v>
      </c>
      <c r="AC12" s="75">
        <f t="shared" si="16"/>
        <v>20299</v>
      </c>
      <c r="AD12" s="75">
        <f t="shared" si="17"/>
        <v>363491</v>
      </c>
      <c r="AE12" s="75">
        <f t="shared" si="18"/>
        <v>0</v>
      </c>
      <c r="AF12" s="75">
        <f t="shared" si="19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f t="shared" si="20"/>
        <v>230692</v>
      </c>
      <c r="AN12" s="75">
        <f t="shared" si="21"/>
        <v>4399</v>
      </c>
      <c r="AO12" s="75">
        <v>4399</v>
      </c>
      <c r="AP12" s="75">
        <v>0</v>
      </c>
      <c r="AQ12" s="75">
        <v>0</v>
      </c>
      <c r="AR12" s="75">
        <v>0</v>
      </c>
      <c r="AS12" s="75">
        <f t="shared" si="22"/>
        <v>1098</v>
      </c>
      <c r="AT12" s="75">
        <v>0</v>
      </c>
      <c r="AU12" s="75">
        <v>0</v>
      </c>
      <c r="AV12" s="75">
        <v>1098</v>
      </c>
      <c r="AW12" s="75">
        <v>0</v>
      </c>
      <c r="AX12" s="75">
        <f t="shared" si="23"/>
        <v>225195</v>
      </c>
      <c r="AY12" s="75">
        <v>220616</v>
      </c>
      <c r="AZ12" s="75">
        <v>4579</v>
      </c>
      <c r="BA12" s="75">
        <v>0</v>
      </c>
      <c r="BB12" s="75">
        <v>0</v>
      </c>
      <c r="BC12" s="75">
        <v>46261</v>
      </c>
      <c r="BD12" s="75">
        <v>0</v>
      </c>
      <c r="BE12" s="75">
        <v>15296</v>
      </c>
      <c r="BF12" s="75">
        <f t="shared" si="24"/>
        <v>245988</v>
      </c>
      <c r="BG12" s="75">
        <f t="shared" si="25"/>
        <v>0</v>
      </c>
      <c r="BH12" s="75">
        <f t="shared" si="26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12582</v>
      </c>
      <c r="BO12" s="75">
        <f t="shared" si="27"/>
        <v>75561</v>
      </c>
      <c r="BP12" s="75">
        <f t="shared" si="28"/>
        <v>1030</v>
      </c>
      <c r="BQ12" s="75">
        <v>1030</v>
      </c>
      <c r="BR12" s="75">
        <v>0</v>
      </c>
      <c r="BS12" s="75">
        <v>0</v>
      </c>
      <c r="BT12" s="75">
        <v>0</v>
      </c>
      <c r="BU12" s="75">
        <f t="shared" si="29"/>
        <v>12317</v>
      </c>
      <c r="BV12" s="75">
        <v>0</v>
      </c>
      <c r="BW12" s="75">
        <v>12317</v>
      </c>
      <c r="BX12" s="75">
        <v>0</v>
      </c>
      <c r="BY12" s="75">
        <v>0</v>
      </c>
      <c r="BZ12" s="75">
        <f t="shared" si="30"/>
        <v>62214</v>
      </c>
      <c r="CA12" s="75">
        <v>38022</v>
      </c>
      <c r="CB12" s="75">
        <v>24192</v>
      </c>
      <c r="CC12" s="75">
        <v>0</v>
      </c>
      <c r="CD12" s="75">
        <v>0</v>
      </c>
      <c r="CE12" s="75">
        <v>24487</v>
      </c>
      <c r="CF12" s="75">
        <v>0</v>
      </c>
      <c r="CG12" s="75">
        <v>0</v>
      </c>
      <c r="CH12" s="75">
        <f t="shared" si="31"/>
        <v>75561</v>
      </c>
      <c r="CI12" s="75">
        <f t="shared" si="32"/>
        <v>0</v>
      </c>
      <c r="CJ12" s="75">
        <f t="shared" si="33"/>
        <v>0</v>
      </c>
      <c r="CK12" s="75">
        <f t="shared" si="34"/>
        <v>0</v>
      </c>
      <c r="CL12" s="75">
        <f t="shared" si="35"/>
        <v>0</v>
      </c>
      <c r="CM12" s="75">
        <f t="shared" si="36"/>
        <v>0</v>
      </c>
      <c r="CN12" s="75">
        <f t="shared" si="37"/>
        <v>0</v>
      </c>
      <c r="CO12" s="75">
        <f t="shared" si="38"/>
        <v>0</v>
      </c>
      <c r="CP12" s="75">
        <f t="shared" si="39"/>
        <v>12582</v>
      </c>
      <c r="CQ12" s="75">
        <f t="shared" si="40"/>
        <v>306253</v>
      </c>
      <c r="CR12" s="75">
        <f t="shared" si="41"/>
        <v>5429</v>
      </c>
      <c r="CS12" s="75">
        <f t="shared" si="42"/>
        <v>5429</v>
      </c>
      <c r="CT12" s="75">
        <f t="shared" si="43"/>
        <v>0</v>
      </c>
      <c r="CU12" s="75">
        <f t="shared" si="44"/>
        <v>0</v>
      </c>
      <c r="CV12" s="75">
        <f t="shared" si="45"/>
        <v>0</v>
      </c>
      <c r="CW12" s="75">
        <f t="shared" si="46"/>
        <v>13415</v>
      </c>
      <c r="CX12" s="75">
        <f t="shared" si="47"/>
        <v>0</v>
      </c>
      <c r="CY12" s="75">
        <f t="shared" si="48"/>
        <v>12317</v>
      </c>
      <c r="CZ12" s="75">
        <f t="shared" si="49"/>
        <v>1098</v>
      </c>
      <c r="DA12" s="75">
        <f t="shared" si="50"/>
        <v>0</v>
      </c>
      <c r="DB12" s="75">
        <f t="shared" si="51"/>
        <v>287409</v>
      </c>
      <c r="DC12" s="75">
        <f t="shared" si="52"/>
        <v>258638</v>
      </c>
      <c r="DD12" s="75">
        <f t="shared" si="53"/>
        <v>28771</v>
      </c>
      <c r="DE12" s="75">
        <f t="shared" si="54"/>
        <v>0</v>
      </c>
      <c r="DF12" s="75">
        <f t="shared" si="55"/>
        <v>0</v>
      </c>
      <c r="DG12" s="75">
        <f t="shared" si="56"/>
        <v>70748</v>
      </c>
      <c r="DH12" s="75">
        <f t="shared" si="57"/>
        <v>0</v>
      </c>
      <c r="DI12" s="75">
        <f t="shared" si="58"/>
        <v>15296</v>
      </c>
      <c r="DJ12" s="75">
        <f t="shared" si="59"/>
        <v>321549</v>
      </c>
    </row>
    <row r="13" spans="1:114" s="50" customFormat="1" ht="12" customHeight="1">
      <c r="A13" s="53" t="s">
        <v>135</v>
      </c>
      <c r="B13" s="54" t="s">
        <v>136</v>
      </c>
      <c r="C13" s="53" t="s">
        <v>137</v>
      </c>
      <c r="D13" s="75">
        <f t="shared" si="6"/>
        <v>434505</v>
      </c>
      <c r="E13" s="75">
        <f t="shared" si="7"/>
        <v>7076</v>
      </c>
      <c r="F13" s="75">
        <v>0</v>
      </c>
      <c r="G13" s="75">
        <v>2100</v>
      </c>
      <c r="H13" s="75">
        <v>0</v>
      </c>
      <c r="I13" s="75">
        <v>140</v>
      </c>
      <c r="J13" s="76" t="s">
        <v>138</v>
      </c>
      <c r="K13" s="75">
        <v>4836</v>
      </c>
      <c r="L13" s="75">
        <v>427429</v>
      </c>
      <c r="M13" s="75">
        <f t="shared" si="8"/>
        <v>58547</v>
      </c>
      <c r="N13" s="75">
        <f t="shared" si="9"/>
        <v>8544</v>
      </c>
      <c r="O13" s="75">
        <v>0</v>
      </c>
      <c r="P13" s="75">
        <v>0</v>
      </c>
      <c r="Q13" s="75">
        <v>0</v>
      </c>
      <c r="R13" s="75">
        <v>8544</v>
      </c>
      <c r="S13" s="76" t="s">
        <v>139</v>
      </c>
      <c r="T13" s="75">
        <v>0</v>
      </c>
      <c r="U13" s="75">
        <v>50003</v>
      </c>
      <c r="V13" s="75">
        <f t="shared" si="10"/>
        <v>493052</v>
      </c>
      <c r="W13" s="75">
        <f t="shared" si="11"/>
        <v>15620</v>
      </c>
      <c r="X13" s="75">
        <f t="shared" si="12"/>
        <v>0</v>
      </c>
      <c r="Y13" s="75">
        <f t="shared" si="13"/>
        <v>2100</v>
      </c>
      <c r="Z13" s="75">
        <f t="shared" si="14"/>
        <v>0</v>
      </c>
      <c r="AA13" s="75">
        <f t="shared" si="15"/>
        <v>8684</v>
      </c>
      <c r="AB13" s="76" t="s">
        <v>139</v>
      </c>
      <c r="AC13" s="75">
        <f t="shared" si="16"/>
        <v>4836</v>
      </c>
      <c r="AD13" s="75">
        <f t="shared" si="17"/>
        <v>477432</v>
      </c>
      <c r="AE13" s="75">
        <f t="shared" si="18"/>
        <v>0</v>
      </c>
      <c r="AF13" s="75">
        <f t="shared" si="19"/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f t="shared" si="20"/>
        <v>238521</v>
      </c>
      <c r="AN13" s="75">
        <f t="shared" si="21"/>
        <v>13613</v>
      </c>
      <c r="AO13" s="75">
        <v>13613</v>
      </c>
      <c r="AP13" s="75">
        <v>0</v>
      </c>
      <c r="AQ13" s="75">
        <v>0</v>
      </c>
      <c r="AR13" s="75">
        <v>0</v>
      </c>
      <c r="AS13" s="75">
        <f t="shared" si="22"/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f t="shared" si="23"/>
        <v>218045</v>
      </c>
      <c r="AY13" s="75">
        <v>212453</v>
      </c>
      <c r="AZ13" s="75">
        <v>4692</v>
      </c>
      <c r="BA13" s="75">
        <v>0</v>
      </c>
      <c r="BB13" s="75">
        <v>900</v>
      </c>
      <c r="BC13" s="75">
        <v>195984</v>
      </c>
      <c r="BD13" s="75">
        <v>6863</v>
      </c>
      <c r="BE13" s="75">
        <v>0</v>
      </c>
      <c r="BF13" s="75">
        <f t="shared" si="24"/>
        <v>238521</v>
      </c>
      <c r="BG13" s="75">
        <f t="shared" si="25"/>
        <v>0</v>
      </c>
      <c r="BH13" s="75">
        <f t="shared" si="26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f t="shared" si="27"/>
        <v>16588</v>
      </c>
      <c r="BP13" s="75">
        <f t="shared" si="28"/>
        <v>6806</v>
      </c>
      <c r="BQ13" s="75">
        <v>6806</v>
      </c>
      <c r="BR13" s="75">
        <v>0</v>
      </c>
      <c r="BS13" s="75">
        <v>0</v>
      </c>
      <c r="BT13" s="75">
        <v>0</v>
      </c>
      <c r="BU13" s="75">
        <f t="shared" si="29"/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f t="shared" si="30"/>
        <v>9498</v>
      </c>
      <c r="CA13" s="75">
        <v>9498</v>
      </c>
      <c r="CB13" s="75">
        <v>0</v>
      </c>
      <c r="CC13" s="75">
        <v>0</v>
      </c>
      <c r="CD13" s="75">
        <v>0</v>
      </c>
      <c r="CE13" s="75">
        <v>11891</v>
      </c>
      <c r="CF13" s="75">
        <v>284</v>
      </c>
      <c r="CG13" s="75">
        <v>30068</v>
      </c>
      <c r="CH13" s="75">
        <f t="shared" si="31"/>
        <v>46656</v>
      </c>
      <c r="CI13" s="75">
        <f t="shared" si="32"/>
        <v>0</v>
      </c>
      <c r="CJ13" s="75">
        <f t="shared" si="33"/>
        <v>0</v>
      </c>
      <c r="CK13" s="75">
        <f t="shared" si="34"/>
        <v>0</v>
      </c>
      <c r="CL13" s="75">
        <f t="shared" si="35"/>
        <v>0</v>
      </c>
      <c r="CM13" s="75">
        <f t="shared" si="36"/>
        <v>0</v>
      </c>
      <c r="CN13" s="75">
        <f t="shared" si="37"/>
        <v>0</v>
      </c>
      <c r="CO13" s="75">
        <f t="shared" si="38"/>
        <v>0</v>
      </c>
      <c r="CP13" s="75">
        <f t="shared" si="39"/>
        <v>0</v>
      </c>
      <c r="CQ13" s="75">
        <f t="shared" si="40"/>
        <v>255109</v>
      </c>
      <c r="CR13" s="75">
        <f t="shared" si="41"/>
        <v>20419</v>
      </c>
      <c r="CS13" s="75">
        <f t="shared" si="42"/>
        <v>20419</v>
      </c>
      <c r="CT13" s="75">
        <f t="shared" si="43"/>
        <v>0</v>
      </c>
      <c r="CU13" s="75">
        <f t="shared" si="44"/>
        <v>0</v>
      </c>
      <c r="CV13" s="75">
        <f t="shared" si="45"/>
        <v>0</v>
      </c>
      <c r="CW13" s="75">
        <f t="shared" si="46"/>
        <v>0</v>
      </c>
      <c r="CX13" s="75">
        <f t="shared" si="47"/>
        <v>0</v>
      </c>
      <c r="CY13" s="75">
        <f t="shared" si="48"/>
        <v>0</v>
      </c>
      <c r="CZ13" s="75">
        <f t="shared" si="49"/>
        <v>0</v>
      </c>
      <c r="DA13" s="75">
        <f t="shared" si="50"/>
        <v>0</v>
      </c>
      <c r="DB13" s="75">
        <f t="shared" si="51"/>
        <v>227543</v>
      </c>
      <c r="DC13" s="75">
        <f t="shared" si="52"/>
        <v>221951</v>
      </c>
      <c r="DD13" s="75">
        <f t="shared" si="53"/>
        <v>4692</v>
      </c>
      <c r="DE13" s="75">
        <f t="shared" si="54"/>
        <v>0</v>
      </c>
      <c r="DF13" s="75">
        <f t="shared" si="55"/>
        <v>900</v>
      </c>
      <c r="DG13" s="75">
        <f t="shared" si="56"/>
        <v>207875</v>
      </c>
      <c r="DH13" s="75">
        <f t="shared" si="57"/>
        <v>7147</v>
      </c>
      <c r="DI13" s="75">
        <f t="shared" si="58"/>
        <v>30068</v>
      </c>
      <c r="DJ13" s="75">
        <f t="shared" si="59"/>
        <v>285177</v>
      </c>
    </row>
    <row r="14" spans="1:114" s="50" customFormat="1" ht="12" customHeight="1">
      <c r="A14" s="53" t="s">
        <v>140</v>
      </c>
      <c r="B14" s="54" t="s">
        <v>141</v>
      </c>
      <c r="C14" s="53" t="s">
        <v>142</v>
      </c>
      <c r="D14" s="75">
        <f t="shared" si="6"/>
        <v>241371</v>
      </c>
      <c r="E14" s="75">
        <f t="shared" si="7"/>
        <v>49085</v>
      </c>
      <c r="F14" s="75">
        <v>0</v>
      </c>
      <c r="G14" s="75">
        <v>0</v>
      </c>
      <c r="H14" s="75">
        <v>0</v>
      </c>
      <c r="I14" s="75">
        <v>49000</v>
      </c>
      <c r="J14" s="76" t="s">
        <v>143</v>
      </c>
      <c r="K14" s="75">
        <v>85</v>
      </c>
      <c r="L14" s="75">
        <v>192286</v>
      </c>
      <c r="M14" s="75">
        <f t="shared" si="8"/>
        <v>78517</v>
      </c>
      <c r="N14" s="75">
        <f t="shared" si="9"/>
        <v>0</v>
      </c>
      <c r="O14" s="75">
        <v>0</v>
      </c>
      <c r="P14" s="75">
        <v>0</v>
      </c>
      <c r="Q14" s="75">
        <v>0</v>
      </c>
      <c r="R14" s="75">
        <v>0</v>
      </c>
      <c r="S14" s="76" t="s">
        <v>121</v>
      </c>
      <c r="T14" s="75">
        <v>0</v>
      </c>
      <c r="U14" s="75">
        <v>78517</v>
      </c>
      <c r="V14" s="75">
        <f t="shared" si="10"/>
        <v>319888</v>
      </c>
      <c r="W14" s="75">
        <f t="shared" si="11"/>
        <v>49085</v>
      </c>
      <c r="X14" s="75">
        <f t="shared" si="12"/>
        <v>0</v>
      </c>
      <c r="Y14" s="75">
        <f t="shared" si="13"/>
        <v>0</v>
      </c>
      <c r="Z14" s="75">
        <f t="shared" si="14"/>
        <v>0</v>
      </c>
      <c r="AA14" s="75">
        <f t="shared" si="15"/>
        <v>49000</v>
      </c>
      <c r="AB14" s="76" t="s">
        <v>121</v>
      </c>
      <c r="AC14" s="75">
        <f t="shared" si="16"/>
        <v>85</v>
      </c>
      <c r="AD14" s="75">
        <f t="shared" si="17"/>
        <v>270803</v>
      </c>
      <c r="AE14" s="75">
        <f t="shared" si="18"/>
        <v>0</v>
      </c>
      <c r="AF14" s="75">
        <f t="shared" si="19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f t="shared" si="20"/>
        <v>68304</v>
      </c>
      <c r="AN14" s="75">
        <f t="shared" si="21"/>
        <v>4505</v>
      </c>
      <c r="AO14" s="75">
        <v>4505</v>
      </c>
      <c r="AP14" s="75">
        <v>0</v>
      </c>
      <c r="AQ14" s="75">
        <v>0</v>
      </c>
      <c r="AR14" s="75">
        <v>0</v>
      </c>
      <c r="AS14" s="75">
        <f t="shared" si="22"/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f t="shared" si="23"/>
        <v>63799</v>
      </c>
      <c r="AY14" s="75">
        <v>63799</v>
      </c>
      <c r="AZ14" s="75">
        <v>0</v>
      </c>
      <c r="BA14" s="75">
        <v>0</v>
      </c>
      <c r="BB14" s="75">
        <v>0</v>
      </c>
      <c r="BC14" s="75">
        <v>156178</v>
      </c>
      <c r="BD14" s="75">
        <v>0</v>
      </c>
      <c r="BE14" s="75">
        <v>16889</v>
      </c>
      <c r="BF14" s="75">
        <f t="shared" si="24"/>
        <v>85193</v>
      </c>
      <c r="BG14" s="75">
        <f t="shared" si="25"/>
        <v>0</v>
      </c>
      <c r="BH14" s="75">
        <f t="shared" si="26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f t="shared" si="27"/>
        <v>4504</v>
      </c>
      <c r="BP14" s="75">
        <f t="shared" si="28"/>
        <v>4504</v>
      </c>
      <c r="BQ14" s="75">
        <v>4504</v>
      </c>
      <c r="BR14" s="75">
        <v>0</v>
      </c>
      <c r="BS14" s="75">
        <v>0</v>
      </c>
      <c r="BT14" s="75">
        <v>0</v>
      </c>
      <c r="BU14" s="75">
        <f t="shared" si="29"/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f t="shared" si="30"/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74013</v>
      </c>
      <c r="CF14" s="75">
        <v>0</v>
      </c>
      <c r="CG14" s="75">
        <v>0</v>
      </c>
      <c r="CH14" s="75">
        <f t="shared" si="31"/>
        <v>4504</v>
      </c>
      <c r="CI14" s="75">
        <f t="shared" si="32"/>
        <v>0</v>
      </c>
      <c r="CJ14" s="75">
        <f t="shared" si="33"/>
        <v>0</v>
      </c>
      <c r="CK14" s="75">
        <f t="shared" si="34"/>
        <v>0</v>
      </c>
      <c r="CL14" s="75">
        <f t="shared" si="35"/>
        <v>0</v>
      </c>
      <c r="CM14" s="75">
        <f t="shared" si="36"/>
        <v>0</v>
      </c>
      <c r="CN14" s="75">
        <f t="shared" si="37"/>
        <v>0</v>
      </c>
      <c r="CO14" s="75">
        <f t="shared" si="38"/>
        <v>0</v>
      </c>
      <c r="CP14" s="75">
        <f t="shared" si="39"/>
        <v>0</v>
      </c>
      <c r="CQ14" s="75">
        <f t="shared" si="40"/>
        <v>72808</v>
      </c>
      <c r="CR14" s="75">
        <f t="shared" si="41"/>
        <v>9009</v>
      </c>
      <c r="CS14" s="75">
        <f t="shared" si="42"/>
        <v>9009</v>
      </c>
      <c r="CT14" s="75">
        <f t="shared" si="43"/>
        <v>0</v>
      </c>
      <c r="CU14" s="75">
        <f t="shared" si="44"/>
        <v>0</v>
      </c>
      <c r="CV14" s="75">
        <f t="shared" si="45"/>
        <v>0</v>
      </c>
      <c r="CW14" s="75">
        <f t="shared" si="46"/>
        <v>0</v>
      </c>
      <c r="CX14" s="75">
        <f t="shared" si="47"/>
        <v>0</v>
      </c>
      <c r="CY14" s="75">
        <f t="shared" si="48"/>
        <v>0</v>
      </c>
      <c r="CZ14" s="75">
        <f t="shared" si="49"/>
        <v>0</v>
      </c>
      <c r="DA14" s="75">
        <f t="shared" si="50"/>
        <v>0</v>
      </c>
      <c r="DB14" s="75">
        <f t="shared" si="51"/>
        <v>63799</v>
      </c>
      <c r="DC14" s="75">
        <f t="shared" si="52"/>
        <v>63799</v>
      </c>
      <c r="DD14" s="75">
        <f t="shared" si="53"/>
        <v>0</v>
      </c>
      <c r="DE14" s="75">
        <f t="shared" si="54"/>
        <v>0</v>
      </c>
      <c r="DF14" s="75">
        <f t="shared" si="55"/>
        <v>0</v>
      </c>
      <c r="DG14" s="75">
        <f t="shared" si="56"/>
        <v>230191</v>
      </c>
      <c r="DH14" s="75">
        <f t="shared" si="57"/>
        <v>0</v>
      </c>
      <c r="DI14" s="75">
        <f t="shared" si="58"/>
        <v>16889</v>
      </c>
      <c r="DJ14" s="75">
        <f t="shared" si="59"/>
        <v>89697</v>
      </c>
    </row>
    <row r="15" spans="1:114" s="50" customFormat="1" ht="12" customHeight="1">
      <c r="A15" s="53" t="s">
        <v>144</v>
      </c>
      <c r="B15" s="54" t="s">
        <v>145</v>
      </c>
      <c r="C15" s="53" t="s">
        <v>146</v>
      </c>
      <c r="D15" s="75">
        <f t="shared" si="6"/>
        <v>274960</v>
      </c>
      <c r="E15" s="75">
        <f t="shared" si="7"/>
        <v>62860</v>
      </c>
      <c r="F15" s="75">
        <v>0</v>
      </c>
      <c r="G15" s="75">
        <v>0</v>
      </c>
      <c r="H15" s="75">
        <v>0</v>
      </c>
      <c r="I15" s="75">
        <v>56708</v>
      </c>
      <c r="J15" s="76" t="s">
        <v>147</v>
      </c>
      <c r="K15" s="75">
        <v>6152</v>
      </c>
      <c r="L15" s="75">
        <v>212100</v>
      </c>
      <c r="M15" s="75">
        <f t="shared" si="8"/>
        <v>76091</v>
      </c>
      <c r="N15" s="75">
        <f t="shared" si="9"/>
        <v>15309</v>
      </c>
      <c r="O15" s="75">
        <v>0</v>
      </c>
      <c r="P15" s="75">
        <v>0</v>
      </c>
      <c r="Q15" s="75">
        <v>0</v>
      </c>
      <c r="R15" s="75">
        <v>15309</v>
      </c>
      <c r="S15" s="76" t="s">
        <v>121</v>
      </c>
      <c r="T15" s="75">
        <v>0</v>
      </c>
      <c r="U15" s="75">
        <v>60782</v>
      </c>
      <c r="V15" s="75">
        <f t="shared" si="10"/>
        <v>351051</v>
      </c>
      <c r="W15" s="75">
        <f t="shared" si="11"/>
        <v>78169</v>
      </c>
      <c r="X15" s="75">
        <f t="shared" si="12"/>
        <v>0</v>
      </c>
      <c r="Y15" s="75">
        <f t="shared" si="13"/>
        <v>0</v>
      </c>
      <c r="Z15" s="75">
        <f t="shared" si="14"/>
        <v>0</v>
      </c>
      <c r="AA15" s="75">
        <f t="shared" si="15"/>
        <v>72017</v>
      </c>
      <c r="AB15" s="76" t="s">
        <v>121</v>
      </c>
      <c r="AC15" s="75">
        <f t="shared" si="16"/>
        <v>6152</v>
      </c>
      <c r="AD15" s="75">
        <f t="shared" si="17"/>
        <v>272882</v>
      </c>
      <c r="AE15" s="75">
        <f t="shared" si="18"/>
        <v>0</v>
      </c>
      <c r="AF15" s="75">
        <f t="shared" si="19"/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11596</v>
      </c>
      <c r="AM15" s="75">
        <f t="shared" si="20"/>
        <v>247883</v>
      </c>
      <c r="AN15" s="75">
        <f t="shared" si="21"/>
        <v>23707</v>
      </c>
      <c r="AO15" s="75">
        <v>23707</v>
      </c>
      <c r="AP15" s="75">
        <v>0</v>
      </c>
      <c r="AQ15" s="75">
        <v>0</v>
      </c>
      <c r="AR15" s="75">
        <v>0</v>
      </c>
      <c r="AS15" s="75">
        <f t="shared" si="22"/>
        <v>6288</v>
      </c>
      <c r="AT15" s="75">
        <v>0</v>
      </c>
      <c r="AU15" s="75">
        <v>0</v>
      </c>
      <c r="AV15" s="75">
        <v>6288</v>
      </c>
      <c r="AW15" s="75">
        <v>0</v>
      </c>
      <c r="AX15" s="75">
        <f t="shared" si="23"/>
        <v>217888</v>
      </c>
      <c r="AY15" s="75">
        <v>199513</v>
      </c>
      <c r="AZ15" s="75">
        <v>15200</v>
      </c>
      <c r="BA15" s="75">
        <v>3175</v>
      </c>
      <c r="BB15" s="75">
        <v>0</v>
      </c>
      <c r="BC15" s="75">
        <v>0</v>
      </c>
      <c r="BD15" s="75">
        <v>0</v>
      </c>
      <c r="BE15" s="75">
        <v>15481</v>
      </c>
      <c r="BF15" s="75">
        <f t="shared" si="24"/>
        <v>263364</v>
      </c>
      <c r="BG15" s="75">
        <f t="shared" si="25"/>
        <v>0</v>
      </c>
      <c r="BH15" s="75">
        <f t="shared" si="26"/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f t="shared" si="27"/>
        <v>22364</v>
      </c>
      <c r="BP15" s="75">
        <f t="shared" si="28"/>
        <v>6975</v>
      </c>
      <c r="BQ15" s="75">
        <v>6975</v>
      </c>
      <c r="BR15" s="75">
        <v>0</v>
      </c>
      <c r="BS15" s="75">
        <v>0</v>
      </c>
      <c r="BT15" s="75">
        <v>0</v>
      </c>
      <c r="BU15" s="75">
        <f t="shared" si="29"/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f t="shared" si="30"/>
        <v>15389</v>
      </c>
      <c r="CA15" s="75">
        <v>15240</v>
      </c>
      <c r="CB15" s="75">
        <v>0</v>
      </c>
      <c r="CC15" s="75">
        <v>0</v>
      </c>
      <c r="CD15" s="75">
        <v>149</v>
      </c>
      <c r="CE15" s="75">
        <v>53727</v>
      </c>
      <c r="CF15" s="75">
        <v>0</v>
      </c>
      <c r="CG15" s="75">
        <v>0</v>
      </c>
      <c r="CH15" s="75">
        <f t="shared" si="31"/>
        <v>22364</v>
      </c>
      <c r="CI15" s="75">
        <f t="shared" si="32"/>
        <v>0</v>
      </c>
      <c r="CJ15" s="75">
        <f t="shared" si="33"/>
        <v>0</v>
      </c>
      <c r="CK15" s="75">
        <f t="shared" si="34"/>
        <v>0</v>
      </c>
      <c r="CL15" s="75">
        <f t="shared" si="35"/>
        <v>0</v>
      </c>
      <c r="CM15" s="75">
        <f t="shared" si="36"/>
        <v>0</v>
      </c>
      <c r="CN15" s="75">
        <f t="shared" si="37"/>
        <v>0</v>
      </c>
      <c r="CO15" s="75">
        <f t="shared" si="38"/>
        <v>0</v>
      </c>
      <c r="CP15" s="75">
        <f t="shared" si="39"/>
        <v>11596</v>
      </c>
      <c r="CQ15" s="75">
        <f t="shared" si="40"/>
        <v>270247</v>
      </c>
      <c r="CR15" s="75">
        <f t="shared" si="41"/>
        <v>30682</v>
      </c>
      <c r="CS15" s="75">
        <f t="shared" si="42"/>
        <v>30682</v>
      </c>
      <c r="CT15" s="75">
        <f t="shared" si="43"/>
        <v>0</v>
      </c>
      <c r="CU15" s="75">
        <f t="shared" si="44"/>
        <v>0</v>
      </c>
      <c r="CV15" s="75">
        <f t="shared" si="45"/>
        <v>0</v>
      </c>
      <c r="CW15" s="75">
        <f t="shared" si="46"/>
        <v>6288</v>
      </c>
      <c r="CX15" s="75">
        <f t="shared" si="47"/>
        <v>0</v>
      </c>
      <c r="CY15" s="75">
        <f t="shared" si="48"/>
        <v>0</v>
      </c>
      <c r="CZ15" s="75">
        <f t="shared" si="49"/>
        <v>6288</v>
      </c>
      <c r="DA15" s="75">
        <f t="shared" si="50"/>
        <v>0</v>
      </c>
      <c r="DB15" s="75">
        <f t="shared" si="51"/>
        <v>233277</v>
      </c>
      <c r="DC15" s="75">
        <f t="shared" si="52"/>
        <v>214753</v>
      </c>
      <c r="DD15" s="75">
        <f t="shared" si="53"/>
        <v>15200</v>
      </c>
      <c r="DE15" s="75">
        <f t="shared" si="54"/>
        <v>3175</v>
      </c>
      <c r="DF15" s="75">
        <f t="shared" si="55"/>
        <v>149</v>
      </c>
      <c r="DG15" s="75">
        <f t="shared" si="56"/>
        <v>53727</v>
      </c>
      <c r="DH15" s="75">
        <f t="shared" si="57"/>
        <v>0</v>
      </c>
      <c r="DI15" s="75">
        <f t="shared" si="58"/>
        <v>15481</v>
      </c>
      <c r="DJ15" s="75">
        <f t="shared" si="59"/>
        <v>285728</v>
      </c>
    </row>
    <row r="16" spans="1:114" s="50" customFormat="1" ht="12" customHeight="1">
      <c r="A16" s="53" t="s">
        <v>148</v>
      </c>
      <c r="B16" s="54" t="s">
        <v>149</v>
      </c>
      <c r="C16" s="53" t="s">
        <v>150</v>
      </c>
      <c r="D16" s="75">
        <f t="shared" si="6"/>
        <v>440008</v>
      </c>
      <c r="E16" s="75">
        <f t="shared" si="7"/>
        <v>40680</v>
      </c>
      <c r="F16" s="75">
        <v>0</v>
      </c>
      <c r="G16" s="75">
        <v>0</v>
      </c>
      <c r="H16" s="75">
        <v>0</v>
      </c>
      <c r="I16" s="75">
        <v>40675</v>
      </c>
      <c r="J16" s="76" t="s">
        <v>151</v>
      </c>
      <c r="K16" s="75">
        <v>5</v>
      </c>
      <c r="L16" s="75">
        <v>399328</v>
      </c>
      <c r="M16" s="75">
        <f t="shared" si="8"/>
        <v>72000</v>
      </c>
      <c r="N16" s="75">
        <f t="shared" si="9"/>
        <v>0</v>
      </c>
      <c r="O16" s="75">
        <v>0</v>
      </c>
      <c r="P16" s="75">
        <v>0</v>
      </c>
      <c r="Q16" s="75">
        <v>0</v>
      </c>
      <c r="R16" s="75">
        <v>0</v>
      </c>
      <c r="S16" s="76" t="s">
        <v>129</v>
      </c>
      <c r="T16" s="75">
        <v>0</v>
      </c>
      <c r="U16" s="75">
        <v>72000</v>
      </c>
      <c r="V16" s="75">
        <f t="shared" si="10"/>
        <v>512008</v>
      </c>
      <c r="W16" s="75">
        <f t="shared" si="11"/>
        <v>40680</v>
      </c>
      <c r="X16" s="75">
        <f t="shared" si="12"/>
        <v>0</v>
      </c>
      <c r="Y16" s="75">
        <f t="shared" si="13"/>
        <v>0</v>
      </c>
      <c r="Z16" s="75">
        <f t="shared" si="14"/>
        <v>0</v>
      </c>
      <c r="AA16" s="75">
        <f t="shared" si="15"/>
        <v>40675</v>
      </c>
      <c r="AB16" s="76" t="s">
        <v>129</v>
      </c>
      <c r="AC16" s="75">
        <f t="shared" si="16"/>
        <v>5</v>
      </c>
      <c r="AD16" s="75">
        <f t="shared" si="17"/>
        <v>471328</v>
      </c>
      <c r="AE16" s="75">
        <f t="shared" si="18"/>
        <v>0</v>
      </c>
      <c r="AF16" s="75">
        <f t="shared" si="19"/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f t="shared" si="20"/>
        <v>189404</v>
      </c>
      <c r="AN16" s="75">
        <f t="shared" si="21"/>
        <v>19206</v>
      </c>
      <c r="AO16" s="75">
        <v>19206</v>
      </c>
      <c r="AP16" s="75">
        <v>0</v>
      </c>
      <c r="AQ16" s="75">
        <v>0</v>
      </c>
      <c r="AR16" s="75">
        <v>0</v>
      </c>
      <c r="AS16" s="75">
        <f t="shared" si="22"/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f t="shared" si="23"/>
        <v>170198</v>
      </c>
      <c r="AY16" s="75">
        <v>170198</v>
      </c>
      <c r="AZ16" s="75">
        <v>0</v>
      </c>
      <c r="BA16" s="75">
        <v>0</v>
      </c>
      <c r="BB16" s="75">
        <v>0</v>
      </c>
      <c r="BC16" s="75">
        <v>227679</v>
      </c>
      <c r="BD16" s="75">
        <v>0</v>
      </c>
      <c r="BE16" s="75">
        <v>22925</v>
      </c>
      <c r="BF16" s="75">
        <f t="shared" si="24"/>
        <v>212329</v>
      </c>
      <c r="BG16" s="75">
        <f t="shared" si="25"/>
        <v>0</v>
      </c>
      <c r="BH16" s="75">
        <f t="shared" si="26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f t="shared" si="27"/>
        <v>5416</v>
      </c>
      <c r="BP16" s="75">
        <f t="shared" si="28"/>
        <v>5416</v>
      </c>
      <c r="BQ16" s="75">
        <v>5416</v>
      </c>
      <c r="BR16" s="75">
        <v>0</v>
      </c>
      <c r="BS16" s="75">
        <v>0</v>
      </c>
      <c r="BT16" s="75">
        <v>0</v>
      </c>
      <c r="BU16" s="75">
        <f t="shared" si="29"/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f t="shared" si="30"/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66334</v>
      </c>
      <c r="CF16" s="75">
        <v>0</v>
      </c>
      <c r="CG16" s="75">
        <v>250</v>
      </c>
      <c r="CH16" s="75">
        <f t="shared" si="31"/>
        <v>5666</v>
      </c>
      <c r="CI16" s="75">
        <f t="shared" si="32"/>
        <v>0</v>
      </c>
      <c r="CJ16" s="75">
        <f t="shared" si="33"/>
        <v>0</v>
      </c>
      <c r="CK16" s="75">
        <f t="shared" si="34"/>
        <v>0</v>
      </c>
      <c r="CL16" s="75">
        <f t="shared" si="35"/>
        <v>0</v>
      </c>
      <c r="CM16" s="75">
        <f t="shared" si="36"/>
        <v>0</v>
      </c>
      <c r="CN16" s="75">
        <f t="shared" si="37"/>
        <v>0</v>
      </c>
      <c r="CO16" s="75">
        <f t="shared" si="38"/>
        <v>0</v>
      </c>
      <c r="CP16" s="75">
        <f t="shared" si="39"/>
        <v>0</v>
      </c>
      <c r="CQ16" s="75">
        <f t="shared" si="40"/>
        <v>194820</v>
      </c>
      <c r="CR16" s="75">
        <f t="shared" si="41"/>
        <v>24622</v>
      </c>
      <c r="CS16" s="75">
        <f t="shared" si="42"/>
        <v>24622</v>
      </c>
      <c r="CT16" s="75">
        <f t="shared" si="43"/>
        <v>0</v>
      </c>
      <c r="CU16" s="75">
        <f t="shared" si="44"/>
        <v>0</v>
      </c>
      <c r="CV16" s="75">
        <f t="shared" si="45"/>
        <v>0</v>
      </c>
      <c r="CW16" s="75">
        <f t="shared" si="46"/>
        <v>0</v>
      </c>
      <c r="CX16" s="75">
        <f t="shared" si="47"/>
        <v>0</v>
      </c>
      <c r="CY16" s="75">
        <f t="shared" si="48"/>
        <v>0</v>
      </c>
      <c r="CZ16" s="75">
        <f t="shared" si="49"/>
        <v>0</v>
      </c>
      <c r="DA16" s="75">
        <f t="shared" si="50"/>
        <v>0</v>
      </c>
      <c r="DB16" s="75">
        <f t="shared" si="51"/>
        <v>170198</v>
      </c>
      <c r="DC16" s="75">
        <f t="shared" si="52"/>
        <v>170198</v>
      </c>
      <c r="DD16" s="75">
        <f t="shared" si="53"/>
        <v>0</v>
      </c>
      <c r="DE16" s="75">
        <f t="shared" si="54"/>
        <v>0</v>
      </c>
      <c r="DF16" s="75">
        <f t="shared" si="55"/>
        <v>0</v>
      </c>
      <c r="DG16" s="75">
        <f t="shared" si="56"/>
        <v>294013</v>
      </c>
      <c r="DH16" s="75">
        <f t="shared" si="57"/>
        <v>0</v>
      </c>
      <c r="DI16" s="75">
        <f t="shared" si="58"/>
        <v>23175</v>
      </c>
      <c r="DJ16" s="75">
        <f t="shared" si="59"/>
        <v>217995</v>
      </c>
    </row>
    <row r="17" spans="1:114" s="50" customFormat="1" ht="12" customHeight="1">
      <c r="A17" s="53" t="s">
        <v>152</v>
      </c>
      <c r="B17" s="54" t="s">
        <v>153</v>
      </c>
      <c r="C17" s="53" t="s">
        <v>154</v>
      </c>
      <c r="D17" s="75">
        <f t="shared" si="6"/>
        <v>1286282</v>
      </c>
      <c r="E17" s="75">
        <f t="shared" si="7"/>
        <v>289198</v>
      </c>
      <c r="F17" s="75">
        <v>25725</v>
      </c>
      <c r="G17" s="75">
        <v>0</v>
      </c>
      <c r="H17" s="75">
        <v>0</v>
      </c>
      <c r="I17" s="75">
        <v>227211</v>
      </c>
      <c r="J17" s="76" t="s">
        <v>155</v>
      </c>
      <c r="K17" s="75">
        <v>36262</v>
      </c>
      <c r="L17" s="75">
        <v>997084</v>
      </c>
      <c r="M17" s="75">
        <f t="shared" si="8"/>
        <v>125245</v>
      </c>
      <c r="N17" s="75">
        <f t="shared" si="9"/>
        <v>16475</v>
      </c>
      <c r="O17" s="75">
        <v>0</v>
      </c>
      <c r="P17" s="75">
        <v>0</v>
      </c>
      <c r="Q17" s="75">
        <v>0</v>
      </c>
      <c r="R17" s="75">
        <v>16475</v>
      </c>
      <c r="S17" s="76" t="s">
        <v>156</v>
      </c>
      <c r="T17" s="75">
        <v>0</v>
      </c>
      <c r="U17" s="75">
        <v>108770</v>
      </c>
      <c r="V17" s="75">
        <f t="shared" si="10"/>
        <v>1411527</v>
      </c>
      <c r="W17" s="75">
        <f t="shared" si="11"/>
        <v>305673</v>
      </c>
      <c r="X17" s="75">
        <f t="shared" si="12"/>
        <v>25725</v>
      </c>
      <c r="Y17" s="75">
        <f t="shared" si="13"/>
        <v>0</v>
      </c>
      <c r="Z17" s="75">
        <f t="shared" si="14"/>
        <v>0</v>
      </c>
      <c r="AA17" s="75">
        <f t="shared" si="15"/>
        <v>243686</v>
      </c>
      <c r="AB17" s="76" t="s">
        <v>121</v>
      </c>
      <c r="AC17" s="75">
        <f t="shared" si="16"/>
        <v>36262</v>
      </c>
      <c r="AD17" s="75">
        <f t="shared" si="17"/>
        <v>1105854</v>
      </c>
      <c r="AE17" s="75">
        <f t="shared" si="18"/>
        <v>77175</v>
      </c>
      <c r="AF17" s="75">
        <f t="shared" si="19"/>
        <v>77175</v>
      </c>
      <c r="AG17" s="75">
        <v>0</v>
      </c>
      <c r="AH17" s="75">
        <v>77175</v>
      </c>
      <c r="AI17" s="75">
        <v>0</v>
      </c>
      <c r="AJ17" s="75">
        <v>0</v>
      </c>
      <c r="AK17" s="75">
        <v>0</v>
      </c>
      <c r="AL17" s="75">
        <v>0</v>
      </c>
      <c r="AM17" s="75">
        <f t="shared" si="20"/>
        <v>1209107</v>
      </c>
      <c r="AN17" s="75">
        <f t="shared" si="21"/>
        <v>147275</v>
      </c>
      <c r="AO17" s="75">
        <v>147275</v>
      </c>
      <c r="AP17" s="75">
        <v>0</v>
      </c>
      <c r="AQ17" s="75">
        <v>0</v>
      </c>
      <c r="AR17" s="75">
        <v>0</v>
      </c>
      <c r="AS17" s="75">
        <f t="shared" si="22"/>
        <v>87167</v>
      </c>
      <c r="AT17" s="75">
        <v>0</v>
      </c>
      <c r="AU17" s="75">
        <v>63839</v>
      </c>
      <c r="AV17" s="75">
        <v>23328</v>
      </c>
      <c r="AW17" s="75">
        <v>0</v>
      </c>
      <c r="AX17" s="75">
        <f t="shared" si="23"/>
        <v>974665</v>
      </c>
      <c r="AY17" s="75">
        <v>202432</v>
      </c>
      <c r="AZ17" s="75">
        <v>772233</v>
      </c>
      <c r="BA17" s="75">
        <v>0</v>
      </c>
      <c r="BB17" s="75">
        <v>0</v>
      </c>
      <c r="BC17" s="75">
        <v>0</v>
      </c>
      <c r="BD17" s="75">
        <v>0</v>
      </c>
      <c r="BE17" s="75">
        <v>0</v>
      </c>
      <c r="BF17" s="75">
        <f t="shared" si="24"/>
        <v>1286282</v>
      </c>
      <c r="BG17" s="75">
        <f t="shared" si="25"/>
        <v>0</v>
      </c>
      <c r="BH17" s="75">
        <f t="shared" si="26"/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f t="shared" si="27"/>
        <v>125245</v>
      </c>
      <c r="BP17" s="75">
        <f t="shared" si="28"/>
        <v>106692</v>
      </c>
      <c r="BQ17" s="75">
        <v>37628</v>
      </c>
      <c r="BR17" s="75">
        <v>0</v>
      </c>
      <c r="BS17" s="75">
        <v>69064</v>
      </c>
      <c r="BT17" s="75">
        <v>0</v>
      </c>
      <c r="BU17" s="75">
        <f t="shared" si="29"/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f t="shared" si="30"/>
        <v>18553</v>
      </c>
      <c r="CA17" s="75">
        <v>18553</v>
      </c>
      <c r="CB17" s="75">
        <v>0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5">
        <f t="shared" si="31"/>
        <v>125245</v>
      </c>
      <c r="CI17" s="75">
        <f t="shared" si="32"/>
        <v>77175</v>
      </c>
      <c r="CJ17" s="75">
        <f t="shared" si="33"/>
        <v>77175</v>
      </c>
      <c r="CK17" s="75">
        <f t="shared" si="34"/>
        <v>0</v>
      </c>
      <c r="CL17" s="75">
        <f t="shared" si="35"/>
        <v>77175</v>
      </c>
      <c r="CM17" s="75">
        <f t="shared" si="36"/>
        <v>0</v>
      </c>
      <c r="CN17" s="75">
        <f t="shared" si="37"/>
        <v>0</v>
      </c>
      <c r="CO17" s="75">
        <f t="shared" si="38"/>
        <v>0</v>
      </c>
      <c r="CP17" s="75">
        <f t="shared" si="39"/>
        <v>0</v>
      </c>
      <c r="CQ17" s="75">
        <f t="shared" si="40"/>
        <v>1334352</v>
      </c>
      <c r="CR17" s="75">
        <f t="shared" si="41"/>
        <v>253967</v>
      </c>
      <c r="CS17" s="75">
        <f t="shared" si="42"/>
        <v>184903</v>
      </c>
      <c r="CT17" s="75">
        <f t="shared" si="43"/>
        <v>0</v>
      </c>
      <c r="CU17" s="75">
        <f t="shared" si="44"/>
        <v>69064</v>
      </c>
      <c r="CV17" s="75">
        <f t="shared" si="45"/>
        <v>0</v>
      </c>
      <c r="CW17" s="75">
        <f t="shared" si="46"/>
        <v>87167</v>
      </c>
      <c r="CX17" s="75">
        <f t="shared" si="47"/>
        <v>0</v>
      </c>
      <c r="CY17" s="75">
        <f t="shared" si="48"/>
        <v>63839</v>
      </c>
      <c r="CZ17" s="75">
        <f t="shared" si="49"/>
        <v>23328</v>
      </c>
      <c r="DA17" s="75">
        <f t="shared" si="50"/>
        <v>0</v>
      </c>
      <c r="DB17" s="75">
        <f t="shared" si="51"/>
        <v>993218</v>
      </c>
      <c r="DC17" s="75">
        <f t="shared" si="52"/>
        <v>220985</v>
      </c>
      <c r="DD17" s="75">
        <f t="shared" si="53"/>
        <v>772233</v>
      </c>
      <c r="DE17" s="75">
        <f t="shared" si="54"/>
        <v>0</v>
      </c>
      <c r="DF17" s="75">
        <f t="shared" si="55"/>
        <v>0</v>
      </c>
      <c r="DG17" s="75">
        <f t="shared" si="56"/>
        <v>0</v>
      </c>
      <c r="DH17" s="75">
        <f t="shared" si="57"/>
        <v>0</v>
      </c>
      <c r="DI17" s="75">
        <f t="shared" si="58"/>
        <v>0</v>
      </c>
      <c r="DJ17" s="75">
        <f t="shared" si="59"/>
        <v>1411527</v>
      </c>
    </row>
    <row r="18" spans="1:114" s="50" customFormat="1" ht="12" customHeight="1">
      <c r="A18" s="53" t="s">
        <v>118</v>
      </c>
      <c r="B18" s="54" t="s">
        <v>157</v>
      </c>
      <c r="C18" s="53" t="s">
        <v>158</v>
      </c>
      <c r="D18" s="75">
        <f t="shared" si="6"/>
        <v>10598</v>
      </c>
      <c r="E18" s="75">
        <f t="shared" si="7"/>
        <v>1169</v>
      </c>
      <c r="F18" s="75">
        <v>0</v>
      </c>
      <c r="G18" s="75">
        <v>0</v>
      </c>
      <c r="H18" s="75">
        <v>0</v>
      </c>
      <c r="I18" s="75">
        <v>46</v>
      </c>
      <c r="J18" s="76" t="s">
        <v>121</v>
      </c>
      <c r="K18" s="75">
        <v>1123</v>
      </c>
      <c r="L18" s="75">
        <v>9429</v>
      </c>
      <c r="M18" s="75">
        <f t="shared" si="8"/>
        <v>2856</v>
      </c>
      <c r="N18" s="75">
        <f t="shared" si="9"/>
        <v>0</v>
      </c>
      <c r="O18" s="75">
        <v>0</v>
      </c>
      <c r="P18" s="75">
        <v>0</v>
      </c>
      <c r="Q18" s="75">
        <v>0</v>
      </c>
      <c r="R18" s="75">
        <v>0</v>
      </c>
      <c r="S18" s="76" t="s">
        <v>121</v>
      </c>
      <c r="T18" s="75">
        <v>0</v>
      </c>
      <c r="U18" s="75">
        <v>2856</v>
      </c>
      <c r="V18" s="75">
        <f t="shared" si="10"/>
        <v>13454</v>
      </c>
      <c r="W18" s="75">
        <f t="shared" si="11"/>
        <v>1169</v>
      </c>
      <c r="X18" s="75">
        <f t="shared" si="12"/>
        <v>0</v>
      </c>
      <c r="Y18" s="75">
        <f t="shared" si="13"/>
        <v>0</v>
      </c>
      <c r="Z18" s="75">
        <f t="shared" si="14"/>
        <v>0</v>
      </c>
      <c r="AA18" s="75">
        <f t="shared" si="15"/>
        <v>46</v>
      </c>
      <c r="AB18" s="76" t="s">
        <v>121</v>
      </c>
      <c r="AC18" s="75">
        <f t="shared" si="16"/>
        <v>1123</v>
      </c>
      <c r="AD18" s="75">
        <f t="shared" si="17"/>
        <v>12285</v>
      </c>
      <c r="AE18" s="75">
        <f t="shared" si="18"/>
        <v>0</v>
      </c>
      <c r="AF18" s="75">
        <f t="shared" si="19"/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f t="shared" si="20"/>
        <v>6332</v>
      </c>
      <c r="AN18" s="75">
        <f t="shared" si="21"/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f t="shared" si="22"/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f t="shared" si="23"/>
        <v>6332</v>
      </c>
      <c r="AY18" s="75">
        <v>6332</v>
      </c>
      <c r="AZ18" s="75">
        <v>0</v>
      </c>
      <c r="BA18" s="75">
        <v>0</v>
      </c>
      <c r="BB18" s="75">
        <v>0</v>
      </c>
      <c r="BC18" s="75">
        <v>4266</v>
      </c>
      <c r="BD18" s="75">
        <v>0</v>
      </c>
      <c r="BE18" s="75">
        <v>0</v>
      </c>
      <c r="BF18" s="75">
        <f t="shared" si="24"/>
        <v>6332</v>
      </c>
      <c r="BG18" s="75">
        <f t="shared" si="25"/>
        <v>0</v>
      </c>
      <c r="BH18" s="75">
        <f t="shared" si="26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969</v>
      </c>
      <c r="BO18" s="75">
        <f t="shared" si="27"/>
        <v>0</v>
      </c>
      <c r="BP18" s="75">
        <f t="shared" si="28"/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f t="shared" si="29"/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f t="shared" si="30"/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1887</v>
      </c>
      <c r="CF18" s="75">
        <v>0</v>
      </c>
      <c r="CG18" s="75">
        <v>0</v>
      </c>
      <c r="CH18" s="75">
        <f t="shared" si="31"/>
        <v>0</v>
      </c>
      <c r="CI18" s="75">
        <f t="shared" si="32"/>
        <v>0</v>
      </c>
      <c r="CJ18" s="75">
        <f t="shared" si="33"/>
        <v>0</v>
      </c>
      <c r="CK18" s="75">
        <f t="shared" si="34"/>
        <v>0</v>
      </c>
      <c r="CL18" s="75">
        <f t="shared" si="35"/>
        <v>0</v>
      </c>
      <c r="CM18" s="75">
        <f t="shared" si="36"/>
        <v>0</v>
      </c>
      <c r="CN18" s="75">
        <f t="shared" si="37"/>
        <v>0</v>
      </c>
      <c r="CO18" s="75">
        <f t="shared" si="38"/>
        <v>0</v>
      </c>
      <c r="CP18" s="75">
        <f t="shared" si="39"/>
        <v>969</v>
      </c>
      <c r="CQ18" s="75">
        <f t="shared" si="40"/>
        <v>6332</v>
      </c>
      <c r="CR18" s="75">
        <f t="shared" si="41"/>
        <v>0</v>
      </c>
      <c r="CS18" s="75">
        <f t="shared" si="42"/>
        <v>0</v>
      </c>
      <c r="CT18" s="75">
        <f t="shared" si="43"/>
        <v>0</v>
      </c>
      <c r="CU18" s="75">
        <f t="shared" si="44"/>
        <v>0</v>
      </c>
      <c r="CV18" s="75">
        <f t="shared" si="45"/>
        <v>0</v>
      </c>
      <c r="CW18" s="75">
        <f t="shared" si="46"/>
        <v>0</v>
      </c>
      <c r="CX18" s="75">
        <f t="shared" si="47"/>
        <v>0</v>
      </c>
      <c r="CY18" s="75">
        <f t="shared" si="48"/>
        <v>0</v>
      </c>
      <c r="CZ18" s="75">
        <f t="shared" si="49"/>
        <v>0</v>
      </c>
      <c r="DA18" s="75">
        <f t="shared" si="50"/>
        <v>0</v>
      </c>
      <c r="DB18" s="75">
        <f t="shared" si="51"/>
        <v>6332</v>
      </c>
      <c r="DC18" s="75">
        <f t="shared" si="52"/>
        <v>6332</v>
      </c>
      <c r="DD18" s="75">
        <f t="shared" si="53"/>
        <v>0</v>
      </c>
      <c r="DE18" s="75">
        <f t="shared" si="54"/>
        <v>0</v>
      </c>
      <c r="DF18" s="75">
        <f t="shared" si="55"/>
        <v>0</v>
      </c>
      <c r="DG18" s="75">
        <f t="shared" si="56"/>
        <v>6153</v>
      </c>
      <c r="DH18" s="75">
        <f t="shared" si="57"/>
        <v>0</v>
      </c>
      <c r="DI18" s="75">
        <f t="shared" si="58"/>
        <v>0</v>
      </c>
      <c r="DJ18" s="75">
        <f t="shared" si="59"/>
        <v>6332</v>
      </c>
    </row>
    <row r="19" spans="1:114" s="50" customFormat="1" ht="12" customHeight="1">
      <c r="A19" s="53" t="s">
        <v>118</v>
      </c>
      <c r="B19" s="54" t="s">
        <v>159</v>
      </c>
      <c r="C19" s="53" t="s">
        <v>160</v>
      </c>
      <c r="D19" s="75">
        <f t="shared" si="6"/>
        <v>145600</v>
      </c>
      <c r="E19" s="75">
        <f t="shared" si="7"/>
        <v>8291</v>
      </c>
      <c r="F19" s="75">
        <v>0</v>
      </c>
      <c r="G19" s="75">
        <v>0</v>
      </c>
      <c r="H19" s="75">
        <v>0</v>
      </c>
      <c r="I19" s="75">
        <v>0</v>
      </c>
      <c r="J19" s="76" t="s">
        <v>121</v>
      </c>
      <c r="K19" s="75">
        <v>8291</v>
      </c>
      <c r="L19" s="75">
        <v>137309</v>
      </c>
      <c r="M19" s="75">
        <f t="shared" si="8"/>
        <v>49525</v>
      </c>
      <c r="N19" s="75">
        <f t="shared" si="9"/>
        <v>107</v>
      </c>
      <c r="O19" s="75">
        <v>0</v>
      </c>
      <c r="P19" s="75">
        <v>0</v>
      </c>
      <c r="Q19" s="75">
        <v>0</v>
      </c>
      <c r="R19" s="75">
        <v>98</v>
      </c>
      <c r="S19" s="76" t="s">
        <v>121</v>
      </c>
      <c r="T19" s="75">
        <v>9</v>
      </c>
      <c r="U19" s="75">
        <v>49418</v>
      </c>
      <c r="V19" s="75">
        <f t="shared" si="10"/>
        <v>195125</v>
      </c>
      <c r="W19" s="75">
        <f t="shared" si="11"/>
        <v>8398</v>
      </c>
      <c r="X19" s="75">
        <f t="shared" si="12"/>
        <v>0</v>
      </c>
      <c r="Y19" s="75">
        <f t="shared" si="13"/>
        <v>0</v>
      </c>
      <c r="Z19" s="75">
        <f t="shared" si="14"/>
        <v>0</v>
      </c>
      <c r="AA19" s="75">
        <f t="shared" si="15"/>
        <v>98</v>
      </c>
      <c r="AB19" s="76" t="s">
        <v>121</v>
      </c>
      <c r="AC19" s="75">
        <f t="shared" si="16"/>
        <v>8300</v>
      </c>
      <c r="AD19" s="75">
        <f t="shared" si="17"/>
        <v>186727</v>
      </c>
      <c r="AE19" s="75">
        <f t="shared" si="18"/>
        <v>0</v>
      </c>
      <c r="AF19" s="75">
        <f t="shared" si="19"/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f t="shared" si="20"/>
        <v>107989</v>
      </c>
      <c r="AN19" s="75">
        <f t="shared" si="21"/>
        <v>2939</v>
      </c>
      <c r="AO19" s="75">
        <v>2939</v>
      </c>
      <c r="AP19" s="75">
        <v>0</v>
      </c>
      <c r="AQ19" s="75">
        <v>0</v>
      </c>
      <c r="AR19" s="75">
        <v>0</v>
      </c>
      <c r="AS19" s="75">
        <f t="shared" si="22"/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f t="shared" si="23"/>
        <v>105050</v>
      </c>
      <c r="AY19" s="75">
        <v>105050</v>
      </c>
      <c r="AZ19" s="75">
        <v>0</v>
      </c>
      <c r="BA19" s="75">
        <v>0</v>
      </c>
      <c r="BB19" s="75">
        <v>0</v>
      </c>
      <c r="BC19" s="75">
        <v>30290</v>
      </c>
      <c r="BD19" s="75">
        <v>0</v>
      </c>
      <c r="BE19" s="75">
        <v>7321</v>
      </c>
      <c r="BF19" s="75">
        <f t="shared" si="24"/>
        <v>115310</v>
      </c>
      <c r="BG19" s="75">
        <f t="shared" si="25"/>
        <v>0</v>
      </c>
      <c r="BH19" s="75">
        <f t="shared" si="26"/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16600</v>
      </c>
      <c r="BO19" s="75">
        <f t="shared" si="27"/>
        <v>617</v>
      </c>
      <c r="BP19" s="75">
        <f t="shared" si="28"/>
        <v>617</v>
      </c>
      <c r="BQ19" s="75">
        <v>617</v>
      </c>
      <c r="BR19" s="75">
        <v>0</v>
      </c>
      <c r="BS19" s="75">
        <v>0</v>
      </c>
      <c r="BT19" s="75">
        <v>0</v>
      </c>
      <c r="BU19" s="75">
        <f t="shared" si="29"/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f t="shared" si="30"/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32308</v>
      </c>
      <c r="CF19" s="75">
        <v>0</v>
      </c>
      <c r="CG19" s="75">
        <v>0</v>
      </c>
      <c r="CH19" s="75">
        <f t="shared" si="31"/>
        <v>617</v>
      </c>
      <c r="CI19" s="75">
        <f t="shared" si="32"/>
        <v>0</v>
      </c>
      <c r="CJ19" s="75">
        <f t="shared" si="33"/>
        <v>0</v>
      </c>
      <c r="CK19" s="75">
        <f t="shared" si="34"/>
        <v>0</v>
      </c>
      <c r="CL19" s="75">
        <f t="shared" si="35"/>
        <v>0</v>
      </c>
      <c r="CM19" s="75">
        <f t="shared" si="36"/>
        <v>0</v>
      </c>
      <c r="CN19" s="75">
        <f t="shared" si="37"/>
        <v>0</v>
      </c>
      <c r="CO19" s="75">
        <f t="shared" si="38"/>
        <v>0</v>
      </c>
      <c r="CP19" s="75">
        <f t="shared" si="39"/>
        <v>16600</v>
      </c>
      <c r="CQ19" s="75">
        <f t="shared" si="40"/>
        <v>108606</v>
      </c>
      <c r="CR19" s="75">
        <f t="shared" si="41"/>
        <v>3556</v>
      </c>
      <c r="CS19" s="75">
        <f t="shared" si="42"/>
        <v>3556</v>
      </c>
      <c r="CT19" s="75">
        <f t="shared" si="43"/>
        <v>0</v>
      </c>
      <c r="CU19" s="75">
        <f t="shared" si="44"/>
        <v>0</v>
      </c>
      <c r="CV19" s="75">
        <f t="shared" si="45"/>
        <v>0</v>
      </c>
      <c r="CW19" s="75">
        <f t="shared" si="46"/>
        <v>0</v>
      </c>
      <c r="CX19" s="75">
        <f t="shared" si="47"/>
        <v>0</v>
      </c>
      <c r="CY19" s="75">
        <f t="shared" si="48"/>
        <v>0</v>
      </c>
      <c r="CZ19" s="75">
        <f t="shared" si="49"/>
        <v>0</v>
      </c>
      <c r="DA19" s="75">
        <f t="shared" si="50"/>
        <v>0</v>
      </c>
      <c r="DB19" s="75">
        <f t="shared" si="51"/>
        <v>105050</v>
      </c>
      <c r="DC19" s="75">
        <f t="shared" si="52"/>
        <v>105050</v>
      </c>
      <c r="DD19" s="75">
        <f t="shared" si="53"/>
        <v>0</v>
      </c>
      <c r="DE19" s="75">
        <f t="shared" si="54"/>
        <v>0</v>
      </c>
      <c r="DF19" s="75">
        <f t="shared" si="55"/>
        <v>0</v>
      </c>
      <c r="DG19" s="75">
        <f t="shared" si="56"/>
        <v>62598</v>
      </c>
      <c r="DH19" s="75">
        <f t="shared" si="57"/>
        <v>0</v>
      </c>
      <c r="DI19" s="75">
        <f t="shared" si="58"/>
        <v>7321</v>
      </c>
      <c r="DJ19" s="75">
        <f t="shared" si="59"/>
        <v>115927</v>
      </c>
    </row>
    <row r="20" spans="1:114" s="50" customFormat="1" ht="12" customHeight="1">
      <c r="A20" s="53" t="s">
        <v>118</v>
      </c>
      <c r="B20" s="54" t="s">
        <v>161</v>
      </c>
      <c r="C20" s="53" t="s">
        <v>162</v>
      </c>
      <c r="D20" s="75">
        <f t="shared" si="6"/>
        <v>202420</v>
      </c>
      <c r="E20" s="75">
        <f t="shared" si="7"/>
        <v>34</v>
      </c>
      <c r="F20" s="75">
        <v>0</v>
      </c>
      <c r="G20" s="75">
        <v>0</v>
      </c>
      <c r="H20" s="75">
        <v>0</v>
      </c>
      <c r="I20" s="75">
        <v>34</v>
      </c>
      <c r="J20" s="76" t="s">
        <v>121</v>
      </c>
      <c r="K20" s="75">
        <v>0</v>
      </c>
      <c r="L20" s="75">
        <v>202386</v>
      </c>
      <c r="M20" s="75">
        <f t="shared" si="8"/>
        <v>73067</v>
      </c>
      <c r="N20" s="75">
        <f t="shared" si="9"/>
        <v>0</v>
      </c>
      <c r="O20" s="75">
        <v>0</v>
      </c>
      <c r="P20" s="75">
        <v>0</v>
      </c>
      <c r="Q20" s="75">
        <v>0</v>
      </c>
      <c r="R20" s="75">
        <v>0</v>
      </c>
      <c r="S20" s="76" t="s">
        <v>121</v>
      </c>
      <c r="T20" s="75">
        <v>0</v>
      </c>
      <c r="U20" s="75">
        <v>73067</v>
      </c>
      <c r="V20" s="75">
        <f t="shared" si="10"/>
        <v>275487</v>
      </c>
      <c r="W20" s="75">
        <f t="shared" si="11"/>
        <v>34</v>
      </c>
      <c r="X20" s="75">
        <f t="shared" si="12"/>
        <v>0</v>
      </c>
      <c r="Y20" s="75">
        <f t="shared" si="13"/>
        <v>0</v>
      </c>
      <c r="Z20" s="75">
        <f t="shared" si="14"/>
        <v>0</v>
      </c>
      <c r="AA20" s="75">
        <f t="shared" si="15"/>
        <v>34</v>
      </c>
      <c r="AB20" s="76" t="s">
        <v>121</v>
      </c>
      <c r="AC20" s="75">
        <f t="shared" si="16"/>
        <v>0</v>
      </c>
      <c r="AD20" s="75">
        <f t="shared" si="17"/>
        <v>275453</v>
      </c>
      <c r="AE20" s="75">
        <f t="shared" si="18"/>
        <v>0</v>
      </c>
      <c r="AF20" s="75">
        <f t="shared" si="19"/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f t="shared" si="20"/>
        <v>36709</v>
      </c>
      <c r="AN20" s="75">
        <f t="shared" si="21"/>
        <v>2361</v>
      </c>
      <c r="AO20" s="75">
        <v>0</v>
      </c>
      <c r="AP20" s="75">
        <v>0</v>
      </c>
      <c r="AQ20" s="75">
        <v>2361</v>
      </c>
      <c r="AR20" s="75">
        <v>0</v>
      </c>
      <c r="AS20" s="75">
        <f t="shared" si="22"/>
        <v>3471</v>
      </c>
      <c r="AT20" s="75">
        <v>0</v>
      </c>
      <c r="AU20" s="75">
        <v>3471</v>
      </c>
      <c r="AV20" s="75">
        <v>0</v>
      </c>
      <c r="AW20" s="75">
        <v>0</v>
      </c>
      <c r="AX20" s="75">
        <f t="shared" si="23"/>
        <v>30877</v>
      </c>
      <c r="AY20" s="75">
        <v>28933</v>
      </c>
      <c r="AZ20" s="75">
        <v>1944</v>
      </c>
      <c r="BA20" s="75">
        <v>0</v>
      </c>
      <c r="BB20" s="75">
        <v>0</v>
      </c>
      <c r="BC20" s="75">
        <v>31685</v>
      </c>
      <c r="BD20" s="75">
        <v>0</v>
      </c>
      <c r="BE20" s="75">
        <v>134026</v>
      </c>
      <c r="BF20" s="75">
        <f t="shared" si="24"/>
        <v>170735</v>
      </c>
      <c r="BG20" s="75">
        <f t="shared" si="25"/>
        <v>0</v>
      </c>
      <c r="BH20" s="75">
        <f t="shared" si="26"/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18823</v>
      </c>
      <c r="BO20" s="75">
        <f t="shared" si="27"/>
        <v>4</v>
      </c>
      <c r="BP20" s="75">
        <f t="shared" si="28"/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f t="shared" si="29"/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f t="shared" si="30"/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36636</v>
      </c>
      <c r="CF20" s="75">
        <v>4</v>
      </c>
      <c r="CG20" s="75">
        <v>17604</v>
      </c>
      <c r="CH20" s="75">
        <f t="shared" si="31"/>
        <v>17608</v>
      </c>
      <c r="CI20" s="75">
        <f t="shared" si="32"/>
        <v>0</v>
      </c>
      <c r="CJ20" s="75">
        <f t="shared" si="33"/>
        <v>0</v>
      </c>
      <c r="CK20" s="75">
        <f t="shared" si="34"/>
        <v>0</v>
      </c>
      <c r="CL20" s="75">
        <f t="shared" si="35"/>
        <v>0</v>
      </c>
      <c r="CM20" s="75">
        <f t="shared" si="36"/>
        <v>0</v>
      </c>
      <c r="CN20" s="75">
        <f t="shared" si="37"/>
        <v>0</v>
      </c>
      <c r="CO20" s="75">
        <f t="shared" si="38"/>
        <v>0</v>
      </c>
      <c r="CP20" s="75">
        <f t="shared" si="39"/>
        <v>18823</v>
      </c>
      <c r="CQ20" s="75">
        <f t="shared" si="40"/>
        <v>36713</v>
      </c>
      <c r="CR20" s="75">
        <f t="shared" si="41"/>
        <v>2361</v>
      </c>
      <c r="CS20" s="75">
        <f t="shared" si="42"/>
        <v>0</v>
      </c>
      <c r="CT20" s="75">
        <f t="shared" si="43"/>
        <v>0</v>
      </c>
      <c r="CU20" s="75">
        <f t="shared" si="44"/>
        <v>2361</v>
      </c>
      <c r="CV20" s="75">
        <f t="shared" si="45"/>
        <v>0</v>
      </c>
      <c r="CW20" s="75">
        <f t="shared" si="46"/>
        <v>3471</v>
      </c>
      <c r="CX20" s="75">
        <f t="shared" si="47"/>
        <v>0</v>
      </c>
      <c r="CY20" s="75">
        <f t="shared" si="48"/>
        <v>3471</v>
      </c>
      <c r="CZ20" s="75">
        <f t="shared" si="49"/>
        <v>0</v>
      </c>
      <c r="DA20" s="75">
        <f t="shared" si="50"/>
        <v>0</v>
      </c>
      <c r="DB20" s="75">
        <f t="shared" si="51"/>
        <v>30877</v>
      </c>
      <c r="DC20" s="75">
        <f t="shared" si="52"/>
        <v>28933</v>
      </c>
      <c r="DD20" s="75">
        <f t="shared" si="53"/>
        <v>1944</v>
      </c>
      <c r="DE20" s="75">
        <f t="shared" si="54"/>
        <v>0</v>
      </c>
      <c r="DF20" s="75">
        <f t="shared" si="55"/>
        <v>0</v>
      </c>
      <c r="DG20" s="75">
        <f t="shared" si="56"/>
        <v>68321</v>
      </c>
      <c r="DH20" s="75">
        <f t="shared" si="57"/>
        <v>4</v>
      </c>
      <c r="DI20" s="75">
        <f t="shared" si="58"/>
        <v>151630</v>
      </c>
      <c r="DJ20" s="75">
        <f t="shared" si="59"/>
        <v>188343</v>
      </c>
    </row>
    <row r="21" spans="1:114" s="50" customFormat="1" ht="12" customHeight="1">
      <c r="A21" s="53" t="s">
        <v>118</v>
      </c>
      <c r="B21" s="54" t="s">
        <v>163</v>
      </c>
      <c r="C21" s="53" t="s">
        <v>164</v>
      </c>
      <c r="D21" s="75">
        <f t="shared" si="6"/>
        <v>252051</v>
      </c>
      <c r="E21" s="75">
        <f t="shared" si="7"/>
        <v>8688</v>
      </c>
      <c r="F21" s="75">
        <v>0</v>
      </c>
      <c r="G21" s="75">
        <v>1818</v>
      </c>
      <c r="H21" s="75">
        <v>0</v>
      </c>
      <c r="I21" s="75">
        <v>38</v>
      </c>
      <c r="J21" s="76" t="s">
        <v>121</v>
      </c>
      <c r="K21" s="75">
        <v>6832</v>
      </c>
      <c r="L21" s="75">
        <v>243363</v>
      </c>
      <c r="M21" s="75">
        <f t="shared" si="8"/>
        <v>28259</v>
      </c>
      <c r="N21" s="75">
        <f t="shared" si="9"/>
        <v>10705</v>
      </c>
      <c r="O21" s="75">
        <v>0</v>
      </c>
      <c r="P21" s="75">
        <v>0</v>
      </c>
      <c r="Q21" s="75">
        <v>0</v>
      </c>
      <c r="R21" s="75">
        <v>10705</v>
      </c>
      <c r="S21" s="76" t="s">
        <v>121</v>
      </c>
      <c r="T21" s="75">
        <v>0</v>
      </c>
      <c r="U21" s="75">
        <v>17554</v>
      </c>
      <c r="V21" s="75">
        <f t="shared" si="10"/>
        <v>280310</v>
      </c>
      <c r="W21" s="75">
        <f t="shared" si="11"/>
        <v>19393</v>
      </c>
      <c r="X21" s="75">
        <f t="shared" si="12"/>
        <v>0</v>
      </c>
      <c r="Y21" s="75">
        <f t="shared" si="13"/>
        <v>1818</v>
      </c>
      <c r="Z21" s="75">
        <f t="shared" si="14"/>
        <v>0</v>
      </c>
      <c r="AA21" s="75">
        <f t="shared" si="15"/>
        <v>10743</v>
      </c>
      <c r="AB21" s="76" t="s">
        <v>121</v>
      </c>
      <c r="AC21" s="75">
        <f t="shared" si="16"/>
        <v>6832</v>
      </c>
      <c r="AD21" s="75">
        <f t="shared" si="17"/>
        <v>260917</v>
      </c>
      <c r="AE21" s="75">
        <f t="shared" si="18"/>
        <v>0</v>
      </c>
      <c r="AF21" s="75">
        <f t="shared" si="19"/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22931</v>
      </c>
      <c r="AM21" s="75">
        <f t="shared" si="20"/>
        <v>112397</v>
      </c>
      <c r="AN21" s="75">
        <f t="shared" si="21"/>
        <v>9908</v>
      </c>
      <c r="AO21" s="75">
        <v>9908</v>
      </c>
      <c r="AP21" s="75">
        <v>0</v>
      </c>
      <c r="AQ21" s="75">
        <v>0</v>
      </c>
      <c r="AR21" s="75">
        <v>0</v>
      </c>
      <c r="AS21" s="75">
        <f t="shared" si="22"/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f t="shared" si="23"/>
        <v>102489</v>
      </c>
      <c r="AY21" s="75">
        <v>94901</v>
      </c>
      <c r="AZ21" s="75">
        <v>4176</v>
      </c>
      <c r="BA21" s="75">
        <v>69</v>
      </c>
      <c r="BB21" s="75">
        <v>3343</v>
      </c>
      <c r="BC21" s="75">
        <v>114995</v>
      </c>
      <c r="BD21" s="75">
        <v>0</v>
      </c>
      <c r="BE21" s="75">
        <v>1728</v>
      </c>
      <c r="BF21" s="75">
        <f t="shared" si="24"/>
        <v>114125</v>
      </c>
      <c r="BG21" s="75">
        <f t="shared" si="25"/>
        <v>0</v>
      </c>
      <c r="BH21" s="75">
        <f t="shared" si="26"/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f t="shared" si="27"/>
        <v>15936</v>
      </c>
      <c r="BP21" s="75">
        <f t="shared" si="28"/>
        <v>4955</v>
      </c>
      <c r="BQ21" s="75">
        <v>4955</v>
      </c>
      <c r="BR21" s="75">
        <v>0</v>
      </c>
      <c r="BS21" s="75">
        <v>0</v>
      </c>
      <c r="BT21" s="75">
        <v>0</v>
      </c>
      <c r="BU21" s="75">
        <f t="shared" si="29"/>
        <v>275</v>
      </c>
      <c r="BV21" s="75">
        <v>0</v>
      </c>
      <c r="BW21" s="75">
        <v>0</v>
      </c>
      <c r="BX21" s="75">
        <v>275</v>
      </c>
      <c r="BY21" s="75">
        <v>0</v>
      </c>
      <c r="BZ21" s="75">
        <f t="shared" si="30"/>
        <v>10706</v>
      </c>
      <c r="CA21" s="75">
        <v>10706</v>
      </c>
      <c r="CB21" s="75">
        <v>0</v>
      </c>
      <c r="CC21" s="75">
        <v>0</v>
      </c>
      <c r="CD21" s="75">
        <v>0</v>
      </c>
      <c r="CE21" s="75">
        <v>12130</v>
      </c>
      <c r="CF21" s="75">
        <v>0</v>
      </c>
      <c r="CG21" s="75">
        <v>193</v>
      </c>
      <c r="CH21" s="75">
        <f t="shared" si="31"/>
        <v>16129</v>
      </c>
      <c r="CI21" s="75">
        <f t="shared" si="32"/>
        <v>0</v>
      </c>
      <c r="CJ21" s="75">
        <f t="shared" si="33"/>
        <v>0</v>
      </c>
      <c r="CK21" s="75">
        <f t="shared" si="34"/>
        <v>0</v>
      </c>
      <c r="CL21" s="75">
        <f t="shared" si="35"/>
        <v>0</v>
      </c>
      <c r="CM21" s="75">
        <f t="shared" si="36"/>
        <v>0</v>
      </c>
      <c r="CN21" s="75">
        <f t="shared" si="37"/>
        <v>0</v>
      </c>
      <c r="CO21" s="75">
        <f t="shared" si="38"/>
        <v>0</v>
      </c>
      <c r="CP21" s="75">
        <f t="shared" si="39"/>
        <v>22931</v>
      </c>
      <c r="CQ21" s="75">
        <f t="shared" si="40"/>
        <v>128333</v>
      </c>
      <c r="CR21" s="75">
        <f t="shared" si="41"/>
        <v>14863</v>
      </c>
      <c r="CS21" s="75">
        <f t="shared" si="42"/>
        <v>14863</v>
      </c>
      <c r="CT21" s="75">
        <f t="shared" si="43"/>
        <v>0</v>
      </c>
      <c r="CU21" s="75">
        <f t="shared" si="44"/>
        <v>0</v>
      </c>
      <c r="CV21" s="75">
        <f t="shared" si="45"/>
        <v>0</v>
      </c>
      <c r="CW21" s="75">
        <f t="shared" si="46"/>
        <v>275</v>
      </c>
      <c r="CX21" s="75">
        <f t="shared" si="47"/>
        <v>0</v>
      </c>
      <c r="CY21" s="75">
        <f t="shared" si="48"/>
        <v>0</v>
      </c>
      <c r="CZ21" s="75">
        <f t="shared" si="49"/>
        <v>275</v>
      </c>
      <c r="DA21" s="75">
        <f t="shared" si="50"/>
        <v>0</v>
      </c>
      <c r="DB21" s="75">
        <f t="shared" si="51"/>
        <v>113195</v>
      </c>
      <c r="DC21" s="75">
        <f t="shared" si="52"/>
        <v>105607</v>
      </c>
      <c r="DD21" s="75">
        <f t="shared" si="53"/>
        <v>4176</v>
      </c>
      <c r="DE21" s="75">
        <f t="shared" si="54"/>
        <v>69</v>
      </c>
      <c r="DF21" s="75">
        <f t="shared" si="55"/>
        <v>3343</v>
      </c>
      <c r="DG21" s="75">
        <f t="shared" si="56"/>
        <v>127125</v>
      </c>
      <c r="DH21" s="75">
        <f t="shared" si="57"/>
        <v>0</v>
      </c>
      <c r="DI21" s="75">
        <f t="shared" si="58"/>
        <v>1921</v>
      </c>
      <c r="DJ21" s="75">
        <f t="shared" si="59"/>
        <v>130254</v>
      </c>
    </row>
    <row r="22" spans="1:114" s="50" customFormat="1" ht="12" customHeight="1">
      <c r="A22" s="53" t="s">
        <v>118</v>
      </c>
      <c r="B22" s="54" t="s">
        <v>165</v>
      </c>
      <c r="C22" s="53" t="s">
        <v>166</v>
      </c>
      <c r="D22" s="75">
        <f t="shared" si="6"/>
        <v>158177</v>
      </c>
      <c r="E22" s="75">
        <f t="shared" si="7"/>
        <v>3155</v>
      </c>
      <c r="F22" s="75">
        <v>0</v>
      </c>
      <c r="G22" s="75">
        <v>70</v>
      </c>
      <c r="H22" s="75">
        <v>0</v>
      </c>
      <c r="I22" s="75">
        <v>0</v>
      </c>
      <c r="J22" s="76" t="s">
        <v>121</v>
      </c>
      <c r="K22" s="75">
        <v>3085</v>
      </c>
      <c r="L22" s="75">
        <v>155022</v>
      </c>
      <c r="M22" s="75">
        <f t="shared" si="8"/>
        <v>30252</v>
      </c>
      <c r="N22" s="75">
        <f t="shared" si="9"/>
        <v>14586</v>
      </c>
      <c r="O22" s="75">
        <v>1511</v>
      </c>
      <c r="P22" s="75">
        <v>2104</v>
      </c>
      <c r="Q22" s="75">
        <v>0</v>
      </c>
      <c r="R22" s="75">
        <v>10971</v>
      </c>
      <c r="S22" s="76" t="s">
        <v>121</v>
      </c>
      <c r="T22" s="75">
        <v>0</v>
      </c>
      <c r="U22" s="75">
        <v>15666</v>
      </c>
      <c r="V22" s="75">
        <f t="shared" si="10"/>
        <v>188429</v>
      </c>
      <c r="W22" s="75">
        <f t="shared" si="11"/>
        <v>17741</v>
      </c>
      <c r="X22" s="75">
        <f t="shared" si="12"/>
        <v>1511</v>
      </c>
      <c r="Y22" s="75">
        <f t="shared" si="13"/>
        <v>2174</v>
      </c>
      <c r="Z22" s="75">
        <f t="shared" si="14"/>
        <v>0</v>
      </c>
      <c r="AA22" s="75">
        <f t="shared" si="15"/>
        <v>10971</v>
      </c>
      <c r="AB22" s="76" t="s">
        <v>121</v>
      </c>
      <c r="AC22" s="75">
        <f t="shared" si="16"/>
        <v>3085</v>
      </c>
      <c r="AD22" s="75">
        <f t="shared" si="17"/>
        <v>170688</v>
      </c>
      <c r="AE22" s="75">
        <f t="shared" si="18"/>
        <v>1098</v>
      </c>
      <c r="AF22" s="75">
        <f t="shared" si="19"/>
        <v>1098</v>
      </c>
      <c r="AG22" s="75">
        <v>1098</v>
      </c>
      <c r="AH22" s="75">
        <v>0</v>
      </c>
      <c r="AI22" s="75">
        <v>0</v>
      </c>
      <c r="AJ22" s="75">
        <v>0</v>
      </c>
      <c r="AK22" s="75">
        <v>0</v>
      </c>
      <c r="AL22" s="75">
        <v>12370</v>
      </c>
      <c r="AM22" s="75">
        <f t="shared" si="20"/>
        <v>76063</v>
      </c>
      <c r="AN22" s="75">
        <f t="shared" si="21"/>
        <v>4958</v>
      </c>
      <c r="AO22" s="75">
        <v>4958</v>
      </c>
      <c r="AP22" s="75">
        <v>0</v>
      </c>
      <c r="AQ22" s="75">
        <v>0</v>
      </c>
      <c r="AR22" s="75">
        <v>0</v>
      </c>
      <c r="AS22" s="75">
        <f t="shared" si="22"/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f t="shared" si="23"/>
        <v>71105</v>
      </c>
      <c r="AY22" s="75">
        <v>69784</v>
      </c>
      <c r="AZ22" s="75">
        <v>1300</v>
      </c>
      <c r="BA22" s="75">
        <v>21</v>
      </c>
      <c r="BB22" s="75">
        <v>0</v>
      </c>
      <c r="BC22" s="75">
        <v>65770</v>
      </c>
      <c r="BD22" s="75">
        <v>0</v>
      </c>
      <c r="BE22" s="75">
        <v>2876</v>
      </c>
      <c r="BF22" s="75">
        <f t="shared" si="24"/>
        <v>80037</v>
      </c>
      <c r="BG22" s="75">
        <f t="shared" si="25"/>
        <v>0</v>
      </c>
      <c r="BH22" s="75">
        <f t="shared" si="26"/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f t="shared" si="27"/>
        <v>12885</v>
      </c>
      <c r="BP22" s="75">
        <f t="shared" si="28"/>
        <v>1719</v>
      </c>
      <c r="BQ22" s="75">
        <v>1719</v>
      </c>
      <c r="BR22" s="75">
        <v>0</v>
      </c>
      <c r="BS22" s="75">
        <v>0</v>
      </c>
      <c r="BT22" s="75">
        <v>0</v>
      </c>
      <c r="BU22" s="75">
        <f t="shared" si="29"/>
        <v>770</v>
      </c>
      <c r="BV22" s="75">
        <v>485</v>
      </c>
      <c r="BW22" s="75">
        <v>285</v>
      </c>
      <c r="BX22" s="75">
        <v>0</v>
      </c>
      <c r="BY22" s="75">
        <v>0</v>
      </c>
      <c r="BZ22" s="75">
        <f t="shared" si="30"/>
        <v>10396</v>
      </c>
      <c r="CA22" s="75">
        <v>10396</v>
      </c>
      <c r="CB22" s="75">
        <v>0</v>
      </c>
      <c r="CC22" s="75">
        <v>0</v>
      </c>
      <c r="CD22" s="75">
        <v>0</v>
      </c>
      <c r="CE22" s="75">
        <v>10956</v>
      </c>
      <c r="CF22" s="75">
        <v>0</v>
      </c>
      <c r="CG22" s="75">
        <v>6411</v>
      </c>
      <c r="CH22" s="75">
        <f t="shared" si="31"/>
        <v>19296</v>
      </c>
      <c r="CI22" s="75">
        <f t="shared" si="32"/>
        <v>1098</v>
      </c>
      <c r="CJ22" s="75">
        <f t="shared" si="33"/>
        <v>1098</v>
      </c>
      <c r="CK22" s="75">
        <f t="shared" si="34"/>
        <v>1098</v>
      </c>
      <c r="CL22" s="75">
        <f t="shared" si="35"/>
        <v>0</v>
      </c>
      <c r="CM22" s="75">
        <f t="shared" si="36"/>
        <v>0</v>
      </c>
      <c r="CN22" s="75">
        <f t="shared" si="37"/>
        <v>0</v>
      </c>
      <c r="CO22" s="75">
        <f t="shared" si="38"/>
        <v>0</v>
      </c>
      <c r="CP22" s="75">
        <f t="shared" si="39"/>
        <v>12370</v>
      </c>
      <c r="CQ22" s="75">
        <f t="shared" si="40"/>
        <v>88948</v>
      </c>
      <c r="CR22" s="75">
        <f t="shared" si="41"/>
        <v>6677</v>
      </c>
      <c r="CS22" s="75">
        <f t="shared" si="42"/>
        <v>6677</v>
      </c>
      <c r="CT22" s="75">
        <f t="shared" si="43"/>
        <v>0</v>
      </c>
      <c r="CU22" s="75">
        <f t="shared" si="44"/>
        <v>0</v>
      </c>
      <c r="CV22" s="75">
        <f t="shared" si="45"/>
        <v>0</v>
      </c>
      <c r="CW22" s="75">
        <f t="shared" si="46"/>
        <v>770</v>
      </c>
      <c r="CX22" s="75">
        <f t="shared" si="47"/>
        <v>485</v>
      </c>
      <c r="CY22" s="75">
        <f t="shared" si="48"/>
        <v>285</v>
      </c>
      <c r="CZ22" s="75">
        <f t="shared" si="49"/>
        <v>0</v>
      </c>
      <c r="DA22" s="75">
        <f t="shared" si="50"/>
        <v>0</v>
      </c>
      <c r="DB22" s="75">
        <f t="shared" si="51"/>
        <v>81501</v>
      </c>
      <c r="DC22" s="75">
        <f t="shared" si="52"/>
        <v>80180</v>
      </c>
      <c r="DD22" s="75">
        <f t="shared" si="53"/>
        <v>1300</v>
      </c>
      <c r="DE22" s="75">
        <f t="shared" si="54"/>
        <v>21</v>
      </c>
      <c r="DF22" s="75">
        <f t="shared" si="55"/>
        <v>0</v>
      </c>
      <c r="DG22" s="75">
        <f t="shared" si="56"/>
        <v>76726</v>
      </c>
      <c r="DH22" s="75">
        <f t="shared" si="57"/>
        <v>0</v>
      </c>
      <c r="DI22" s="75">
        <f t="shared" si="58"/>
        <v>9287</v>
      </c>
      <c r="DJ22" s="75">
        <f t="shared" si="59"/>
        <v>99333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7" customWidth="1"/>
    <col min="115" max="16384" width="9" style="47" customWidth="1"/>
  </cols>
  <sheetData>
    <row r="1" spans="1:114" s="55" customFormat="1" ht="17.25">
      <c r="A1" s="123" t="s">
        <v>167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5" t="s">
        <v>168</v>
      </c>
      <c r="B2" s="145" t="s">
        <v>169</v>
      </c>
      <c r="C2" s="148" t="s">
        <v>170</v>
      </c>
      <c r="D2" s="129" t="s">
        <v>171</v>
      </c>
      <c r="E2" s="79"/>
      <c r="F2" s="79"/>
      <c r="G2" s="79"/>
      <c r="H2" s="79"/>
      <c r="I2" s="79"/>
      <c r="J2" s="79"/>
      <c r="K2" s="79"/>
      <c r="L2" s="80"/>
      <c r="M2" s="129" t="s">
        <v>172</v>
      </c>
      <c r="N2" s="79"/>
      <c r="O2" s="79"/>
      <c r="P2" s="79"/>
      <c r="Q2" s="79"/>
      <c r="R2" s="79"/>
      <c r="S2" s="79"/>
      <c r="T2" s="79"/>
      <c r="U2" s="80"/>
      <c r="V2" s="129" t="s">
        <v>173</v>
      </c>
      <c r="W2" s="79"/>
      <c r="X2" s="79"/>
      <c r="Y2" s="79"/>
      <c r="Z2" s="79"/>
      <c r="AA2" s="79"/>
      <c r="AB2" s="79"/>
      <c r="AC2" s="79"/>
      <c r="AD2" s="80"/>
      <c r="AE2" s="130" t="s">
        <v>174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175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176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55" customFormat="1" ht="13.5">
      <c r="A3" s="146"/>
      <c r="B3" s="146"/>
      <c r="C3" s="149"/>
      <c r="D3" s="131" t="s">
        <v>177</v>
      </c>
      <c r="E3" s="84"/>
      <c r="F3" s="84"/>
      <c r="G3" s="84"/>
      <c r="H3" s="84"/>
      <c r="I3" s="84"/>
      <c r="J3" s="84"/>
      <c r="K3" s="84"/>
      <c r="L3" s="85"/>
      <c r="M3" s="131" t="s">
        <v>177</v>
      </c>
      <c r="N3" s="84"/>
      <c r="O3" s="84"/>
      <c r="P3" s="84"/>
      <c r="Q3" s="84"/>
      <c r="R3" s="84"/>
      <c r="S3" s="84"/>
      <c r="T3" s="84"/>
      <c r="U3" s="85"/>
      <c r="V3" s="131" t="s">
        <v>177</v>
      </c>
      <c r="W3" s="84"/>
      <c r="X3" s="84"/>
      <c r="Y3" s="84"/>
      <c r="Z3" s="84"/>
      <c r="AA3" s="84"/>
      <c r="AB3" s="84"/>
      <c r="AC3" s="84"/>
      <c r="AD3" s="85"/>
      <c r="AE3" s="132" t="s">
        <v>178</v>
      </c>
      <c r="AF3" s="81"/>
      <c r="AG3" s="81"/>
      <c r="AH3" s="81"/>
      <c r="AI3" s="81"/>
      <c r="AJ3" s="81"/>
      <c r="AK3" s="81"/>
      <c r="AL3" s="86"/>
      <c r="AM3" s="82" t="s">
        <v>179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180</v>
      </c>
      <c r="BF3" s="91" t="s">
        <v>173</v>
      </c>
      <c r="BG3" s="132" t="s">
        <v>178</v>
      </c>
      <c r="BH3" s="81"/>
      <c r="BI3" s="81"/>
      <c r="BJ3" s="81"/>
      <c r="BK3" s="81"/>
      <c r="BL3" s="81"/>
      <c r="BM3" s="81"/>
      <c r="BN3" s="86"/>
      <c r="BO3" s="82" t="s">
        <v>179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180</v>
      </c>
      <c r="CH3" s="91" t="s">
        <v>173</v>
      </c>
      <c r="CI3" s="132" t="s">
        <v>178</v>
      </c>
      <c r="CJ3" s="81"/>
      <c r="CK3" s="81"/>
      <c r="CL3" s="81"/>
      <c r="CM3" s="81"/>
      <c r="CN3" s="81"/>
      <c r="CO3" s="81"/>
      <c r="CP3" s="86"/>
      <c r="CQ3" s="82" t="s">
        <v>179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180</v>
      </c>
      <c r="DJ3" s="91" t="s">
        <v>173</v>
      </c>
    </row>
    <row r="4" spans="1:114" s="55" customFormat="1" ht="13.5" customHeight="1">
      <c r="A4" s="146"/>
      <c r="B4" s="146"/>
      <c r="C4" s="149"/>
      <c r="D4" s="68"/>
      <c r="E4" s="131" t="s">
        <v>181</v>
      </c>
      <c r="F4" s="92"/>
      <c r="G4" s="92"/>
      <c r="H4" s="92"/>
      <c r="I4" s="92"/>
      <c r="J4" s="92"/>
      <c r="K4" s="93"/>
      <c r="L4" s="67" t="s">
        <v>182</v>
      </c>
      <c r="M4" s="68"/>
      <c r="N4" s="131" t="s">
        <v>181</v>
      </c>
      <c r="O4" s="92"/>
      <c r="P4" s="92"/>
      <c r="Q4" s="92"/>
      <c r="R4" s="92"/>
      <c r="S4" s="92"/>
      <c r="T4" s="93"/>
      <c r="U4" s="67" t="s">
        <v>182</v>
      </c>
      <c r="V4" s="68"/>
      <c r="W4" s="131" t="s">
        <v>181</v>
      </c>
      <c r="X4" s="92"/>
      <c r="Y4" s="92"/>
      <c r="Z4" s="92"/>
      <c r="AA4" s="92"/>
      <c r="AB4" s="92"/>
      <c r="AC4" s="93"/>
      <c r="AD4" s="67" t="s">
        <v>182</v>
      </c>
      <c r="AE4" s="91" t="s">
        <v>173</v>
      </c>
      <c r="AF4" s="96" t="s">
        <v>183</v>
      </c>
      <c r="AG4" s="90"/>
      <c r="AH4" s="94"/>
      <c r="AI4" s="81"/>
      <c r="AJ4" s="95"/>
      <c r="AK4" s="133" t="s">
        <v>184</v>
      </c>
      <c r="AL4" s="143" t="s">
        <v>185</v>
      </c>
      <c r="AM4" s="91" t="s">
        <v>173</v>
      </c>
      <c r="AN4" s="132" t="s">
        <v>186</v>
      </c>
      <c r="AO4" s="88"/>
      <c r="AP4" s="88"/>
      <c r="AQ4" s="88"/>
      <c r="AR4" s="89"/>
      <c r="AS4" s="132" t="s">
        <v>187</v>
      </c>
      <c r="AT4" s="81"/>
      <c r="AU4" s="81"/>
      <c r="AV4" s="95"/>
      <c r="AW4" s="96" t="s">
        <v>188</v>
      </c>
      <c r="AX4" s="132" t="s">
        <v>189</v>
      </c>
      <c r="AY4" s="87"/>
      <c r="AZ4" s="88"/>
      <c r="BA4" s="88"/>
      <c r="BB4" s="89"/>
      <c r="BC4" s="96" t="s">
        <v>190</v>
      </c>
      <c r="BD4" s="96" t="s">
        <v>191</v>
      </c>
      <c r="BE4" s="91"/>
      <c r="BF4" s="91"/>
      <c r="BG4" s="91" t="s">
        <v>173</v>
      </c>
      <c r="BH4" s="96" t="s">
        <v>183</v>
      </c>
      <c r="BI4" s="90"/>
      <c r="BJ4" s="94"/>
      <c r="BK4" s="81"/>
      <c r="BL4" s="95"/>
      <c r="BM4" s="133" t="s">
        <v>184</v>
      </c>
      <c r="BN4" s="143" t="s">
        <v>185</v>
      </c>
      <c r="BO4" s="91" t="s">
        <v>173</v>
      </c>
      <c r="BP4" s="132" t="s">
        <v>186</v>
      </c>
      <c r="BQ4" s="88"/>
      <c r="BR4" s="88"/>
      <c r="BS4" s="88"/>
      <c r="BT4" s="89"/>
      <c r="BU4" s="132" t="s">
        <v>187</v>
      </c>
      <c r="BV4" s="81"/>
      <c r="BW4" s="81"/>
      <c r="BX4" s="95"/>
      <c r="BY4" s="96" t="s">
        <v>188</v>
      </c>
      <c r="BZ4" s="132" t="s">
        <v>189</v>
      </c>
      <c r="CA4" s="97"/>
      <c r="CB4" s="97"/>
      <c r="CC4" s="98"/>
      <c r="CD4" s="89"/>
      <c r="CE4" s="96" t="s">
        <v>190</v>
      </c>
      <c r="CF4" s="96" t="s">
        <v>191</v>
      </c>
      <c r="CG4" s="91"/>
      <c r="CH4" s="91"/>
      <c r="CI4" s="91" t="s">
        <v>173</v>
      </c>
      <c r="CJ4" s="96" t="s">
        <v>183</v>
      </c>
      <c r="CK4" s="90"/>
      <c r="CL4" s="94"/>
      <c r="CM4" s="81"/>
      <c r="CN4" s="95"/>
      <c r="CO4" s="133" t="s">
        <v>184</v>
      </c>
      <c r="CP4" s="143" t="s">
        <v>185</v>
      </c>
      <c r="CQ4" s="91" t="s">
        <v>173</v>
      </c>
      <c r="CR4" s="132" t="s">
        <v>186</v>
      </c>
      <c r="CS4" s="88"/>
      <c r="CT4" s="88"/>
      <c r="CU4" s="88"/>
      <c r="CV4" s="89"/>
      <c r="CW4" s="132" t="s">
        <v>187</v>
      </c>
      <c r="CX4" s="81"/>
      <c r="CY4" s="81"/>
      <c r="CZ4" s="95"/>
      <c r="DA4" s="96" t="s">
        <v>188</v>
      </c>
      <c r="DB4" s="132" t="s">
        <v>189</v>
      </c>
      <c r="DC4" s="88"/>
      <c r="DD4" s="88"/>
      <c r="DE4" s="88"/>
      <c r="DF4" s="89"/>
      <c r="DG4" s="96" t="s">
        <v>190</v>
      </c>
      <c r="DH4" s="96" t="s">
        <v>191</v>
      </c>
      <c r="DI4" s="91"/>
      <c r="DJ4" s="91"/>
    </row>
    <row r="5" spans="1:114" s="55" customFormat="1" ht="22.5">
      <c r="A5" s="146"/>
      <c r="B5" s="146"/>
      <c r="C5" s="149"/>
      <c r="D5" s="68"/>
      <c r="E5" s="68" t="s">
        <v>173</v>
      </c>
      <c r="F5" s="125" t="s">
        <v>192</v>
      </c>
      <c r="G5" s="125" t="s">
        <v>193</v>
      </c>
      <c r="H5" s="125" t="s">
        <v>194</v>
      </c>
      <c r="I5" s="125" t="s">
        <v>195</v>
      </c>
      <c r="J5" s="125" t="s">
        <v>196</v>
      </c>
      <c r="K5" s="125" t="s">
        <v>180</v>
      </c>
      <c r="L5" s="67"/>
      <c r="M5" s="68"/>
      <c r="N5" s="68" t="s">
        <v>173</v>
      </c>
      <c r="O5" s="125" t="s">
        <v>192</v>
      </c>
      <c r="P5" s="125" t="s">
        <v>193</v>
      </c>
      <c r="Q5" s="125" t="s">
        <v>194</v>
      </c>
      <c r="R5" s="125" t="s">
        <v>195</v>
      </c>
      <c r="S5" s="125" t="s">
        <v>196</v>
      </c>
      <c r="T5" s="125" t="s">
        <v>180</v>
      </c>
      <c r="U5" s="67"/>
      <c r="V5" s="68"/>
      <c r="W5" s="68" t="s">
        <v>173</v>
      </c>
      <c r="X5" s="125" t="s">
        <v>192</v>
      </c>
      <c r="Y5" s="125" t="s">
        <v>193</v>
      </c>
      <c r="Z5" s="125" t="s">
        <v>194</v>
      </c>
      <c r="AA5" s="125" t="s">
        <v>195</v>
      </c>
      <c r="AB5" s="125" t="s">
        <v>196</v>
      </c>
      <c r="AC5" s="125" t="s">
        <v>180</v>
      </c>
      <c r="AD5" s="67"/>
      <c r="AE5" s="91"/>
      <c r="AF5" s="91" t="s">
        <v>173</v>
      </c>
      <c r="AG5" s="133" t="s">
        <v>197</v>
      </c>
      <c r="AH5" s="133" t="s">
        <v>198</v>
      </c>
      <c r="AI5" s="133" t="s">
        <v>199</v>
      </c>
      <c r="AJ5" s="133" t="s">
        <v>180</v>
      </c>
      <c r="AK5" s="99"/>
      <c r="AL5" s="144"/>
      <c r="AM5" s="91"/>
      <c r="AN5" s="91" t="s">
        <v>173</v>
      </c>
      <c r="AO5" s="91" t="s">
        <v>200</v>
      </c>
      <c r="AP5" s="91" t="s">
        <v>201</v>
      </c>
      <c r="AQ5" s="91" t="s">
        <v>202</v>
      </c>
      <c r="AR5" s="91" t="s">
        <v>203</v>
      </c>
      <c r="AS5" s="91" t="s">
        <v>173</v>
      </c>
      <c r="AT5" s="96" t="s">
        <v>204</v>
      </c>
      <c r="AU5" s="96" t="s">
        <v>205</v>
      </c>
      <c r="AV5" s="96" t="s">
        <v>206</v>
      </c>
      <c r="AW5" s="91"/>
      <c r="AX5" s="91" t="s">
        <v>173</v>
      </c>
      <c r="AY5" s="96" t="s">
        <v>204</v>
      </c>
      <c r="AZ5" s="96" t="s">
        <v>205</v>
      </c>
      <c r="BA5" s="96" t="s">
        <v>206</v>
      </c>
      <c r="BB5" s="96" t="s">
        <v>180</v>
      </c>
      <c r="BC5" s="91"/>
      <c r="BD5" s="91"/>
      <c r="BE5" s="91"/>
      <c r="BF5" s="91"/>
      <c r="BG5" s="91"/>
      <c r="BH5" s="91" t="s">
        <v>173</v>
      </c>
      <c r="BI5" s="133" t="s">
        <v>197</v>
      </c>
      <c r="BJ5" s="133" t="s">
        <v>198</v>
      </c>
      <c r="BK5" s="133" t="s">
        <v>199</v>
      </c>
      <c r="BL5" s="133" t="s">
        <v>180</v>
      </c>
      <c r="BM5" s="99"/>
      <c r="BN5" s="144"/>
      <c r="BO5" s="91"/>
      <c r="BP5" s="91" t="s">
        <v>173</v>
      </c>
      <c r="BQ5" s="91" t="s">
        <v>200</v>
      </c>
      <c r="BR5" s="91" t="s">
        <v>201</v>
      </c>
      <c r="BS5" s="91" t="s">
        <v>202</v>
      </c>
      <c r="BT5" s="91" t="s">
        <v>203</v>
      </c>
      <c r="BU5" s="91" t="s">
        <v>173</v>
      </c>
      <c r="BV5" s="96" t="s">
        <v>204</v>
      </c>
      <c r="BW5" s="96" t="s">
        <v>205</v>
      </c>
      <c r="BX5" s="96" t="s">
        <v>206</v>
      </c>
      <c r="BY5" s="91"/>
      <c r="BZ5" s="91" t="s">
        <v>173</v>
      </c>
      <c r="CA5" s="96" t="s">
        <v>204</v>
      </c>
      <c r="CB5" s="96" t="s">
        <v>205</v>
      </c>
      <c r="CC5" s="96" t="s">
        <v>206</v>
      </c>
      <c r="CD5" s="96" t="s">
        <v>180</v>
      </c>
      <c r="CE5" s="91"/>
      <c r="CF5" s="91"/>
      <c r="CG5" s="91"/>
      <c r="CH5" s="91"/>
      <c r="CI5" s="91"/>
      <c r="CJ5" s="91" t="s">
        <v>173</v>
      </c>
      <c r="CK5" s="133" t="s">
        <v>197</v>
      </c>
      <c r="CL5" s="133" t="s">
        <v>198</v>
      </c>
      <c r="CM5" s="133" t="s">
        <v>199</v>
      </c>
      <c r="CN5" s="133" t="s">
        <v>180</v>
      </c>
      <c r="CO5" s="99"/>
      <c r="CP5" s="144"/>
      <c r="CQ5" s="91"/>
      <c r="CR5" s="91" t="s">
        <v>173</v>
      </c>
      <c r="CS5" s="91" t="s">
        <v>200</v>
      </c>
      <c r="CT5" s="91" t="s">
        <v>201</v>
      </c>
      <c r="CU5" s="91" t="s">
        <v>202</v>
      </c>
      <c r="CV5" s="91" t="s">
        <v>203</v>
      </c>
      <c r="CW5" s="91" t="s">
        <v>173</v>
      </c>
      <c r="CX5" s="96" t="s">
        <v>204</v>
      </c>
      <c r="CY5" s="96" t="s">
        <v>205</v>
      </c>
      <c r="CZ5" s="96" t="s">
        <v>206</v>
      </c>
      <c r="DA5" s="91"/>
      <c r="DB5" s="91" t="s">
        <v>173</v>
      </c>
      <c r="DC5" s="96" t="s">
        <v>204</v>
      </c>
      <c r="DD5" s="96" t="s">
        <v>205</v>
      </c>
      <c r="DE5" s="96" t="s">
        <v>206</v>
      </c>
      <c r="DF5" s="96" t="s">
        <v>180</v>
      </c>
      <c r="DG5" s="91"/>
      <c r="DH5" s="91"/>
      <c r="DI5" s="91"/>
      <c r="DJ5" s="91"/>
    </row>
    <row r="6" spans="1:114" s="56" customFormat="1" ht="13.5">
      <c r="A6" s="147"/>
      <c r="B6" s="147"/>
      <c r="C6" s="150"/>
      <c r="D6" s="100" t="s">
        <v>207</v>
      </c>
      <c r="E6" s="100" t="s">
        <v>207</v>
      </c>
      <c r="F6" s="101" t="s">
        <v>207</v>
      </c>
      <c r="G6" s="101" t="s">
        <v>207</v>
      </c>
      <c r="H6" s="101" t="s">
        <v>207</v>
      </c>
      <c r="I6" s="101" t="s">
        <v>207</v>
      </c>
      <c r="J6" s="101" t="s">
        <v>207</v>
      </c>
      <c r="K6" s="101" t="s">
        <v>207</v>
      </c>
      <c r="L6" s="101" t="s">
        <v>207</v>
      </c>
      <c r="M6" s="100" t="s">
        <v>207</v>
      </c>
      <c r="N6" s="100" t="s">
        <v>207</v>
      </c>
      <c r="O6" s="101" t="s">
        <v>207</v>
      </c>
      <c r="P6" s="101" t="s">
        <v>207</v>
      </c>
      <c r="Q6" s="101" t="s">
        <v>207</v>
      </c>
      <c r="R6" s="101" t="s">
        <v>207</v>
      </c>
      <c r="S6" s="101" t="s">
        <v>207</v>
      </c>
      <c r="T6" s="101" t="s">
        <v>207</v>
      </c>
      <c r="U6" s="101" t="s">
        <v>207</v>
      </c>
      <c r="V6" s="100" t="s">
        <v>207</v>
      </c>
      <c r="W6" s="100" t="s">
        <v>207</v>
      </c>
      <c r="X6" s="101" t="s">
        <v>207</v>
      </c>
      <c r="Y6" s="101" t="s">
        <v>207</v>
      </c>
      <c r="Z6" s="101" t="s">
        <v>207</v>
      </c>
      <c r="AA6" s="101" t="s">
        <v>207</v>
      </c>
      <c r="AB6" s="101" t="s">
        <v>207</v>
      </c>
      <c r="AC6" s="101" t="s">
        <v>207</v>
      </c>
      <c r="AD6" s="101" t="s">
        <v>207</v>
      </c>
      <c r="AE6" s="102" t="s">
        <v>207</v>
      </c>
      <c r="AF6" s="102" t="s">
        <v>207</v>
      </c>
      <c r="AG6" s="103" t="s">
        <v>207</v>
      </c>
      <c r="AH6" s="103" t="s">
        <v>207</v>
      </c>
      <c r="AI6" s="103" t="s">
        <v>207</v>
      </c>
      <c r="AJ6" s="103" t="s">
        <v>207</v>
      </c>
      <c r="AK6" s="103" t="s">
        <v>207</v>
      </c>
      <c r="AL6" s="103" t="s">
        <v>207</v>
      </c>
      <c r="AM6" s="102" t="s">
        <v>207</v>
      </c>
      <c r="AN6" s="102" t="s">
        <v>207</v>
      </c>
      <c r="AO6" s="102" t="s">
        <v>207</v>
      </c>
      <c r="AP6" s="102" t="s">
        <v>207</v>
      </c>
      <c r="AQ6" s="102" t="s">
        <v>207</v>
      </c>
      <c r="AR6" s="102" t="s">
        <v>207</v>
      </c>
      <c r="AS6" s="102" t="s">
        <v>207</v>
      </c>
      <c r="AT6" s="102" t="s">
        <v>207</v>
      </c>
      <c r="AU6" s="102" t="s">
        <v>207</v>
      </c>
      <c r="AV6" s="102" t="s">
        <v>207</v>
      </c>
      <c r="AW6" s="102" t="s">
        <v>207</v>
      </c>
      <c r="AX6" s="102" t="s">
        <v>207</v>
      </c>
      <c r="AY6" s="102" t="s">
        <v>207</v>
      </c>
      <c r="AZ6" s="102" t="s">
        <v>207</v>
      </c>
      <c r="BA6" s="102" t="s">
        <v>207</v>
      </c>
      <c r="BB6" s="102" t="s">
        <v>207</v>
      </c>
      <c r="BC6" s="102" t="s">
        <v>207</v>
      </c>
      <c r="BD6" s="102" t="s">
        <v>207</v>
      </c>
      <c r="BE6" s="102" t="s">
        <v>207</v>
      </c>
      <c r="BF6" s="102" t="s">
        <v>207</v>
      </c>
      <c r="BG6" s="102" t="s">
        <v>207</v>
      </c>
      <c r="BH6" s="102" t="s">
        <v>207</v>
      </c>
      <c r="BI6" s="103" t="s">
        <v>207</v>
      </c>
      <c r="BJ6" s="103" t="s">
        <v>207</v>
      </c>
      <c r="BK6" s="103" t="s">
        <v>207</v>
      </c>
      <c r="BL6" s="103" t="s">
        <v>207</v>
      </c>
      <c r="BM6" s="103" t="s">
        <v>207</v>
      </c>
      <c r="BN6" s="103" t="s">
        <v>207</v>
      </c>
      <c r="BO6" s="102" t="s">
        <v>207</v>
      </c>
      <c r="BP6" s="102" t="s">
        <v>207</v>
      </c>
      <c r="BQ6" s="102" t="s">
        <v>207</v>
      </c>
      <c r="BR6" s="102" t="s">
        <v>207</v>
      </c>
      <c r="BS6" s="102" t="s">
        <v>207</v>
      </c>
      <c r="BT6" s="102" t="s">
        <v>207</v>
      </c>
      <c r="BU6" s="102" t="s">
        <v>207</v>
      </c>
      <c r="BV6" s="102" t="s">
        <v>207</v>
      </c>
      <c r="BW6" s="102" t="s">
        <v>207</v>
      </c>
      <c r="BX6" s="102" t="s">
        <v>207</v>
      </c>
      <c r="BY6" s="102" t="s">
        <v>207</v>
      </c>
      <c r="BZ6" s="102" t="s">
        <v>207</v>
      </c>
      <c r="CA6" s="102" t="s">
        <v>207</v>
      </c>
      <c r="CB6" s="102" t="s">
        <v>207</v>
      </c>
      <c r="CC6" s="102" t="s">
        <v>207</v>
      </c>
      <c r="CD6" s="102" t="s">
        <v>207</v>
      </c>
      <c r="CE6" s="102" t="s">
        <v>207</v>
      </c>
      <c r="CF6" s="102" t="s">
        <v>207</v>
      </c>
      <c r="CG6" s="102" t="s">
        <v>207</v>
      </c>
      <c r="CH6" s="102" t="s">
        <v>207</v>
      </c>
      <c r="CI6" s="102" t="s">
        <v>207</v>
      </c>
      <c r="CJ6" s="102" t="s">
        <v>207</v>
      </c>
      <c r="CK6" s="103" t="s">
        <v>207</v>
      </c>
      <c r="CL6" s="103" t="s">
        <v>207</v>
      </c>
      <c r="CM6" s="103" t="s">
        <v>207</v>
      </c>
      <c r="CN6" s="103" t="s">
        <v>207</v>
      </c>
      <c r="CO6" s="103" t="s">
        <v>207</v>
      </c>
      <c r="CP6" s="103" t="s">
        <v>207</v>
      </c>
      <c r="CQ6" s="102" t="s">
        <v>207</v>
      </c>
      <c r="CR6" s="102" t="s">
        <v>207</v>
      </c>
      <c r="CS6" s="103" t="s">
        <v>207</v>
      </c>
      <c r="CT6" s="103" t="s">
        <v>207</v>
      </c>
      <c r="CU6" s="103" t="s">
        <v>207</v>
      </c>
      <c r="CV6" s="103" t="s">
        <v>207</v>
      </c>
      <c r="CW6" s="102" t="s">
        <v>207</v>
      </c>
      <c r="CX6" s="102" t="s">
        <v>207</v>
      </c>
      <c r="CY6" s="102" t="s">
        <v>207</v>
      </c>
      <c r="CZ6" s="102" t="s">
        <v>207</v>
      </c>
      <c r="DA6" s="102" t="s">
        <v>207</v>
      </c>
      <c r="DB6" s="102" t="s">
        <v>207</v>
      </c>
      <c r="DC6" s="102" t="s">
        <v>207</v>
      </c>
      <c r="DD6" s="102" t="s">
        <v>207</v>
      </c>
      <c r="DE6" s="102" t="s">
        <v>207</v>
      </c>
      <c r="DF6" s="102" t="s">
        <v>207</v>
      </c>
      <c r="DG6" s="102" t="s">
        <v>207</v>
      </c>
      <c r="DH6" s="102" t="s">
        <v>207</v>
      </c>
      <c r="DI6" s="102" t="s">
        <v>207</v>
      </c>
      <c r="DJ6" s="102" t="s">
        <v>207</v>
      </c>
    </row>
    <row r="7" spans="1:114" s="50" customFormat="1" ht="12" customHeight="1">
      <c r="A7" s="48" t="s">
        <v>208</v>
      </c>
      <c r="B7" s="63" t="s">
        <v>209</v>
      </c>
      <c r="C7" s="48" t="s">
        <v>173</v>
      </c>
      <c r="D7" s="71">
        <f aca="true" t="shared" si="0" ref="D7:AK7">SUM(D8:D13)</f>
        <v>2345750</v>
      </c>
      <c r="E7" s="71">
        <f t="shared" si="0"/>
        <v>1968717</v>
      </c>
      <c r="F7" s="71">
        <f t="shared" si="0"/>
        <v>126227</v>
      </c>
      <c r="G7" s="71">
        <f t="shared" si="0"/>
        <v>20000</v>
      </c>
      <c r="H7" s="71">
        <f t="shared" si="0"/>
        <v>490900</v>
      </c>
      <c r="I7" s="71">
        <f t="shared" si="0"/>
        <v>1037324</v>
      </c>
      <c r="J7" s="71">
        <f t="shared" si="0"/>
        <v>1884518</v>
      </c>
      <c r="K7" s="71">
        <f t="shared" si="0"/>
        <v>294266</v>
      </c>
      <c r="L7" s="71">
        <f t="shared" si="0"/>
        <v>377033</v>
      </c>
      <c r="M7" s="71">
        <f t="shared" si="0"/>
        <v>219030</v>
      </c>
      <c r="N7" s="71">
        <f t="shared" si="0"/>
        <v>219030</v>
      </c>
      <c r="O7" s="71">
        <f t="shared" si="0"/>
        <v>152370</v>
      </c>
      <c r="P7" s="71">
        <f t="shared" si="0"/>
        <v>0</v>
      </c>
      <c r="Q7" s="71">
        <f t="shared" si="0"/>
        <v>57000</v>
      </c>
      <c r="R7" s="71">
        <f t="shared" si="0"/>
        <v>4975</v>
      </c>
      <c r="S7" s="71">
        <f t="shared" si="0"/>
        <v>629743</v>
      </c>
      <c r="T7" s="71">
        <f t="shared" si="0"/>
        <v>4685</v>
      </c>
      <c r="U7" s="71">
        <f t="shared" si="0"/>
        <v>0</v>
      </c>
      <c r="V7" s="71">
        <f t="shared" si="0"/>
        <v>2564780</v>
      </c>
      <c r="W7" s="71">
        <f t="shared" si="0"/>
        <v>2187747</v>
      </c>
      <c r="X7" s="71">
        <f t="shared" si="0"/>
        <v>278597</v>
      </c>
      <c r="Y7" s="71">
        <f t="shared" si="0"/>
        <v>20000</v>
      </c>
      <c r="Z7" s="71">
        <f t="shared" si="0"/>
        <v>547900</v>
      </c>
      <c r="AA7" s="71">
        <f t="shared" si="0"/>
        <v>1042299</v>
      </c>
      <c r="AB7" s="71">
        <f t="shared" si="0"/>
        <v>2514261</v>
      </c>
      <c r="AC7" s="71">
        <f t="shared" si="0"/>
        <v>298951</v>
      </c>
      <c r="AD7" s="71">
        <f t="shared" si="0"/>
        <v>377033</v>
      </c>
      <c r="AE7" s="71">
        <f t="shared" si="0"/>
        <v>680583</v>
      </c>
      <c r="AF7" s="71">
        <f t="shared" si="0"/>
        <v>652629</v>
      </c>
      <c r="AG7" s="71">
        <f t="shared" si="0"/>
        <v>0</v>
      </c>
      <c r="AH7" s="71">
        <f t="shared" si="0"/>
        <v>370699</v>
      </c>
      <c r="AI7" s="71">
        <f t="shared" si="0"/>
        <v>274263</v>
      </c>
      <c r="AJ7" s="71">
        <f t="shared" si="0"/>
        <v>7667</v>
      </c>
      <c r="AK7" s="71">
        <f t="shared" si="0"/>
        <v>27954</v>
      </c>
      <c r="AL7" s="72" t="s">
        <v>121</v>
      </c>
      <c r="AM7" s="71">
        <f aca="true" t="shared" si="1" ref="AM7:BB7">SUM(AM8:AM13)</f>
        <v>3221850</v>
      </c>
      <c r="AN7" s="71">
        <f t="shared" si="1"/>
        <v>928625</v>
      </c>
      <c r="AO7" s="71">
        <f t="shared" si="1"/>
        <v>696739</v>
      </c>
      <c r="AP7" s="71">
        <f t="shared" si="1"/>
        <v>0</v>
      </c>
      <c r="AQ7" s="71">
        <f t="shared" si="1"/>
        <v>224228</v>
      </c>
      <c r="AR7" s="71">
        <f t="shared" si="1"/>
        <v>7658</v>
      </c>
      <c r="AS7" s="71">
        <f t="shared" si="1"/>
        <v>1234642</v>
      </c>
      <c r="AT7" s="71">
        <f t="shared" si="1"/>
        <v>0</v>
      </c>
      <c r="AU7" s="71">
        <f t="shared" si="1"/>
        <v>1078278</v>
      </c>
      <c r="AV7" s="71">
        <f t="shared" si="1"/>
        <v>156364</v>
      </c>
      <c r="AW7" s="71">
        <f t="shared" si="1"/>
        <v>0</v>
      </c>
      <c r="AX7" s="71">
        <f t="shared" si="1"/>
        <v>1052059</v>
      </c>
      <c r="AY7" s="71">
        <f t="shared" si="1"/>
        <v>7</v>
      </c>
      <c r="AZ7" s="71">
        <f t="shared" si="1"/>
        <v>755838</v>
      </c>
      <c r="BA7" s="71">
        <f t="shared" si="1"/>
        <v>23447</v>
      </c>
      <c r="BB7" s="71">
        <f t="shared" si="1"/>
        <v>272767</v>
      </c>
      <c r="BC7" s="72" t="s">
        <v>121</v>
      </c>
      <c r="BD7" s="71">
        <f aca="true" t="shared" si="2" ref="BD7:BM7">SUM(BD8:BD13)</f>
        <v>6524</v>
      </c>
      <c r="BE7" s="71">
        <f t="shared" si="2"/>
        <v>327835</v>
      </c>
      <c r="BF7" s="71">
        <f t="shared" si="2"/>
        <v>4230268</v>
      </c>
      <c r="BG7" s="71">
        <f t="shared" si="2"/>
        <v>136853</v>
      </c>
      <c r="BH7" s="71">
        <f t="shared" si="2"/>
        <v>136853</v>
      </c>
      <c r="BI7" s="71">
        <f t="shared" si="2"/>
        <v>0</v>
      </c>
      <c r="BJ7" s="71">
        <f t="shared" si="2"/>
        <v>14553</v>
      </c>
      <c r="BK7" s="71">
        <f t="shared" si="2"/>
        <v>0</v>
      </c>
      <c r="BL7" s="71">
        <f t="shared" si="2"/>
        <v>122300</v>
      </c>
      <c r="BM7" s="71">
        <f t="shared" si="2"/>
        <v>0</v>
      </c>
      <c r="BN7" s="72" t="s">
        <v>121</v>
      </c>
      <c r="BO7" s="71">
        <f aca="true" t="shared" si="3" ref="BO7:CD7">SUM(BO8:BO13)</f>
        <v>498539</v>
      </c>
      <c r="BP7" s="71">
        <f t="shared" si="3"/>
        <v>191492</v>
      </c>
      <c r="BQ7" s="71">
        <f t="shared" si="3"/>
        <v>95873</v>
      </c>
      <c r="BR7" s="71">
        <f t="shared" si="3"/>
        <v>0</v>
      </c>
      <c r="BS7" s="71">
        <f t="shared" si="3"/>
        <v>95619</v>
      </c>
      <c r="BT7" s="71">
        <f t="shared" si="3"/>
        <v>0</v>
      </c>
      <c r="BU7" s="71">
        <f t="shared" si="3"/>
        <v>264115</v>
      </c>
      <c r="BV7" s="71">
        <f t="shared" si="3"/>
        <v>0</v>
      </c>
      <c r="BW7" s="71">
        <f t="shared" si="3"/>
        <v>264115</v>
      </c>
      <c r="BX7" s="71">
        <f t="shared" si="3"/>
        <v>0</v>
      </c>
      <c r="BY7" s="71">
        <f t="shared" si="3"/>
        <v>0</v>
      </c>
      <c r="BZ7" s="71">
        <f t="shared" si="3"/>
        <v>42932</v>
      </c>
      <c r="CA7" s="71">
        <f t="shared" si="3"/>
        <v>31000</v>
      </c>
      <c r="CB7" s="71">
        <f t="shared" si="3"/>
        <v>0</v>
      </c>
      <c r="CC7" s="71">
        <f t="shared" si="3"/>
        <v>0</v>
      </c>
      <c r="CD7" s="71">
        <f t="shared" si="3"/>
        <v>11932</v>
      </c>
      <c r="CE7" s="72" t="s">
        <v>121</v>
      </c>
      <c r="CF7" s="71">
        <f aca="true" t="shared" si="4" ref="CF7:CO7">SUM(CF8:CF13)</f>
        <v>0</v>
      </c>
      <c r="CG7" s="71">
        <f t="shared" si="4"/>
        <v>213381</v>
      </c>
      <c r="CH7" s="71">
        <f t="shared" si="4"/>
        <v>848773</v>
      </c>
      <c r="CI7" s="71">
        <f t="shared" si="4"/>
        <v>817436</v>
      </c>
      <c r="CJ7" s="71">
        <f t="shared" si="4"/>
        <v>789482</v>
      </c>
      <c r="CK7" s="71">
        <f t="shared" si="4"/>
        <v>0</v>
      </c>
      <c r="CL7" s="71">
        <f t="shared" si="4"/>
        <v>385252</v>
      </c>
      <c r="CM7" s="71">
        <f t="shared" si="4"/>
        <v>274263</v>
      </c>
      <c r="CN7" s="71">
        <f t="shared" si="4"/>
        <v>129967</v>
      </c>
      <c r="CO7" s="71">
        <f t="shared" si="4"/>
        <v>27954</v>
      </c>
      <c r="CP7" s="72" t="s">
        <v>121</v>
      </c>
      <c r="CQ7" s="71">
        <f aca="true" t="shared" si="5" ref="CQ7:DF7">SUM(CQ8:CQ13)</f>
        <v>3720389</v>
      </c>
      <c r="CR7" s="71">
        <f t="shared" si="5"/>
        <v>1120117</v>
      </c>
      <c r="CS7" s="71">
        <f t="shared" si="5"/>
        <v>792612</v>
      </c>
      <c r="CT7" s="71">
        <f t="shared" si="5"/>
        <v>0</v>
      </c>
      <c r="CU7" s="71">
        <f t="shared" si="5"/>
        <v>319847</v>
      </c>
      <c r="CV7" s="71">
        <f t="shared" si="5"/>
        <v>7658</v>
      </c>
      <c r="CW7" s="71">
        <f t="shared" si="5"/>
        <v>1498757</v>
      </c>
      <c r="CX7" s="71">
        <f t="shared" si="5"/>
        <v>0</v>
      </c>
      <c r="CY7" s="71">
        <f t="shared" si="5"/>
        <v>1342393</v>
      </c>
      <c r="CZ7" s="71">
        <f t="shared" si="5"/>
        <v>156364</v>
      </c>
      <c r="DA7" s="71">
        <f t="shared" si="5"/>
        <v>0</v>
      </c>
      <c r="DB7" s="71">
        <f t="shared" si="5"/>
        <v>1094991</v>
      </c>
      <c r="DC7" s="71">
        <f t="shared" si="5"/>
        <v>31007</v>
      </c>
      <c r="DD7" s="71">
        <f t="shared" si="5"/>
        <v>755838</v>
      </c>
      <c r="DE7" s="71">
        <f t="shared" si="5"/>
        <v>23447</v>
      </c>
      <c r="DF7" s="71">
        <f t="shared" si="5"/>
        <v>284699</v>
      </c>
      <c r="DG7" s="72" t="s">
        <v>121</v>
      </c>
      <c r="DH7" s="71">
        <f>SUM(DH8:DH13)</f>
        <v>6524</v>
      </c>
      <c r="DI7" s="71">
        <f>SUM(DI8:DI13)</f>
        <v>541216</v>
      </c>
      <c r="DJ7" s="71">
        <f>SUM(DJ8:DJ13)</f>
        <v>5079041</v>
      </c>
    </row>
    <row r="8" spans="1:114" s="50" customFormat="1" ht="12" customHeight="1">
      <c r="A8" s="51" t="s">
        <v>118</v>
      </c>
      <c r="B8" s="64" t="s">
        <v>210</v>
      </c>
      <c r="C8" s="51" t="s">
        <v>211</v>
      </c>
      <c r="D8" s="73">
        <f aca="true" t="shared" si="6" ref="D8:D13">SUM(E8,+L8)</f>
        <v>0</v>
      </c>
      <c r="E8" s="73">
        <f aca="true" t="shared" si="7" ref="E8:E13">SUM(F8:I8)+K8</f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f aca="true" t="shared" si="8" ref="M8:M13">SUM(N8,+U8)</f>
        <v>2145</v>
      </c>
      <c r="N8" s="73">
        <f aca="true" t="shared" si="9" ref="N8:N13">SUM(O8:R8)+T8</f>
        <v>2145</v>
      </c>
      <c r="O8" s="73">
        <v>0</v>
      </c>
      <c r="P8" s="73">
        <v>0</v>
      </c>
      <c r="Q8" s="73">
        <v>0</v>
      </c>
      <c r="R8" s="73">
        <v>0</v>
      </c>
      <c r="S8" s="73">
        <v>214910</v>
      </c>
      <c r="T8" s="73">
        <v>2145</v>
      </c>
      <c r="U8" s="73">
        <v>0</v>
      </c>
      <c r="V8" s="73">
        <f aca="true" t="shared" si="10" ref="V8:AD13">+SUM(D8,M8)</f>
        <v>2145</v>
      </c>
      <c r="W8" s="73">
        <f t="shared" si="10"/>
        <v>2145</v>
      </c>
      <c r="X8" s="73">
        <f t="shared" si="10"/>
        <v>0</v>
      </c>
      <c r="Y8" s="73">
        <f t="shared" si="10"/>
        <v>0</v>
      </c>
      <c r="Z8" s="73">
        <f t="shared" si="10"/>
        <v>0</v>
      </c>
      <c r="AA8" s="73">
        <f t="shared" si="10"/>
        <v>0</v>
      </c>
      <c r="AB8" s="73">
        <f t="shared" si="10"/>
        <v>214910</v>
      </c>
      <c r="AC8" s="73">
        <f t="shared" si="10"/>
        <v>2145</v>
      </c>
      <c r="AD8" s="73">
        <f t="shared" si="10"/>
        <v>0</v>
      </c>
      <c r="AE8" s="73">
        <f aca="true" t="shared" si="11" ref="AE8:AE13">SUM(AF8,+AK8)</f>
        <v>0</v>
      </c>
      <c r="AF8" s="73">
        <f aca="true" t="shared" si="12" ref="AF8:AF13">SUM(AG8:AJ8)</f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121</v>
      </c>
      <c r="AM8" s="73">
        <f aca="true" t="shared" si="13" ref="AM8:AM13">SUM(AN8,AS8,AW8,AX8,BD8)</f>
        <v>0</v>
      </c>
      <c r="AN8" s="73">
        <f aca="true" t="shared" si="14" ref="AN8:AN13">SUM(AO8:AR8)</f>
        <v>0</v>
      </c>
      <c r="AO8" s="73">
        <v>0</v>
      </c>
      <c r="AP8" s="73">
        <v>0</v>
      </c>
      <c r="AQ8" s="73">
        <v>0</v>
      </c>
      <c r="AR8" s="73">
        <v>0</v>
      </c>
      <c r="AS8" s="73">
        <f aca="true" t="shared" si="15" ref="AS8:AS13">SUM(AT8:AV8)</f>
        <v>0</v>
      </c>
      <c r="AT8" s="73">
        <v>0</v>
      </c>
      <c r="AU8" s="73">
        <v>0</v>
      </c>
      <c r="AV8" s="73">
        <v>0</v>
      </c>
      <c r="AW8" s="73">
        <v>0</v>
      </c>
      <c r="AX8" s="73">
        <f aca="true" t="shared" si="16" ref="AX8:AX13">SUM(AY8:BB8)</f>
        <v>0</v>
      </c>
      <c r="AY8" s="73">
        <v>0</v>
      </c>
      <c r="AZ8" s="73">
        <v>0</v>
      </c>
      <c r="BA8" s="73">
        <v>0</v>
      </c>
      <c r="BB8" s="73">
        <v>0</v>
      </c>
      <c r="BC8" s="74" t="s">
        <v>212</v>
      </c>
      <c r="BD8" s="73">
        <v>0</v>
      </c>
      <c r="BE8" s="73">
        <v>0</v>
      </c>
      <c r="BF8" s="73">
        <f aca="true" t="shared" si="17" ref="BF8:BF13">SUM(AE8,+AM8,+BE8)</f>
        <v>0</v>
      </c>
      <c r="BG8" s="73">
        <f aca="true" t="shared" si="18" ref="BG8:BG13">SUM(BH8,+BM8)</f>
        <v>14553</v>
      </c>
      <c r="BH8" s="73">
        <f aca="true" t="shared" si="19" ref="BH8:BH13">SUM(BI8:BL8)</f>
        <v>14553</v>
      </c>
      <c r="BI8" s="73">
        <v>0</v>
      </c>
      <c r="BJ8" s="73">
        <v>14553</v>
      </c>
      <c r="BK8" s="73">
        <v>0</v>
      </c>
      <c r="BL8" s="73">
        <v>0</v>
      </c>
      <c r="BM8" s="73">
        <v>0</v>
      </c>
      <c r="BN8" s="74" t="s">
        <v>121</v>
      </c>
      <c r="BO8" s="73">
        <f aca="true" t="shared" si="20" ref="BO8:BO13">SUM(BP8,BU8,BY8,BZ8,CF8)</f>
        <v>202502</v>
      </c>
      <c r="BP8" s="73">
        <f aca="true" t="shared" si="21" ref="BP8:BP13">SUM(BQ8:BT8)</f>
        <v>64779</v>
      </c>
      <c r="BQ8" s="73">
        <v>64779</v>
      </c>
      <c r="BR8" s="73">
        <v>0</v>
      </c>
      <c r="BS8" s="73">
        <v>0</v>
      </c>
      <c r="BT8" s="73">
        <v>0</v>
      </c>
      <c r="BU8" s="73">
        <f aca="true" t="shared" si="22" ref="BU8:BU13">SUM(BV8:BX8)</f>
        <v>102738</v>
      </c>
      <c r="BV8" s="73">
        <v>0</v>
      </c>
      <c r="BW8" s="73">
        <v>102738</v>
      </c>
      <c r="BX8" s="73">
        <v>0</v>
      </c>
      <c r="BY8" s="73">
        <v>0</v>
      </c>
      <c r="BZ8" s="73">
        <f aca="true" t="shared" si="23" ref="BZ8:BZ13">SUM(CA8:CD8)</f>
        <v>34985</v>
      </c>
      <c r="CA8" s="73">
        <v>31000</v>
      </c>
      <c r="CB8" s="73">
        <v>0</v>
      </c>
      <c r="CC8" s="73">
        <v>0</v>
      </c>
      <c r="CD8" s="73">
        <v>3985</v>
      </c>
      <c r="CE8" s="74" t="s">
        <v>121</v>
      </c>
      <c r="CF8" s="73">
        <v>0</v>
      </c>
      <c r="CG8" s="73">
        <v>0</v>
      </c>
      <c r="CH8" s="73">
        <f aca="true" t="shared" si="24" ref="CH8:CH13">SUM(BG8,+BO8,+CG8)</f>
        <v>217055</v>
      </c>
      <c r="CI8" s="73">
        <f aca="true" t="shared" si="25" ref="CI8:CO13">SUM(AE8,+BG8)</f>
        <v>14553</v>
      </c>
      <c r="CJ8" s="73">
        <f t="shared" si="25"/>
        <v>14553</v>
      </c>
      <c r="CK8" s="73">
        <f t="shared" si="25"/>
        <v>0</v>
      </c>
      <c r="CL8" s="73">
        <f t="shared" si="25"/>
        <v>14553</v>
      </c>
      <c r="CM8" s="73">
        <f t="shared" si="25"/>
        <v>0</v>
      </c>
      <c r="CN8" s="73">
        <f t="shared" si="25"/>
        <v>0</v>
      </c>
      <c r="CO8" s="73">
        <f t="shared" si="25"/>
        <v>0</v>
      </c>
      <c r="CP8" s="74" t="s">
        <v>121</v>
      </c>
      <c r="CQ8" s="73">
        <f aca="true" t="shared" si="26" ref="CQ8:DF13">SUM(AM8,+BO8)</f>
        <v>202502</v>
      </c>
      <c r="CR8" s="73">
        <f t="shared" si="26"/>
        <v>64779</v>
      </c>
      <c r="CS8" s="73">
        <f t="shared" si="26"/>
        <v>64779</v>
      </c>
      <c r="CT8" s="73">
        <f t="shared" si="26"/>
        <v>0</v>
      </c>
      <c r="CU8" s="73">
        <f t="shared" si="26"/>
        <v>0</v>
      </c>
      <c r="CV8" s="73">
        <f t="shared" si="26"/>
        <v>0</v>
      </c>
      <c r="CW8" s="73">
        <f t="shared" si="26"/>
        <v>102738</v>
      </c>
      <c r="CX8" s="73">
        <f t="shared" si="26"/>
        <v>0</v>
      </c>
      <c r="CY8" s="73">
        <f t="shared" si="26"/>
        <v>102738</v>
      </c>
      <c r="CZ8" s="73">
        <f t="shared" si="26"/>
        <v>0</v>
      </c>
      <c r="DA8" s="73">
        <f t="shared" si="26"/>
        <v>0</v>
      </c>
      <c r="DB8" s="73">
        <f t="shared" si="26"/>
        <v>34985</v>
      </c>
      <c r="DC8" s="73">
        <f t="shared" si="26"/>
        <v>31000</v>
      </c>
      <c r="DD8" s="73">
        <f t="shared" si="26"/>
        <v>0</v>
      </c>
      <c r="DE8" s="73">
        <f t="shared" si="26"/>
        <v>0</v>
      </c>
      <c r="DF8" s="73">
        <f t="shared" si="26"/>
        <v>3985</v>
      </c>
      <c r="DG8" s="74" t="s">
        <v>121</v>
      </c>
      <c r="DH8" s="73">
        <f aca="true" t="shared" si="27" ref="DH8:DJ13">SUM(BD8,+CF8)</f>
        <v>0</v>
      </c>
      <c r="DI8" s="73">
        <f t="shared" si="27"/>
        <v>0</v>
      </c>
      <c r="DJ8" s="73">
        <f t="shared" si="27"/>
        <v>217055</v>
      </c>
    </row>
    <row r="9" spans="1:114" s="50" customFormat="1" ht="12" customHeight="1">
      <c r="A9" s="51" t="s">
        <v>118</v>
      </c>
      <c r="B9" s="64" t="s">
        <v>213</v>
      </c>
      <c r="C9" s="51" t="s">
        <v>214</v>
      </c>
      <c r="D9" s="73">
        <f t="shared" si="6"/>
        <v>0</v>
      </c>
      <c r="E9" s="73">
        <f t="shared" si="7"/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f t="shared" si="8"/>
        <v>213086</v>
      </c>
      <c r="N9" s="73">
        <f t="shared" si="9"/>
        <v>213086</v>
      </c>
      <c r="O9" s="73">
        <v>152370</v>
      </c>
      <c r="P9" s="73">
        <v>0</v>
      </c>
      <c r="Q9" s="73">
        <v>57000</v>
      </c>
      <c r="R9" s="73">
        <v>3716</v>
      </c>
      <c r="S9" s="73">
        <v>360330</v>
      </c>
      <c r="T9" s="73">
        <v>0</v>
      </c>
      <c r="U9" s="73">
        <v>0</v>
      </c>
      <c r="V9" s="73">
        <f t="shared" si="10"/>
        <v>213086</v>
      </c>
      <c r="W9" s="73">
        <f t="shared" si="10"/>
        <v>213086</v>
      </c>
      <c r="X9" s="73">
        <f t="shared" si="10"/>
        <v>152370</v>
      </c>
      <c r="Y9" s="73">
        <f t="shared" si="10"/>
        <v>0</v>
      </c>
      <c r="Z9" s="73">
        <f t="shared" si="10"/>
        <v>57000</v>
      </c>
      <c r="AA9" s="73">
        <f t="shared" si="10"/>
        <v>3716</v>
      </c>
      <c r="AB9" s="73">
        <f t="shared" si="10"/>
        <v>360330</v>
      </c>
      <c r="AC9" s="73">
        <f t="shared" si="10"/>
        <v>0</v>
      </c>
      <c r="AD9" s="73">
        <f t="shared" si="10"/>
        <v>0</v>
      </c>
      <c r="AE9" s="73">
        <f t="shared" si="11"/>
        <v>0</v>
      </c>
      <c r="AF9" s="73">
        <f t="shared" si="12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4" t="s">
        <v>215</v>
      </c>
      <c r="AM9" s="73">
        <f t="shared" si="13"/>
        <v>0</v>
      </c>
      <c r="AN9" s="73">
        <f t="shared" si="14"/>
        <v>0</v>
      </c>
      <c r="AO9" s="73">
        <v>0</v>
      </c>
      <c r="AP9" s="73">
        <v>0</v>
      </c>
      <c r="AQ9" s="73">
        <v>0</v>
      </c>
      <c r="AR9" s="73">
        <v>0</v>
      </c>
      <c r="AS9" s="73">
        <f t="shared" si="15"/>
        <v>0</v>
      </c>
      <c r="AT9" s="73">
        <v>0</v>
      </c>
      <c r="AU9" s="73">
        <v>0</v>
      </c>
      <c r="AV9" s="73">
        <v>0</v>
      </c>
      <c r="AW9" s="73">
        <v>0</v>
      </c>
      <c r="AX9" s="73">
        <f t="shared" si="16"/>
        <v>0</v>
      </c>
      <c r="AY9" s="73">
        <v>0</v>
      </c>
      <c r="AZ9" s="73">
        <v>0</v>
      </c>
      <c r="BA9" s="73">
        <v>0</v>
      </c>
      <c r="BB9" s="73">
        <v>0</v>
      </c>
      <c r="BC9" s="74" t="s">
        <v>121</v>
      </c>
      <c r="BD9" s="73">
        <v>0</v>
      </c>
      <c r="BE9" s="73">
        <v>0</v>
      </c>
      <c r="BF9" s="73">
        <f t="shared" si="17"/>
        <v>0</v>
      </c>
      <c r="BG9" s="73">
        <f t="shared" si="18"/>
        <v>122300</v>
      </c>
      <c r="BH9" s="73">
        <f t="shared" si="19"/>
        <v>122300</v>
      </c>
      <c r="BI9" s="73">
        <v>0</v>
      </c>
      <c r="BJ9" s="73">
        <v>0</v>
      </c>
      <c r="BK9" s="73">
        <v>0</v>
      </c>
      <c r="BL9" s="73">
        <v>122300</v>
      </c>
      <c r="BM9" s="73">
        <v>0</v>
      </c>
      <c r="BN9" s="74" t="s">
        <v>216</v>
      </c>
      <c r="BO9" s="73">
        <f t="shared" si="20"/>
        <v>238035</v>
      </c>
      <c r="BP9" s="73">
        <f t="shared" si="21"/>
        <v>104571</v>
      </c>
      <c r="BQ9" s="73">
        <v>23713</v>
      </c>
      <c r="BR9" s="73">
        <v>0</v>
      </c>
      <c r="BS9" s="73">
        <v>80858</v>
      </c>
      <c r="BT9" s="73">
        <v>0</v>
      </c>
      <c r="BU9" s="73">
        <f t="shared" si="22"/>
        <v>125517</v>
      </c>
      <c r="BV9" s="73">
        <v>0</v>
      </c>
      <c r="BW9" s="73">
        <v>125517</v>
      </c>
      <c r="BX9" s="73">
        <v>0</v>
      </c>
      <c r="BY9" s="73">
        <v>0</v>
      </c>
      <c r="BZ9" s="73">
        <f t="shared" si="23"/>
        <v>7947</v>
      </c>
      <c r="CA9" s="73">
        <v>0</v>
      </c>
      <c r="CB9" s="73">
        <v>0</v>
      </c>
      <c r="CC9" s="73">
        <v>0</v>
      </c>
      <c r="CD9" s="73">
        <v>7947</v>
      </c>
      <c r="CE9" s="74" t="s">
        <v>121</v>
      </c>
      <c r="CF9" s="73">
        <v>0</v>
      </c>
      <c r="CG9" s="73">
        <v>213081</v>
      </c>
      <c r="CH9" s="73">
        <f t="shared" si="24"/>
        <v>573416</v>
      </c>
      <c r="CI9" s="73">
        <f t="shared" si="25"/>
        <v>122300</v>
      </c>
      <c r="CJ9" s="73">
        <f t="shared" si="25"/>
        <v>122300</v>
      </c>
      <c r="CK9" s="73">
        <f t="shared" si="25"/>
        <v>0</v>
      </c>
      <c r="CL9" s="73">
        <f t="shared" si="25"/>
        <v>0</v>
      </c>
      <c r="CM9" s="73">
        <f t="shared" si="25"/>
        <v>0</v>
      </c>
      <c r="CN9" s="73">
        <f t="shared" si="25"/>
        <v>122300</v>
      </c>
      <c r="CO9" s="73">
        <f t="shared" si="25"/>
        <v>0</v>
      </c>
      <c r="CP9" s="74" t="s">
        <v>121</v>
      </c>
      <c r="CQ9" s="73">
        <f t="shared" si="26"/>
        <v>238035</v>
      </c>
      <c r="CR9" s="73">
        <f t="shared" si="26"/>
        <v>104571</v>
      </c>
      <c r="CS9" s="73">
        <f t="shared" si="26"/>
        <v>23713</v>
      </c>
      <c r="CT9" s="73">
        <f t="shared" si="26"/>
        <v>0</v>
      </c>
      <c r="CU9" s="73">
        <f t="shared" si="26"/>
        <v>80858</v>
      </c>
      <c r="CV9" s="73">
        <f t="shared" si="26"/>
        <v>0</v>
      </c>
      <c r="CW9" s="73">
        <f t="shared" si="26"/>
        <v>125517</v>
      </c>
      <c r="CX9" s="73">
        <f t="shared" si="26"/>
        <v>0</v>
      </c>
      <c r="CY9" s="73">
        <f t="shared" si="26"/>
        <v>125517</v>
      </c>
      <c r="CZ9" s="73">
        <f t="shared" si="26"/>
        <v>0</v>
      </c>
      <c r="DA9" s="73">
        <f t="shared" si="26"/>
        <v>0</v>
      </c>
      <c r="DB9" s="73">
        <f t="shared" si="26"/>
        <v>7947</v>
      </c>
      <c r="DC9" s="73">
        <f t="shared" si="26"/>
        <v>0</v>
      </c>
      <c r="DD9" s="73">
        <f t="shared" si="26"/>
        <v>0</v>
      </c>
      <c r="DE9" s="73">
        <f t="shared" si="26"/>
        <v>0</v>
      </c>
      <c r="DF9" s="73">
        <f t="shared" si="26"/>
        <v>7947</v>
      </c>
      <c r="DG9" s="74" t="s">
        <v>121</v>
      </c>
      <c r="DH9" s="73">
        <f t="shared" si="27"/>
        <v>0</v>
      </c>
      <c r="DI9" s="73">
        <f t="shared" si="27"/>
        <v>213081</v>
      </c>
      <c r="DJ9" s="73">
        <f t="shared" si="27"/>
        <v>573416</v>
      </c>
    </row>
    <row r="10" spans="1:114" s="50" customFormat="1" ht="12" customHeight="1">
      <c r="A10" s="51" t="s">
        <v>118</v>
      </c>
      <c r="B10" s="64" t="s">
        <v>217</v>
      </c>
      <c r="C10" s="51" t="s">
        <v>218</v>
      </c>
      <c r="D10" s="73">
        <f t="shared" si="6"/>
        <v>158257</v>
      </c>
      <c r="E10" s="73">
        <f t="shared" si="7"/>
        <v>158257</v>
      </c>
      <c r="F10" s="73">
        <v>0</v>
      </c>
      <c r="G10" s="73">
        <v>0</v>
      </c>
      <c r="H10" s="73">
        <v>0</v>
      </c>
      <c r="I10" s="73">
        <v>86554</v>
      </c>
      <c r="J10" s="73">
        <v>383857</v>
      </c>
      <c r="K10" s="73">
        <v>71703</v>
      </c>
      <c r="L10" s="73">
        <v>0</v>
      </c>
      <c r="M10" s="73">
        <f t="shared" si="8"/>
        <v>0</v>
      </c>
      <c r="N10" s="73">
        <f t="shared" si="9"/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10"/>
        <v>158257</v>
      </c>
      <c r="W10" s="73">
        <f t="shared" si="10"/>
        <v>158257</v>
      </c>
      <c r="X10" s="73">
        <f t="shared" si="10"/>
        <v>0</v>
      </c>
      <c r="Y10" s="73">
        <f t="shared" si="10"/>
        <v>0</v>
      </c>
      <c r="Z10" s="73">
        <f t="shared" si="10"/>
        <v>0</v>
      </c>
      <c r="AA10" s="73">
        <f t="shared" si="10"/>
        <v>86554</v>
      </c>
      <c r="AB10" s="73">
        <f t="shared" si="10"/>
        <v>383857</v>
      </c>
      <c r="AC10" s="73">
        <f t="shared" si="10"/>
        <v>71703</v>
      </c>
      <c r="AD10" s="73">
        <f t="shared" si="10"/>
        <v>0</v>
      </c>
      <c r="AE10" s="73">
        <f t="shared" si="11"/>
        <v>27941</v>
      </c>
      <c r="AF10" s="73">
        <f t="shared" si="12"/>
        <v>27941</v>
      </c>
      <c r="AG10" s="73">
        <v>0</v>
      </c>
      <c r="AH10" s="73">
        <v>20274</v>
      </c>
      <c r="AI10" s="73">
        <v>0</v>
      </c>
      <c r="AJ10" s="73">
        <v>7667</v>
      </c>
      <c r="AK10" s="73">
        <v>0</v>
      </c>
      <c r="AL10" s="74" t="s">
        <v>219</v>
      </c>
      <c r="AM10" s="73">
        <f t="shared" si="13"/>
        <v>500771</v>
      </c>
      <c r="AN10" s="73">
        <f t="shared" si="14"/>
        <v>122027</v>
      </c>
      <c r="AO10" s="73">
        <v>103258</v>
      </c>
      <c r="AP10" s="73">
        <v>0</v>
      </c>
      <c r="AQ10" s="73">
        <v>18769</v>
      </c>
      <c r="AR10" s="73">
        <v>0</v>
      </c>
      <c r="AS10" s="73">
        <f t="shared" si="15"/>
        <v>256601</v>
      </c>
      <c r="AT10" s="73">
        <v>0</v>
      </c>
      <c r="AU10" s="73">
        <v>249564</v>
      </c>
      <c r="AV10" s="73">
        <v>7037</v>
      </c>
      <c r="AW10" s="73">
        <v>0</v>
      </c>
      <c r="AX10" s="73">
        <f t="shared" si="16"/>
        <v>122143</v>
      </c>
      <c r="AY10" s="73">
        <v>7</v>
      </c>
      <c r="AZ10" s="73">
        <v>104447</v>
      </c>
      <c r="BA10" s="73">
        <v>15125</v>
      </c>
      <c r="BB10" s="73">
        <v>2564</v>
      </c>
      <c r="BC10" s="74" t="s">
        <v>121</v>
      </c>
      <c r="BD10" s="73">
        <v>0</v>
      </c>
      <c r="BE10" s="73">
        <v>13402</v>
      </c>
      <c r="BF10" s="73">
        <f t="shared" si="17"/>
        <v>542114</v>
      </c>
      <c r="BG10" s="73">
        <f t="shared" si="18"/>
        <v>0</v>
      </c>
      <c r="BH10" s="73">
        <f t="shared" si="19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4" t="s">
        <v>121</v>
      </c>
      <c r="BO10" s="73">
        <f t="shared" si="20"/>
        <v>0</v>
      </c>
      <c r="BP10" s="73">
        <f t="shared" si="21"/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f t="shared" si="22"/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f t="shared" si="23"/>
        <v>0</v>
      </c>
      <c r="CA10" s="73">
        <v>0</v>
      </c>
      <c r="CB10" s="73">
        <v>0</v>
      </c>
      <c r="CC10" s="73">
        <v>0</v>
      </c>
      <c r="CD10" s="73">
        <v>0</v>
      </c>
      <c r="CE10" s="74" t="s">
        <v>121</v>
      </c>
      <c r="CF10" s="73">
        <v>0</v>
      </c>
      <c r="CG10" s="73">
        <v>0</v>
      </c>
      <c r="CH10" s="73">
        <f t="shared" si="24"/>
        <v>0</v>
      </c>
      <c r="CI10" s="73">
        <f t="shared" si="25"/>
        <v>27941</v>
      </c>
      <c r="CJ10" s="73">
        <f t="shared" si="25"/>
        <v>27941</v>
      </c>
      <c r="CK10" s="73">
        <f t="shared" si="25"/>
        <v>0</v>
      </c>
      <c r="CL10" s="73">
        <f t="shared" si="25"/>
        <v>20274</v>
      </c>
      <c r="CM10" s="73">
        <f t="shared" si="25"/>
        <v>0</v>
      </c>
      <c r="CN10" s="73">
        <f t="shared" si="25"/>
        <v>7667</v>
      </c>
      <c r="CO10" s="73">
        <f t="shared" si="25"/>
        <v>0</v>
      </c>
      <c r="CP10" s="74" t="s">
        <v>121</v>
      </c>
      <c r="CQ10" s="73">
        <f t="shared" si="26"/>
        <v>500771</v>
      </c>
      <c r="CR10" s="73">
        <f t="shared" si="26"/>
        <v>122027</v>
      </c>
      <c r="CS10" s="73">
        <f t="shared" si="26"/>
        <v>103258</v>
      </c>
      <c r="CT10" s="73">
        <f t="shared" si="26"/>
        <v>0</v>
      </c>
      <c r="CU10" s="73">
        <f t="shared" si="26"/>
        <v>18769</v>
      </c>
      <c r="CV10" s="73">
        <f t="shared" si="26"/>
        <v>0</v>
      </c>
      <c r="CW10" s="73">
        <f t="shared" si="26"/>
        <v>256601</v>
      </c>
      <c r="CX10" s="73">
        <f t="shared" si="26"/>
        <v>0</v>
      </c>
      <c r="CY10" s="73">
        <f t="shared" si="26"/>
        <v>249564</v>
      </c>
      <c r="CZ10" s="73">
        <f t="shared" si="26"/>
        <v>7037</v>
      </c>
      <c r="DA10" s="73">
        <f t="shared" si="26"/>
        <v>0</v>
      </c>
      <c r="DB10" s="73">
        <f t="shared" si="26"/>
        <v>122143</v>
      </c>
      <c r="DC10" s="73">
        <f t="shared" si="26"/>
        <v>7</v>
      </c>
      <c r="DD10" s="73">
        <f t="shared" si="26"/>
        <v>104447</v>
      </c>
      <c r="DE10" s="73">
        <f t="shared" si="26"/>
        <v>15125</v>
      </c>
      <c r="DF10" s="73">
        <f t="shared" si="26"/>
        <v>2564</v>
      </c>
      <c r="DG10" s="74" t="s">
        <v>121</v>
      </c>
      <c r="DH10" s="73">
        <f t="shared" si="27"/>
        <v>0</v>
      </c>
      <c r="DI10" s="73">
        <f t="shared" si="27"/>
        <v>13402</v>
      </c>
      <c r="DJ10" s="73">
        <f t="shared" si="27"/>
        <v>542114</v>
      </c>
    </row>
    <row r="11" spans="1:114" s="50" customFormat="1" ht="12" customHeight="1">
      <c r="A11" s="51" t="s">
        <v>118</v>
      </c>
      <c r="B11" s="64" t="s">
        <v>220</v>
      </c>
      <c r="C11" s="51" t="s">
        <v>221</v>
      </c>
      <c r="D11" s="73">
        <f t="shared" si="6"/>
        <v>419148</v>
      </c>
      <c r="E11" s="73">
        <f t="shared" si="7"/>
        <v>419148</v>
      </c>
      <c r="F11" s="73">
        <v>67340</v>
      </c>
      <c r="G11" s="73">
        <v>0</v>
      </c>
      <c r="H11" s="73">
        <v>226700</v>
      </c>
      <c r="I11" s="73">
        <v>104039</v>
      </c>
      <c r="J11" s="73">
        <v>612809</v>
      </c>
      <c r="K11" s="73">
        <v>21069</v>
      </c>
      <c r="L11" s="73">
        <v>0</v>
      </c>
      <c r="M11" s="73">
        <f t="shared" si="8"/>
        <v>3799</v>
      </c>
      <c r="N11" s="73">
        <f t="shared" si="9"/>
        <v>3799</v>
      </c>
      <c r="O11" s="73">
        <v>0</v>
      </c>
      <c r="P11" s="73">
        <v>0</v>
      </c>
      <c r="Q11" s="73">
        <v>0</v>
      </c>
      <c r="R11" s="73">
        <v>1259</v>
      </c>
      <c r="S11" s="73">
        <v>54503</v>
      </c>
      <c r="T11" s="73">
        <v>2540</v>
      </c>
      <c r="U11" s="73">
        <v>0</v>
      </c>
      <c r="V11" s="73">
        <f t="shared" si="10"/>
        <v>422947</v>
      </c>
      <c r="W11" s="73">
        <f t="shared" si="10"/>
        <v>422947</v>
      </c>
      <c r="X11" s="73">
        <f t="shared" si="10"/>
        <v>67340</v>
      </c>
      <c r="Y11" s="73">
        <f t="shared" si="10"/>
        <v>0</v>
      </c>
      <c r="Z11" s="73">
        <f t="shared" si="10"/>
        <v>226700</v>
      </c>
      <c r="AA11" s="73">
        <f t="shared" si="10"/>
        <v>105298</v>
      </c>
      <c r="AB11" s="73">
        <f t="shared" si="10"/>
        <v>667312</v>
      </c>
      <c r="AC11" s="73">
        <f t="shared" si="10"/>
        <v>23609</v>
      </c>
      <c r="AD11" s="73">
        <f t="shared" si="10"/>
        <v>0</v>
      </c>
      <c r="AE11" s="73">
        <f t="shared" si="11"/>
        <v>274263</v>
      </c>
      <c r="AF11" s="73">
        <f t="shared" si="12"/>
        <v>274263</v>
      </c>
      <c r="AG11" s="73">
        <v>0</v>
      </c>
      <c r="AH11" s="73">
        <v>0</v>
      </c>
      <c r="AI11" s="73">
        <v>274263</v>
      </c>
      <c r="AJ11" s="73">
        <v>0</v>
      </c>
      <c r="AK11" s="73">
        <v>0</v>
      </c>
      <c r="AL11" s="74" t="s">
        <v>121</v>
      </c>
      <c r="AM11" s="73">
        <f t="shared" si="13"/>
        <v>730498</v>
      </c>
      <c r="AN11" s="73">
        <f t="shared" si="14"/>
        <v>202342</v>
      </c>
      <c r="AO11" s="73">
        <v>63727</v>
      </c>
      <c r="AP11" s="73">
        <v>0</v>
      </c>
      <c r="AQ11" s="73">
        <v>130957</v>
      </c>
      <c r="AR11" s="73">
        <v>7658</v>
      </c>
      <c r="AS11" s="73">
        <f t="shared" si="15"/>
        <v>408726</v>
      </c>
      <c r="AT11" s="73">
        <v>0</v>
      </c>
      <c r="AU11" s="73">
        <v>392436</v>
      </c>
      <c r="AV11" s="73">
        <v>16290</v>
      </c>
      <c r="AW11" s="73">
        <v>0</v>
      </c>
      <c r="AX11" s="73">
        <f t="shared" si="16"/>
        <v>119430</v>
      </c>
      <c r="AY11" s="73">
        <v>0</v>
      </c>
      <c r="AZ11" s="73">
        <v>0</v>
      </c>
      <c r="BA11" s="73">
        <v>0</v>
      </c>
      <c r="BB11" s="73">
        <v>119430</v>
      </c>
      <c r="BC11" s="74" t="s">
        <v>121</v>
      </c>
      <c r="BD11" s="73">
        <v>0</v>
      </c>
      <c r="BE11" s="73">
        <v>27196</v>
      </c>
      <c r="BF11" s="73">
        <f t="shared" si="17"/>
        <v>1031957</v>
      </c>
      <c r="BG11" s="73">
        <f t="shared" si="18"/>
        <v>0</v>
      </c>
      <c r="BH11" s="73">
        <f t="shared" si="19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4" t="s">
        <v>121</v>
      </c>
      <c r="BO11" s="73">
        <f t="shared" si="20"/>
        <v>58002</v>
      </c>
      <c r="BP11" s="73">
        <f t="shared" si="21"/>
        <v>22142</v>
      </c>
      <c r="BQ11" s="73">
        <v>7381</v>
      </c>
      <c r="BR11" s="73">
        <v>0</v>
      </c>
      <c r="BS11" s="73">
        <v>14761</v>
      </c>
      <c r="BT11" s="73">
        <v>0</v>
      </c>
      <c r="BU11" s="73">
        <f t="shared" si="22"/>
        <v>35860</v>
      </c>
      <c r="BV11" s="73">
        <v>0</v>
      </c>
      <c r="BW11" s="73">
        <v>35860</v>
      </c>
      <c r="BX11" s="73">
        <v>0</v>
      </c>
      <c r="BY11" s="73">
        <v>0</v>
      </c>
      <c r="BZ11" s="73">
        <f t="shared" si="23"/>
        <v>0</v>
      </c>
      <c r="CA11" s="73">
        <v>0</v>
      </c>
      <c r="CB11" s="73">
        <v>0</v>
      </c>
      <c r="CC11" s="73">
        <v>0</v>
      </c>
      <c r="CD11" s="73">
        <v>0</v>
      </c>
      <c r="CE11" s="74" t="s">
        <v>121</v>
      </c>
      <c r="CF11" s="73">
        <v>0</v>
      </c>
      <c r="CG11" s="73">
        <v>300</v>
      </c>
      <c r="CH11" s="73">
        <f t="shared" si="24"/>
        <v>58302</v>
      </c>
      <c r="CI11" s="73">
        <f t="shared" si="25"/>
        <v>274263</v>
      </c>
      <c r="CJ11" s="73">
        <f t="shared" si="25"/>
        <v>274263</v>
      </c>
      <c r="CK11" s="73">
        <f t="shared" si="25"/>
        <v>0</v>
      </c>
      <c r="CL11" s="73">
        <f t="shared" si="25"/>
        <v>0</v>
      </c>
      <c r="CM11" s="73">
        <f t="shared" si="25"/>
        <v>274263</v>
      </c>
      <c r="CN11" s="73">
        <f t="shared" si="25"/>
        <v>0</v>
      </c>
      <c r="CO11" s="73">
        <f t="shared" si="25"/>
        <v>0</v>
      </c>
      <c r="CP11" s="74" t="s">
        <v>121</v>
      </c>
      <c r="CQ11" s="73">
        <f t="shared" si="26"/>
        <v>788500</v>
      </c>
      <c r="CR11" s="73">
        <f t="shared" si="26"/>
        <v>224484</v>
      </c>
      <c r="CS11" s="73">
        <f t="shared" si="26"/>
        <v>71108</v>
      </c>
      <c r="CT11" s="73">
        <f t="shared" si="26"/>
        <v>0</v>
      </c>
      <c r="CU11" s="73">
        <f t="shared" si="26"/>
        <v>145718</v>
      </c>
      <c r="CV11" s="73">
        <f t="shared" si="26"/>
        <v>7658</v>
      </c>
      <c r="CW11" s="73">
        <f t="shared" si="26"/>
        <v>444586</v>
      </c>
      <c r="CX11" s="73">
        <f t="shared" si="26"/>
        <v>0</v>
      </c>
      <c r="CY11" s="73">
        <f t="shared" si="26"/>
        <v>428296</v>
      </c>
      <c r="CZ11" s="73">
        <f t="shared" si="26"/>
        <v>16290</v>
      </c>
      <c r="DA11" s="73">
        <f t="shared" si="26"/>
        <v>0</v>
      </c>
      <c r="DB11" s="73">
        <f t="shared" si="26"/>
        <v>119430</v>
      </c>
      <c r="DC11" s="73">
        <f t="shared" si="26"/>
        <v>0</v>
      </c>
      <c r="DD11" s="73">
        <f t="shared" si="26"/>
        <v>0</v>
      </c>
      <c r="DE11" s="73">
        <f t="shared" si="26"/>
        <v>0</v>
      </c>
      <c r="DF11" s="73">
        <f t="shared" si="26"/>
        <v>119430</v>
      </c>
      <c r="DG11" s="74" t="s">
        <v>121</v>
      </c>
      <c r="DH11" s="73">
        <f t="shared" si="27"/>
        <v>0</v>
      </c>
      <c r="DI11" s="73">
        <f t="shared" si="27"/>
        <v>27496</v>
      </c>
      <c r="DJ11" s="73">
        <f t="shared" si="27"/>
        <v>1090259</v>
      </c>
    </row>
    <row r="12" spans="1:114" s="50" customFormat="1" ht="12" customHeight="1">
      <c r="A12" s="53" t="s">
        <v>118</v>
      </c>
      <c r="B12" s="54" t="s">
        <v>222</v>
      </c>
      <c r="C12" s="53" t="s">
        <v>223</v>
      </c>
      <c r="D12" s="75">
        <f t="shared" si="6"/>
        <v>1413463</v>
      </c>
      <c r="E12" s="75">
        <f t="shared" si="7"/>
        <v>1048225</v>
      </c>
      <c r="F12" s="75">
        <v>0</v>
      </c>
      <c r="G12" s="75">
        <v>0</v>
      </c>
      <c r="H12" s="75">
        <v>0</v>
      </c>
      <c r="I12" s="75">
        <v>846731</v>
      </c>
      <c r="J12" s="75">
        <v>759384</v>
      </c>
      <c r="K12" s="75">
        <v>201494</v>
      </c>
      <c r="L12" s="75">
        <v>365238</v>
      </c>
      <c r="M12" s="75">
        <f t="shared" si="8"/>
        <v>0</v>
      </c>
      <c r="N12" s="75">
        <f t="shared" si="9"/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 t="shared" si="10"/>
        <v>1413463</v>
      </c>
      <c r="W12" s="75">
        <f t="shared" si="10"/>
        <v>1048225</v>
      </c>
      <c r="X12" s="75">
        <f t="shared" si="10"/>
        <v>0</v>
      </c>
      <c r="Y12" s="75">
        <f t="shared" si="10"/>
        <v>0</v>
      </c>
      <c r="Z12" s="75">
        <f t="shared" si="10"/>
        <v>0</v>
      </c>
      <c r="AA12" s="75">
        <f t="shared" si="10"/>
        <v>846731</v>
      </c>
      <c r="AB12" s="75">
        <f t="shared" si="10"/>
        <v>759384</v>
      </c>
      <c r="AC12" s="75">
        <f t="shared" si="10"/>
        <v>201494</v>
      </c>
      <c r="AD12" s="75">
        <f t="shared" si="10"/>
        <v>365238</v>
      </c>
      <c r="AE12" s="75">
        <f t="shared" si="11"/>
        <v>0</v>
      </c>
      <c r="AF12" s="75">
        <f t="shared" si="12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6" t="s">
        <v>215</v>
      </c>
      <c r="AM12" s="75">
        <f t="shared" si="13"/>
        <v>1942645</v>
      </c>
      <c r="AN12" s="75">
        <f t="shared" si="14"/>
        <v>556320</v>
      </c>
      <c r="AO12" s="75">
        <v>481818</v>
      </c>
      <c r="AP12" s="75">
        <v>0</v>
      </c>
      <c r="AQ12" s="75">
        <v>74502</v>
      </c>
      <c r="AR12" s="75">
        <v>0</v>
      </c>
      <c r="AS12" s="75">
        <f t="shared" si="15"/>
        <v>569315</v>
      </c>
      <c r="AT12" s="75">
        <v>0</v>
      </c>
      <c r="AU12" s="75">
        <v>436278</v>
      </c>
      <c r="AV12" s="75">
        <v>133037</v>
      </c>
      <c r="AW12" s="75">
        <v>0</v>
      </c>
      <c r="AX12" s="75">
        <f t="shared" si="16"/>
        <v>810486</v>
      </c>
      <c r="AY12" s="75">
        <v>0</v>
      </c>
      <c r="AZ12" s="75">
        <v>651391</v>
      </c>
      <c r="BA12" s="75">
        <v>8322</v>
      </c>
      <c r="BB12" s="75">
        <v>150773</v>
      </c>
      <c r="BC12" s="76" t="s">
        <v>139</v>
      </c>
      <c r="BD12" s="75">
        <v>6524</v>
      </c>
      <c r="BE12" s="75">
        <v>230202</v>
      </c>
      <c r="BF12" s="75">
        <f t="shared" si="17"/>
        <v>2172847</v>
      </c>
      <c r="BG12" s="75">
        <f t="shared" si="18"/>
        <v>0</v>
      </c>
      <c r="BH12" s="75">
        <f t="shared" si="19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6" t="s">
        <v>224</v>
      </c>
      <c r="BO12" s="75">
        <f t="shared" si="20"/>
        <v>0</v>
      </c>
      <c r="BP12" s="75">
        <f t="shared" si="21"/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f t="shared" si="22"/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f t="shared" si="23"/>
        <v>0</v>
      </c>
      <c r="CA12" s="75">
        <v>0</v>
      </c>
      <c r="CB12" s="75">
        <v>0</v>
      </c>
      <c r="CC12" s="75">
        <v>0</v>
      </c>
      <c r="CD12" s="75">
        <v>0</v>
      </c>
      <c r="CE12" s="76" t="s">
        <v>129</v>
      </c>
      <c r="CF12" s="75">
        <v>0</v>
      </c>
      <c r="CG12" s="75">
        <v>0</v>
      </c>
      <c r="CH12" s="75">
        <f t="shared" si="24"/>
        <v>0</v>
      </c>
      <c r="CI12" s="75">
        <f t="shared" si="25"/>
        <v>0</v>
      </c>
      <c r="CJ12" s="75">
        <f t="shared" si="25"/>
        <v>0</v>
      </c>
      <c r="CK12" s="75">
        <f t="shared" si="25"/>
        <v>0</v>
      </c>
      <c r="CL12" s="75">
        <f t="shared" si="25"/>
        <v>0</v>
      </c>
      <c r="CM12" s="75">
        <f t="shared" si="25"/>
        <v>0</v>
      </c>
      <c r="CN12" s="75">
        <f t="shared" si="25"/>
        <v>0</v>
      </c>
      <c r="CO12" s="75">
        <f t="shared" si="25"/>
        <v>0</v>
      </c>
      <c r="CP12" s="76" t="s">
        <v>129</v>
      </c>
      <c r="CQ12" s="75">
        <f t="shared" si="26"/>
        <v>1942645</v>
      </c>
      <c r="CR12" s="75">
        <f t="shared" si="26"/>
        <v>556320</v>
      </c>
      <c r="CS12" s="75">
        <f t="shared" si="26"/>
        <v>481818</v>
      </c>
      <c r="CT12" s="75">
        <f t="shared" si="26"/>
        <v>0</v>
      </c>
      <c r="CU12" s="75">
        <f t="shared" si="26"/>
        <v>74502</v>
      </c>
      <c r="CV12" s="75">
        <f t="shared" si="26"/>
        <v>0</v>
      </c>
      <c r="CW12" s="75">
        <f t="shared" si="26"/>
        <v>569315</v>
      </c>
      <c r="CX12" s="75">
        <f t="shared" si="26"/>
        <v>0</v>
      </c>
      <c r="CY12" s="75">
        <f t="shared" si="26"/>
        <v>436278</v>
      </c>
      <c r="CZ12" s="75">
        <f t="shared" si="26"/>
        <v>133037</v>
      </c>
      <c r="DA12" s="75">
        <f t="shared" si="26"/>
        <v>0</v>
      </c>
      <c r="DB12" s="75">
        <f t="shared" si="26"/>
        <v>810486</v>
      </c>
      <c r="DC12" s="75">
        <f t="shared" si="26"/>
        <v>0</v>
      </c>
      <c r="DD12" s="75">
        <f t="shared" si="26"/>
        <v>651391</v>
      </c>
      <c r="DE12" s="75">
        <f t="shared" si="26"/>
        <v>8322</v>
      </c>
      <c r="DF12" s="75">
        <f t="shared" si="26"/>
        <v>150773</v>
      </c>
      <c r="DG12" s="76" t="s">
        <v>129</v>
      </c>
      <c r="DH12" s="75">
        <f t="shared" si="27"/>
        <v>6524</v>
      </c>
      <c r="DI12" s="75">
        <f t="shared" si="27"/>
        <v>230202</v>
      </c>
      <c r="DJ12" s="75">
        <f t="shared" si="27"/>
        <v>2172847</v>
      </c>
    </row>
    <row r="13" spans="1:114" s="50" customFormat="1" ht="12" customHeight="1">
      <c r="A13" s="53" t="s">
        <v>135</v>
      </c>
      <c r="B13" s="54" t="s">
        <v>225</v>
      </c>
      <c r="C13" s="53" t="s">
        <v>226</v>
      </c>
      <c r="D13" s="75">
        <f t="shared" si="6"/>
        <v>354882</v>
      </c>
      <c r="E13" s="75">
        <f t="shared" si="7"/>
        <v>343087</v>
      </c>
      <c r="F13" s="75">
        <v>58887</v>
      </c>
      <c r="G13" s="75">
        <v>20000</v>
      </c>
      <c r="H13" s="75">
        <v>264200</v>
      </c>
      <c r="I13" s="75"/>
      <c r="J13" s="75">
        <v>128468</v>
      </c>
      <c r="K13" s="75">
        <v>0</v>
      </c>
      <c r="L13" s="75">
        <v>11795</v>
      </c>
      <c r="M13" s="75">
        <f t="shared" si="8"/>
        <v>0</v>
      </c>
      <c r="N13" s="75">
        <f t="shared" si="9"/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f t="shared" si="10"/>
        <v>354882</v>
      </c>
      <c r="W13" s="75">
        <f t="shared" si="10"/>
        <v>343087</v>
      </c>
      <c r="X13" s="75">
        <f t="shared" si="10"/>
        <v>58887</v>
      </c>
      <c r="Y13" s="75">
        <f t="shared" si="10"/>
        <v>20000</v>
      </c>
      <c r="Z13" s="75">
        <f t="shared" si="10"/>
        <v>264200</v>
      </c>
      <c r="AA13" s="75">
        <f t="shared" si="10"/>
        <v>0</v>
      </c>
      <c r="AB13" s="75">
        <f t="shared" si="10"/>
        <v>128468</v>
      </c>
      <c r="AC13" s="75">
        <f t="shared" si="10"/>
        <v>0</v>
      </c>
      <c r="AD13" s="75">
        <f t="shared" si="10"/>
        <v>11795</v>
      </c>
      <c r="AE13" s="75">
        <f t="shared" si="11"/>
        <v>378379</v>
      </c>
      <c r="AF13" s="75">
        <f t="shared" si="12"/>
        <v>350425</v>
      </c>
      <c r="AG13" s="75">
        <v>0</v>
      </c>
      <c r="AH13" s="75">
        <v>350425</v>
      </c>
      <c r="AI13" s="75">
        <v>0</v>
      </c>
      <c r="AJ13" s="75"/>
      <c r="AK13" s="75">
        <v>27954</v>
      </c>
      <c r="AL13" s="76" t="s">
        <v>227</v>
      </c>
      <c r="AM13" s="75">
        <f t="shared" si="13"/>
        <v>47936</v>
      </c>
      <c r="AN13" s="75">
        <f t="shared" si="14"/>
        <v>47936</v>
      </c>
      <c r="AO13" s="75">
        <v>47936</v>
      </c>
      <c r="AP13" s="75">
        <v>0</v>
      </c>
      <c r="AQ13" s="75">
        <v>0</v>
      </c>
      <c r="AR13" s="75">
        <v>0</v>
      </c>
      <c r="AS13" s="75">
        <f t="shared" si="15"/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f t="shared" si="16"/>
        <v>0</v>
      </c>
      <c r="AY13" s="75">
        <v>0</v>
      </c>
      <c r="AZ13" s="75">
        <v>0</v>
      </c>
      <c r="BA13" s="75">
        <v>0</v>
      </c>
      <c r="BB13" s="75">
        <v>0</v>
      </c>
      <c r="BC13" s="76" t="s">
        <v>121</v>
      </c>
      <c r="BD13" s="75">
        <v>0</v>
      </c>
      <c r="BE13" s="75">
        <v>57035</v>
      </c>
      <c r="BF13" s="75">
        <f t="shared" si="17"/>
        <v>483350</v>
      </c>
      <c r="BG13" s="75">
        <f t="shared" si="18"/>
        <v>0</v>
      </c>
      <c r="BH13" s="75">
        <f t="shared" si="19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6" t="s">
        <v>121</v>
      </c>
      <c r="BO13" s="75">
        <f t="shared" si="20"/>
        <v>0</v>
      </c>
      <c r="BP13" s="75">
        <f t="shared" si="21"/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f t="shared" si="22"/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f t="shared" si="23"/>
        <v>0</v>
      </c>
      <c r="CA13" s="75">
        <v>0</v>
      </c>
      <c r="CB13" s="75">
        <v>0</v>
      </c>
      <c r="CC13" s="75">
        <v>0</v>
      </c>
      <c r="CD13" s="75">
        <v>0</v>
      </c>
      <c r="CE13" s="76" t="s">
        <v>215</v>
      </c>
      <c r="CF13" s="75">
        <v>0</v>
      </c>
      <c r="CG13" s="75">
        <v>0</v>
      </c>
      <c r="CH13" s="75">
        <f t="shared" si="24"/>
        <v>0</v>
      </c>
      <c r="CI13" s="75">
        <f t="shared" si="25"/>
        <v>378379</v>
      </c>
      <c r="CJ13" s="75">
        <f t="shared" si="25"/>
        <v>350425</v>
      </c>
      <c r="CK13" s="75">
        <f t="shared" si="25"/>
        <v>0</v>
      </c>
      <c r="CL13" s="75">
        <f t="shared" si="25"/>
        <v>350425</v>
      </c>
      <c r="CM13" s="75">
        <f t="shared" si="25"/>
        <v>0</v>
      </c>
      <c r="CN13" s="75">
        <f t="shared" si="25"/>
        <v>0</v>
      </c>
      <c r="CO13" s="75">
        <f t="shared" si="25"/>
        <v>27954</v>
      </c>
      <c r="CP13" s="76" t="s">
        <v>215</v>
      </c>
      <c r="CQ13" s="75">
        <f t="shared" si="26"/>
        <v>47936</v>
      </c>
      <c r="CR13" s="75">
        <f t="shared" si="26"/>
        <v>47936</v>
      </c>
      <c r="CS13" s="75">
        <f t="shared" si="26"/>
        <v>47936</v>
      </c>
      <c r="CT13" s="75">
        <f t="shared" si="26"/>
        <v>0</v>
      </c>
      <c r="CU13" s="75">
        <f t="shared" si="26"/>
        <v>0</v>
      </c>
      <c r="CV13" s="75">
        <f t="shared" si="26"/>
        <v>0</v>
      </c>
      <c r="CW13" s="75">
        <f t="shared" si="26"/>
        <v>0</v>
      </c>
      <c r="CX13" s="75">
        <f t="shared" si="26"/>
        <v>0</v>
      </c>
      <c r="CY13" s="75">
        <f t="shared" si="26"/>
        <v>0</v>
      </c>
      <c r="CZ13" s="75">
        <f t="shared" si="26"/>
        <v>0</v>
      </c>
      <c r="DA13" s="75">
        <f t="shared" si="26"/>
        <v>0</v>
      </c>
      <c r="DB13" s="75">
        <f t="shared" si="26"/>
        <v>0</v>
      </c>
      <c r="DC13" s="75">
        <f t="shared" si="26"/>
        <v>0</v>
      </c>
      <c r="DD13" s="75">
        <f t="shared" si="26"/>
        <v>0</v>
      </c>
      <c r="DE13" s="75">
        <f t="shared" si="26"/>
        <v>0</v>
      </c>
      <c r="DF13" s="75">
        <f t="shared" si="26"/>
        <v>0</v>
      </c>
      <c r="DG13" s="76" t="s">
        <v>215</v>
      </c>
      <c r="DH13" s="75">
        <f t="shared" si="27"/>
        <v>0</v>
      </c>
      <c r="DI13" s="75">
        <f t="shared" si="27"/>
        <v>57035</v>
      </c>
      <c r="DJ13" s="75">
        <f t="shared" si="27"/>
        <v>483350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7" customWidth="1"/>
    <col min="31" max="16384" width="9" style="47" customWidth="1"/>
  </cols>
  <sheetData>
    <row r="1" spans="1:30" s="45" customFormat="1" ht="17.25">
      <c r="A1" s="123" t="s">
        <v>228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1" t="s">
        <v>229</v>
      </c>
      <c r="B2" s="145" t="s">
        <v>230</v>
      </c>
      <c r="C2" s="151" t="s">
        <v>231</v>
      </c>
      <c r="D2" s="134" t="s">
        <v>232</v>
      </c>
      <c r="E2" s="104"/>
      <c r="F2" s="104"/>
      <c r="G2" s="104"/>
      <c r="H2" s="104"/>
      <c r="I2" s="104"/>
      <c r="J2" s="104"/>
      <c r="K2" s="104"/>
      <c r="L2" s="105"/>
      <c r="M2" s="134" t="s">
        <v>233</v>
      </c>
      <c r="N2" s="104"/>
      <c r="O2" s="104"/>
      <c r="P2" s="104"/>
      <c r="Q2" s="104"/>
      <c r="R2" s="104"/>
      <c r="S2" s="104"/>
      <c r="T2" s="104"/>
      <c r="U2" s="105"/>
      <c r="V2" s="134" t="s">
        <v>234</v>
      </c>
      <c r="W2" s="104"/>
      <c r="X2" s="104"/>
      <c r="Y2" s="104"/>
      <c r="Z2" s="104"/>
      <c r="AA2" s="104"/>
      <c r="AB2" s="104"/>
      <c r="AC2" s="104"/>
      <c r="AD2" s="105"/>
    </row>
    <row r="3" spans="1:30" s="45" customFormat="1" ht="13.5">
      <c r="A3" s="152"/>
      <c r="B3" s="146"/>
      <c r="C3" s="152"/>
      <c r="D3" s="135" t="s">
        <v>235</v>
      </c>
      <c r="E3" s="106"/>
      <c r="F3" s="106"/>
      <c r="G3" s="106"/>
      <c r="H3" s="106"/>
      <c r="I3" s="106"/>
      <c r="J3" s="106"/>
      <c r="K3" s="106"/>
      <c r="L3" s="107"/>
      <c r="M3" s="135" t="s">
        <v>235</v>
      </c>
      <c r="N3" s="106"/>
      <c r="O3" s="106"/>
      <c r="P3" s="106"/>
      <c r="Q3" s="106"/>
      <c r="R3" s="106"/>
      <c r="S3" s="106"/>
      <c r="T3" s="106"/>
      <c r="U3" s="107"/>
      <c r="V3" s="135" t="s">
        <v>235</v>
      </c>
      <c r="W3" s="106"/>
      <c r="X3" s="106"/>
      <c r="Y3" s="106"/>
      <c r="Z3" s="106"/>
      <c r="AA3" s="106"/>
      <c r="AB3" s="106"/>
      <c r="AC3" s="106"/>
      <c r="AD3" s="107"/>
    </row>
    <row r="4" spans="1:30" s="45" customFormat="1" ht="13.5">
      <c r="A4" s="152"/>
      <c r="B4" s="146"/>
      <c r="C4" s="152"/>
      <c r="D4" s="108"/>
      <c r="E4" s="135" t="s">
        <v>236</v>
      </c>
      <c r="F4" s="109"/>
      <c r="G4" s="109"/>
      <c r="H4" s="109"/>
      <c r="I4" s="109"/>
      <c r="J4" s="109"/>
      <c r="K4" s="110"/>
      <c r="L4" s="69" t="s">
        <v>237</v>
      </c>
      <c r="M4" s="108"/>
      <c r="N4" s="135" t="s">
        <v>236</v>
      </c>
      <c r="O4" s="109"/>
      <c r="P4" s="109"/>
      <c r="Q4" s="109"/>
      <c r="R4" s="109"/>
      <c r="S4" s="109"/>
      <c r="T4" s="110"/>
      <c r="U4" s="69" t="s">
        <v>237</v>
      </c>
      <c r="V4" s="108"/>
      <c r="W4" s="135" t="s">
        <v>236</v>
      </c>
      <c r="X4" s="109"/>
      <c r="Y4" s="109"/>
      <c r="Z4" s="109"/>
      <c r="AA4" s="109"/>
      <c r="AB4" s="109"/>
      <c r="AC4" s="110"/>
      <c r="AD4" s="69" t="s">
        <v>237</v>
      </c>
    </row>
    <row r="5" spans="1:30" s="45" customFormat="1" ht="23.25" customHeight="1">
      <c r="A5" s="152"/>
      <c r="B5" s="146"/>
      <c r="C5" s="152"/>
      <c r="D5" s="108"/>
      <c r="E5" s="108" t="s">
        <v>234</v>
      </c>
      <c r="F5" s="126" t="s">
        <v>238</v>
      </c>
      <c r="G5" s="126" t="s">
        <v>239</v>
      </c>
      <c r="H5" s="126" t="s">
        <v>240</v>
      </c>
      <c r="I5" s="126" t="s">
        <v>241</v>
      </c>
      <c r="J5" s="126" t="s">
        <v>242</v>
      </c>
      <c r="K5" s="126" t="s">
        <v>243</v>
      </c>
      <c r="L5" s="69"/>
      <c r="M5" s="108"/>
      <c r="N5" s="108" t="s">
        <v>234</v>
      </c>
      <c r="O5" s="126" t="s">
        <v>238</v>
      </c>
      <c r="P5" s="126" t="s">
        <v>239</v>
      </c>
      <c r="Q5" s="126" t="s">
        <v>240</v>
      </c>
      <c r="R5" s="126" t="s">
        <v>241</v>
      </c>
      <c r="S5" s="126" t="s">
        <v>242</v>
      </c>
      <c r="T5" s="126" t="s">
        <v>243</v>
      </c>
      <c r="U5" s="69"/>
      <c r="V5" s="108"/>
      <c r="W5" s="108" t="s">
        <v>234</v>
      </c>
      <c r="X5" s="126" t="s">
        <v>238</v>
      </c>
      <c r="Y5" s="126" t="s">
        <v>239</v>
      </c>
      <c r="Z5" s="126" t="s">
        <v>240</v>
      </c>
      <c r="AA5" s="126" t="s">
        <v>241</v>
      </c>
      <c r="AB5" s="126" t="s">
        <v>242</v>
      </c>
      <c r="AC5" s="126" t="s">
        <v>243</v>
      </c>
      <c r="AD5" s="69"/>
    </row>
    <row r="6" spans="1:30" s="46" customFormat="1" ht="13.5">
      <c r="A6" s="153"/>
      <c r="B6" s="147"/>
      <c r="C6" s="153"/>
      <c r="D6" s="111" t="s">
        <v>244</v>
      </c>
      <c r="E6" s="111" t="s">
        <v>244</v>
      </c>
      <c r="F6" s="112" t="s">
        <v>244</v>
      </c>
      <c r="G6" s="112" t="s">
        <v>244</v>
      </c>
      <c r="H6" s="112" t="s">
        <v>244</v>
      </c>
      <c r="I6" s="112" t="s">
        <v>244</v>
      </c>
      <c r="J6" s="112" t="s">
        <v>244</v>
      </c>
      <c r="K6" s="112" t="s">
        <v>244</v>
      </c>
      <c r="L6" s="112" t="s">
        <v>244</v>
      </c>
      <c r="M6" s="111" t="s">
        <v>244</v>
      </c>
      <c r="N6" s="111" t="s">
        <v>244</v>
      </c>
      <c r="O6" s="112" t="s">
        <v>244</v>
      </c>
      <c r="P6" s="112" t="s">
        <v>244</v>
      </c>
      <c r="Q6" s="112" t="s">
        <v>244</v>
      </c>
      <c r="R6" s="112" t="s">
        <v>244</v>
      </c>
      <c r="S6" s="112" t="s">
        <v>244</v>
      </c>
      <c r="T6" s="112" t="s">
        <v>244</v>
      </c>
      <c r="U6" s="112" t="s">
        <v>244</v>
      </c>
      <c r="V6" s="111" t="s">
        <v>244</v>
      </c>
      <c r="W6" s="111" t="s">
        <v>244</v>
      </c>
      <c r="X6" s="112" t="s">
        <v>244</v>
      </c>
      <c r="Y6" s="112" t="s">
        <v>244</v>
      </c>
      <c r="Z6" s="112" t="s">
        <v>244</v>
      </c>
      <c r="AA6" s="112" t="s">
        <v>244</v>
      </c>
      <c r="AB6" s="112" t="s">
        <v>244</v>
      </c>
      <c r="AC6" s="112" t="s">
        <v>244</v>
      </c>
      <c r="AD6" s="112" t="s">
        <v>244</v>
      </c>
    </row>
    <row r="7" spans="1:30" s="50" customFormat="1" ht="12" customHeight="1">
      <c r="A7" s="48" t="s">
        <v>245</v>
      </c>
      <c r="B7" s="63" t="s">
        <v>246</v>
      </c>
      <c r="C7" s="48" t="s">
        <v>234</v>
      </c>
      <c r="D7" s="71">
        <f aca="true" t="shared" si="0" ref="D7:AD7">SUM(D8:D28)</f>
        <v>12123307</v>
      </c>
      <c r="E7" s="71">
        <f t="shared" si="0"/>
        <v>3810843</v>
      </c>
      <c r="F7" s="71">
        <f t="shared" si="0"/>
        <v>151952</v>
      </c>
      <c r="G7" s="71">
        <f t="shared" si="0"/>
        <v>56112</v>
      </c>
      <c r="H7" s="71">
        <f t="shared" si="0"/>
        <v>622200</v>
      </c>
      <c r="I7" s="71">
        <f t="shared" si="0"/>
        <v>2270785</v>
      </c>
      <c r="J7" s="71">
        <f t="shared" si="0"/>
        <v>1884518</v>
      </c>
      <c r="K7" s="71">
        <f t="shared" si="0"/>
        <v>709794</v>
      </c>
      <c r="L7" s="71">
        <f t="shared" si="0"/>
        <v>8312464</v>
      </c>
      <c r="M7" s="71">
        <f t="shared" si="0"/>
        <v>1749980</v>
      </c>
      <c r="N7" s="71">
        <f t="shared" si="0"/>
        <v>496240</v>
      </c>
      <c r="O7" s="71">
        <f t="shared" si="0"/>
        <v>164237</v>
      </c>
      <c r="P7" s="71">
        <f t="shared" si="0"/>
        <v>15188</v>
      </c>
      <c r="Q7" s="71">
        <f t="shared" si="0"/>
        <v>59100</v>
      </c>
      <c r="R7" s="71">
        <f t="shared" si="0"/>
        <v>252857</v>
      </c>
      <c r="S7" s="71">
        <f t="shared" si="0"/>
        <v>629743</v>
      </c>
      <c r="T7" s="71">
        <f t="shared" si="0"/>
        <v>4858</v>
      </c>
      <c r="U7" s="71">
        <f t="shared" si="0"/>
        <v>1253740</v>
      </c>
      <c r="V7" s="71">
        <f t="shared" si="0"/>
        <v>13873287</v>
      </c>
      <c r="W7" s="71">
        <f t="shared" si="0"/>
        <v>4307083</v>
      </c>
      <c r="X7" s="71">
        <f t="shared" si="0"/>
        <v>316189</v>
      </c>
      <c r="Y7" s="71">
        <f t="shared" si="0"/>
        <v>71300</v>
      </c>
      <c r="Z7" s="71">
        <f t="shared" si="0"/>
        <v>681300</v>
      </c>
      <c r="AA7" s="71">
        <f t="shared" si="0"/>
        <v>2523642</v>
      </c>
      <c r="AB7" s="71">
        <f t="shared" si="0"/>
        <v>2514261</v>
      </c>
      <c r="AC7" s="71">
        <f t="shared" si="0"/>
        <v>714652</v>
      </c>
      <c r="AD7" s="71">
        <f t="shared" si="0"/>
        <v>9566204</v>
      </c>
    </row>
    <row r="8" spans="1:30" s="50" customFormat="1" ht="12" customHeight="1">
      <c r="A8" s="51" t="s">
        <v>245</v>
      </c>
      <c r="B8" s="64" t="s">
        <v>247</v>
      </c>
      <c r="C8" s="51" t="s">
        <v>248</v>
      </c>
      <c r="D8" s="73">
        <f aca="true" t="shared" si="1" ref="D8:D28">SUM(E8,+L8)</f>
        <v>2461882</v>
      </c>
      <c r="E8" s="73">
        <f aca="true" t="shared" si="2" ref="E8:E28">+SUM(F8:I8,K8)</f>
        <v>374736</v>
      </c>
      <c r="F8" s="73">
        <v>0</v>
      </c>
      <c r="G8" s="73">
        <v>12630</v>
      </c>
      <c r="H8" s="73">
        <v>27400</v>
      </c>
      <c r="I8" s="73">
        <v>144932</v>
      </c>
      <c r="J8" s="74">
        <v>0</v>
      </c>
      <c r="K8" s="73">
        <v>189774</v>
      </c>
      <c r="L8" s="73">
        <v>2087146</v>
      </c>
      <c r="M8" s="73">
        <f aca="true" t="shared" si="3" ref="M8:M28">SUM(N8,+U8)</f>
        <v>590469</v>
      </c>
      <c r="N8" s="73">
        <f aca="true" t="shared" si="4" ref="N8:N28">+SUM(O8:R8,T8)</f>
        <v>125505</v>
      </c>
      <c r="O8" s="73">
        <v>2198</v>
      </c>
      <c r="P8" s="73">
        <v>1890</v>
      </c>
      <c r="Q8" s="73">
        <v>0</v>
      </c>
      <c r="R8" s="73">
        <v>121254</v>
      </c>
      <c r="S8" s="74">
        <v>0</v>
      </c>
      <c r="T8" s="73">
        <v>163</v>
      </c>
      <c r="U8" s="73">
        <v>464964</v>
      </c>
      <c r="V8" s="73">
        <f aca="true" t="shared" si="5" ref="V8:V28">+SUM(D8,M8)</f>
        <v>3052351</v>
      </c>
      <c r="W8" s="73">
        <f aca="true" t="shared" si="6" ref="W8:W28">+SUM(E8,N8)</f>
        <v>500241</v>
      </c>
      <c r="X8" s="73">
        <f aca="true" t="shared" si="7" ref="X8:X28">+SUM(F8,O8)</f>
        <v>2198</v>
      </c>
      <c r="Y8" s="73">
        <f aca="true" t="shared" si="8" ref="Y8:Y28">+SUM(G8,P8)</f>
        <v>14520</v>
      </c>
      <c r="Z8" s="73">
        <f aca="true" t="shared" si="9" ref="Z8:Z28">+SUM(H8,Q8)</f>
        <v>27400</v>
      </c>
      <c r="AA8" s="73">
        <f aca="true" t="shared" si="10" ref="AA8:AA28">+SUM(I8,R8)</f>
        <v>266186</v>
      </c>
      <c r="AB8" s="74">
        <v>0</v>
      </c>
      <c r="AC8" s="73">
        <f aca="true" t="shared" si="11" ref="AC8:AC28">+SUM(K8,T8)</f>
        <v>189937</v>
      </c>
      <c r="AD8" s="73">
        <f aca="true" t="shared" si="12" ref="AD8:AD28">+SUM(L8,U8)</f>
        <v>2552110</v>
      </c>
    </row>
    <row r="9" spans="1:30" s="50" customFormat="1" ht="12" customHeight="1">
      <c r="A9" s="51" t="s">
        <v>245</v>
      </c>
      <c r="B9" s="64" t="s">
        <v>249</v>
      </c>
      <c r="C9" s="51" t="s">
        <v>250</v>
      </c>
      <c r="D9" s="73">
        <f t="shared" si="1"/>
        <v>2677450</v>
      </c>
      <c r="E9" s="73">
        <f t="shared" si="2"/>
        <v>832590</v>
      </c>
      <c r="F9" s="73">
        <v>0</v>
      </c>
      <c r="G9" s="73">
        <v>13750</v>
      </c>
      <c r="H9" s="73">
        <v>102500</v>
      </c>
      <c r="I9" s="73">
        <v>610339</v>
      </c>
      <c r="J9" s="74">
        <v>0</v>
      </c>
      <c r="K9" s="73">
        <v>106001</v>
      </c>
      <c r="L9" s="73">
        <v>1844860</v>
      </c>
      <c r="M9" s="73">
        <f t="shared" si="3"/>
        <v>48664</v>
      </c>
      <c r="N9" s="73">
        <f t="shared" si="4"/>
        <v>3028</v>
      </c>
      <c r="O9" s="73">
        <v>0</v>
      </c>
      <c r="P9" s="73">
        <v>0</v>
      </c>
      <c r="Q9" s="73">
        <v>0</v>
      </c>
      <c r="R9" s="73">
        <v>3028</v>
      </c>
      <c r="S9" s="74">
        <v>0</v>
      </c>
      <c r="T9" s="73">
        <v>0</v>
      </c>
      <c r="U9" s="73">
        <v>45636</v>
      </c>
      <c r="V9" s="73">
        <f t="shared" si="5"/>
        <v>2726114</v>
      </c>
      <c r="W9" s="73">
        <f t="shared" si="6"/>
        <v>835618</v>
      </c>
      <c r="X9" s="73">
        <f t="shared" si="7"/>
        <v>0</v>
      </c>
      <c r="Y9" s="73">
        <f t="shared" si="8"/>
        <v>13750</v>
      </c>
      <c r="Z9" s="73">
        <f t="shared" si="9"/>
        <v>102500</v>
      </c>
      <c r="AA9" s="73">
        <f t="shared" si="10"/>
        <v>613367</v>
      </c>
      <c r="AB9" s="74">
        <v>0</v>
      </c>
      <c r="AC9" s="73">
        <f t="shared" si="11"/>
        <v>106001</v>
      </c>
      <c r="AD9" s="73">
        <f t="shared" si="12"/>
        <v>1890496</v>
      </c>
    </row>
    <row r="10" spans="1:30" s="50" customFormat="1" ht="12" customHeight="1">
      <c r="A10" s="51" t="s">
        <v>245</v>
      </c>
      <c r="B10" s="64" t="s">
        <v>251</v>
      </c>
      <c r="C10" s="51" t="s">
        <v>252</v>
      </c>
      <c r="D10" s="73">
        <f t="shared" si="1"/>
        <v>431136</v>
      </c>
      <c r="E10" s="73">
        <f t="shared" si="2"/>
        <v>5608</v>
      </c>
      <c r="F10" s="73">
        <v>0</v>
      </c>
      <c r="G10" s="73">
        <v>0</v>
      </c>
      <c r="H10" s="73">
        <v>0</v>
      </c>
      <c r="I10" s="73">
        <v>40</v>
      </c>
      <c r="J10" s="74">
        <v>0</v>
      </c>
      <c r="K10" s="73">
        <v>5568</v>
      </c>
      <c r="L10" s="73">
        <v>425528</v>
      </c>
      <c r="M10" s="73">
        <f t="shared" si="3"/>
        <v>59924</v>
      </c>
      <c r="N10" s="73">
        <f t="shared" si="4"/>
        <v>19236</v>
      </c>
      <c r="O10" s="73">
        <v>1659</v>
      </c>
      <c r="P10" s="73">
        <v>891</v>
      </c>
      <c r="Q10" s="73">
        <v>0</v>
      </c>
      <c r="R10" s="73">
        <v>16686</v>
      </c>
      <c r="S10" s="74">
        <v>0</v>
      </c>
      <c r="T10" s="73">
        <v>0</v>
      </c>
      <c r="U10" s="73">
        <v>40688</v>
      </c>
      <c r="V10" s="73">
        <f t="shared" si="5"/>
        <v>491060</v>
      </c>
      <c r="W10" s="73">
        <f t="shared" si="6"/>
        <v>24844</v>
      </c>
      <c r="X10" s="73">
        <f t="shared" si="7"/>
        <v>1659</v>
      </c>
      <c r="Y10" s="73">
        <f t="shared" si="8"/>
        <v>891</v>
      </c>
      <c r="Z10" s="73">
        <f t="shared" si="9"/>
        <v>0</v>
      </c>
      <c r="AA10" s="73">
        <f t="shared" si="10"/>
        <v>16726</v>
      </c>
      <c r="AB10" s="74">
        <v>0</v>
      </c>
      <c r="AC10" s="73">
        <f t="shared" si="11"/>
        <v>5568</v>
      </c>
      <c r="AD10" s="73">
        <f t="shared" si="12"/>
        <v>466216</v>
      </c>
    </row>
    <row r="11" spans="1:30" s="50" customFormat="1" ht="12" customHeight="1">
      <c r="A11" s="51" t="s">
        <v>245</v>
      </c>
      <c r="B11" s="64" t="s">
        <v>253</v>
      </c>
      <c r="C11" s="51" t="s">
        <v>254</v>
      </c>
      <c r="D11" s="73">
        <f t="shared" si="1"/>
        <v>468868</v>
      </c>
      <c r="E11" s="73">
        <f t="shared" si="2"/>
        <v>134703</v>
      </c>
      <c r="F11" s="73">
        <v>0</v>
      </c>
      <c r="G11" s="73">
        <v>1964</v>
      </c>
      <c r="H11" s="73">
        <v>1400</v>
      </c>
      <c r="I11" s="73">
        <v>104124</v>
      </c>
      <c r="J11" s="74">
        <v>0</v>
      </c>
      <c r="K11" s="73">
        <v>27215</v>
      </c>
      <c r="L11" s="73">
        <v>334165</v>
      </c>
      <c r="M11" s="73">
        <f t="shared" si="3"/>
        <v>124904</v>
      </c>
      <c r="N11" s="73">
        <f t="shared" si="4"/>
        <v>46580</v>
      </c>
      <c r="O11" s="73">
        <v>6499</v>
      </c>
      <c r="P11" s="73">
        <v>10303</v>
      </c>
      <c r="Q11" s="73">
        <v>2100</v>
      </c>
      <c r="R11" s="73">
        <v>27677</v>
      </c>
      <c r="S11" s="74">
        <v>0</v>
      </c>
      <c r="T11" s="73">
        <v>1</v>
      </c>
      <c r="U11" s="73">
        <v>78324</v>
      </c>
      <c r="V11" s="73">
        <f t="shared" si="5"/>
        <v>593772</v>
      </c>
      <c r="W11" s="73">
        <f t="shared" si="6"/>
        <v>181283</v>
      </c>
      <c r="X11" s="73">
        <f t="shared" si="7"/>
        <v>6499</v>
      </c>
      <c r="Y11" s="73">
        <f t="shared" si="8"/>
        <v>12267</v>
      </c>
      <c r="Z11" s="73">
        <f t="shared" si="9"/>
        <v>3500</v>
      </c>
      <c r="AA11" s="73">
        <f t="shared" si="10"/>
        <v>131801</v>
      </c>
      <c r="AB11" s="74">
        <v>0</v>
      </c>
      <c r="AC11" s="73">
        <f t="shared" si="11"/>
        <v>27216</v>
      </c>
      <c r="AD11" s="73">
        <f t="shared" si="12"/>
        <v>412489</v>
      </c>
    </row>
    <row r="12" spans="1:30" s="50" customFormat="1" ht="12" customHeight="1">
      <c r="A12" s="53" t="s">
        <v>245</v>
      </c>
      <c r="B12" s="54" t="s">
        <v>255</v>
      </c>
      <c r="C12" s="53" t="s">
        <v>256</v>
      </c>
      <c r="D12" s="75">
        <f t="shared" si="1"/>
        <v>292249</v>
      </c>
      <c r="E12" s="75">
        <f t="shared" si="2"/>
        <v>24253</v>
      </c>
      <c r="F12" s="75">
        <v>0</v>
      </c>
      <c r="G12" s="75">
        <v>3780</v>
      </c>
      <c r="H12" s="75">
        <v>0</v>
      </c>
      <c r="I12" s="75">
        <v>174</v>
      </c>
      <c r="J12" s="76">
        <v>0</v>
      </c>
      <c r="K12" s="75">
        <v>20299</v>
      </c>
      <c r="L12" s="75">
        <v>267996</v>
      </c>
      <c r="M12" s="75">
        <f t="shared" si="3"/>
        <v>112630</v>
      </c>
      <c r="N12" s="75">
        <f t="shared" si="4"/>
        <v>17135</v>
      </c>
      <c r="O12" s="75">
        <v>0</v>
      </c>
      <c r="P12" s="75">
        <v>0</v>
      </c>
      <c r="Q12" s="75">
        <v>0</v>
      </c>
      <c r="R12" s="75">
        <v>17135</v>
      </c>
      <c r="S12" s="76">
        <v>0</v>
      </c>
      <c r="T12" s="75">
        <v>0</v>
      </c>
      <c r="U12" s="75">
        <v>95495</v>
      </c>
      <c r="V12" s="75">
        <f t="shared" si="5"/>
        <v>404879</v>
      </c>
      <c r="W12" s="75">
        <f t="shared" si="6"/>
        <v>41388</v>
      </c>
      <c r="X12" s="75">
        <f t="shared" si="7"/>
        <v>0</v>
      </c>
      <c r="Y12" s="75">
        <f t="shared" si="8"/>
        <v>3780</v>
      </c>
      <c r="Z12" s="75">
        <f t="shared" si="9"/>
        <v>0</v>
      </c>
      <c r="AA12" s="75">
        <f t="shared" si="10"/>
        <v>17309</v>
      </c>
      <c r="AB12" s="76">
        <v>0</v>
      </c>
      <c r="AC12" s="75">
        <f t="shared" si="11"/>
        <v>20299</v>
      </c>
      <c r="AD12" s="75">
        <f t="shared" si="12"/>
        <v>363491</v>
      </c>
    </row>
    <row r="13" spans="1:30" s="50" customFormat="1" ht="12" customHeight="1">
      <c r="A13" s="53" t="s">
        <v>245</v>
      </c>
      <c r="B13" s="54" t="s">
        <v>257</v>
      </c>
      <c r="C13" s="53" t="s">
        <v>258</v>
      </c>
      <c r="D13" s="75">
        <f t="shared" si="1"/>
        <v>434505</v>
      </c>
      <c r="E13" s="75">
        <f t="shared" si="2"/>
        <v>7076</v>
      </c>
      <c r="F13" s="75">
        <v>0</v>
      </c>
      <c r="G13" s="75">
        <v>2100</v>
      </c>
      <c r="H13" s="75">
        <v>0</v>
      </c>
      <c r="I13" s="75">
        <v>140</v>
      </c>
      <c r="J13" s="76">
        <v>0</v>
      </c>
      <c r="K13" s="75">
        <v>4836</v>
      </c>
      <c r="L13" s="75">
        <v>427429</v>
      </c>
      <c r="M13" s="75">
        <f t="shared" si="3"/>
        <v>58547</v>
      </c>
      <c r="N13" s="75">
        <f t="shared" si="4"/>
        <v>8544</v>
      </c>
      <c r="O13" s="75">
        <v>0</v>
      </c>
      <c r="P13" s="75">
        <v>0</v>
      </c>
      <c r="Q13" s="75">
        <v>0</v>
      </c>
      <c r="R13" s="75">
        <v>8544</v>
      </c>
      <c r="S13" s="76">
        <v>0</v>
      </c>
      <c r="T13" s="75">
        <v>0</v>
      </c>
      <c r="U13" s="75">
        <v>50003</v>
      </c>
      <c r="V13" s="75">
        <f t="shared" si="5"/>
        <v>493052</v>
      </c>
      <c r="W13" s="75">
        <f t="shared" si="6"/>
        <v>15620</v>
      </c>
      <c r="X13" s="75">
        <f t="shared" si="7"/>
        <v>0</v>
      </c>
      <c r="Y13" s="75">
        <f t="shared" si="8"/>
        <v>2100</v>
      </c>
      <c r="Z13" s="75">
        <f t="shared" si="9"/>
        <v>0</v>
      </c>
      <c r="AA13" s="75">
        <f t="shared" si="10"/>
        <v>8684</v>
      </c>
      <c r="AB13" s="76">
        <v>0</v>
      </c>
      <c r="AC13" s="75">
        <f t="shared" si="11"/>
        <v>4836</v>
      </c>
      <c r="AD13" s="75">
        <f t="shared" si="12"/>
        <v>477432</v>
      </c>
    </row>
    <row r="14" spans="1:30" s="50" customFormat="1" ht="12" customHeight="1">
      <c r="A14" s="53" t="s">
        <v>245</v>
      </c>
      <c r="B14" s="54" t="s">
        <v>259</v>
      </c>
      <c r="C14" s="53" t="s">
        <v>260</v>
      </c>
      <c r="D14" s="75">
        <f t="shared" si="1"/>
        <v>241371</v>
      </c>
      <c r="E14" s="75">
        <f t="shared" si="2"/>
        <v>49085</v>
      </c>
      <c r="F14" s="75">
        <v>0</v>
      </c>
      <c r="G14" s="75">
        <v>0</v>
      </c>
      <c r="H14" s="75">
        <v>0</v>
      </c>
      <c r="I14" s="75">
        <v>49000</v>
      </c>
      <c r="J14" s="76">
        <v>0</v>
      </c>
      <c r="K14" s="75">
        <v>85</v>
      </c>
      <c r="L14" s="75">
        <v>192286</v>
      </c>
      <c r="M14" s="75">
        <f t="shared" si="3"/>
        <v>78517</v>
      </c>
      <c r="N14" s="75">
        <f t="shared" si="4"/>
        <v>0</v>
      </c>
      <c r="O14" s="75">
        <v>0</v>
      </c>
      <c r="P14" s="75">
        <v>0</v>
      </c>
      <c r="Q14" s="75">
        <v>0</v>
      </c>
      <c r="R14" s="75">
        <v>0</v>
      </c>
      <c r="S14" s="76">
        <v>0</v>
      </c>
      <c r="T14" s="75">
        <v>0</v>
      </c>
      <c r="U14" s="75">
        <v>78517</v>
      </c>
      <c r="V14" s="75">
        <f t="shared" si="5"/>
        <v>319888</v>
      </c>
      <c r="W14" s="75">
        <f t="shared" si="6"/>
        <v>49085</v>
      </c>
      <c r="X14" s="75">
        <f t="shared" si="7"/>
        <v>0</v>
      </c>
      <c r="Y14" s="75">
        <f t="shared" si="8"/>
        <v>0</v>
      </c>
      <c r="Z14" s="75">
        <f t="shared" si="9"/>
        <v>0</v>
      </c>
      <c r="AA14" s="75">
        <f t="shared" si="10"/>
        <v>49000</v>
      </c>
      <c r="AB14" s="76">
        <v>0</v>
      </c>
      <c r="AC14" s="75">
        <f t="shared" si="11"/>
        <v>85</v>
      </c>
      <c r="AD14" s="75">
        <f t="shared" si="12"/>
        <v>270803</v>
      </c>
    </row>
    <row r="15" spans="1:30" s="50" customFormat="1" ht="12" customHeight="1">
      <c r="A15" s="53" t="s">
        <v>245</v>
      </c>
      <c r="B15" s="54" t="s">
        <v>261</v>
      </c>
      <c r="C15" s="53" t="s">
        <v>262</v>
      </c>
      <c r="D15" s="75">
        <f t="shared" si="1"/>
        <v>274960</v>
      </c>
      <c r="E15" s="75">
        <f t="shared" si="2"/>
        <v>62860</v>
      </c>
      <c r="F15" s="75">
        <v>0</v>
      </c>
      <c r="G15" s="75">
        <v>0</v>
      </c>
      <c r="H15" s="75">
        <v>0</v>
      </c>
      <c r="I15" s="75">
        <v>56708</v>
      </c>
      <c r="J15" s="76">
        <v>0</v>
      </c>
      <c r="K15" s="75">
        <v>6152</v>
      </c>
      <c r="L15" s="75">
        <v>212100</v>
      </c>
      <c r="M15" s="75">
        <f t="shared" si="3"/>
        <v>76091</v>
      </c>
      <c r="N15" s="75">
        <f t="shared" si="4"/>
        <v>15309</v>
      </c>
      <c r="O15" s="75">
        <v>0</v>
      </c>
      <c r="P15" s="75">
        <v>0</v>
      </c>
      <c r="Q15" s="75">
        <v>0</v>
      </c>
      <c r="R15" s="75">
        <v>15309</v>
      </c>
      <c r="S15" s="76">
        <v>0</v>
      </c>
      <c r="T15" s="75">
        <v>0</v>
      </c>
      <c r="U15" s="75">
        <v>60782</v>
      </c>
      <c r="V15" s="75">
        <f t="shared" si="5"/>
        <v>351051</v>
      </c>
      <c r="W15" s="75">
        <f t="shared" si="6"/>
        <v>78169</v>
      </c>
      <c r="X15" s="75">
        <f t="shared" si="7"/>
        <v>0</v>
      </c>
      <c r="Y15" s="75">
        <f t="shared" si="8"/>
        <v>0</v>
      </c>
      <c r="Z15" s="75">
        <f t="shared" si="9"/>
        <v>0</v>
      </c>
      <c r="AA15" s="75">
        <f t="shared" si="10"/>
        <v>72017</v>
      </c>
      <c r="AB15" s="76">
        <v>0</v>
      </c>
      <c r="AC15" s="75">
        <f t="shared" si="11"/>
        <v>6152</v>
      </c>
      <c r="AD15" s="75">
        <f t="shared" si="12"/>
        <v>272882</v>
      </c>
    </row>
    <row r="16" spans="1:30" s="50" customFormat="1" ht="12" customHeight="1">
      <c r="A16" s="53" t="s">
        <v>263</v>
      </c>
      <c r="B16" s="54" t="s">
        <v>264</v>
      </c>
      <c r="C16" s="53" t="s">
        <v>265</v>
      </c>
      <c r="D16" s="75">
        <f t="shared" si="1"/>
        <v>440008</v>
      </c>
      <c r="E16" s="75">
        <f t="shared" si="2"/>
        <v>40680</v>
      </c>
      <c r="F16" s="75">
        <v>0</v>
      </c>
      <c r="G16" s="75">
        <v>0</v>
      </c>
      <c r="H16" s="75">
        <v>0</v>
      </c>
      <c r="I16" s="75">
        <v>40675</v>
      </c>
      <c r="J16" s="76">
        <v>0</v>
      </c>
      <c r="K16" s="75">
        <v>5</v>
      </c>
      <c r="L16" s="75">
        <v>399328</v>
      </c>
      <c r="M16" s="75">
        <f t="shared" si="3"/>
        <v>72000</v>
      </c>
      <c r="N16" s="75">
        <f t="shared" si="4"/>
        <v>0</v>
      </c>
      <c r="O16" s="75">
        <v>0</v>
      </c>
      <c r="P16" s="75">
        <v>0</v>
      </c>
      <c r="Q16" s="75">
        <v>0</v>
      </c>
      <c r="R16" s="75">
        <v>0</v>
      </c>
      <c r="S16" s="76">
        <v>0</v>
      </c>
      <c r="T16" s="75">
        <v>0</v>
      </c>
      <c r="U16" s="75">
        <v>72000</v>
      </c>
      <c r="V16" s="75">
        <f t="shared" si="5"/>
        <v>512008</v>
      </c>
      <c r="W16" s="75">
        <f t="shared" si="6"/>
        <v>40680</v>
      </c>
      <c r="X16" s="75">
        <f t="shared" si="7"/>
        <v>0</v>
      </c>
      <c r="Y16" s="75">
        <f t="shared" si="8"/>
        <v>0</v>
      </c>
      <c r="Z16" s="75">
        <f t="shared" si="9"/>
        <v>0</v>
      </c>
      <c r="AA16" s="75">
        <f t="shared" si="10"/>
        <v>40675</v>
      </c>
      <c r="AB16" s="76">
        <v>0</v>
      </c>
      <c r="AC16" s="75">
        <f t="shared" si="11"/>
        <v>5</v>
      </c>
      <c r="AD16" s="75">
        <f t="shared" si="12"/>
        <v>471328</v>
      </c>
    </row>
    <row r="17" spans="1:30" s="50" customFormat="1" ht="12" customHeight="1">
      <c r="A17" s="53" t="s">
        <v>266</v>
      </c>
      <c r="B17" s="54" t="s">
        <v>267</v>
      </c>
      <c r="C17" s="53" t="s">
        <v>268</v>
      </c>
      <c r="D17" s="75">
        <f t="shared" si="1"/>
        <v>1286282</v>
      </c>
      <c r="E17" s="75">
        <f t="shared" si="2"/>
        <v>289198</v>
      </c>
      <c r="F17" s="75">
        <v>25725</v>
      </c>
      <c r="G17" s="75">
        <v>0</v>
      </c>
      <c r="H17" s="75">
        <v>0</v>
      </c>
      <c r="I17" s="75">
        <v>227211</v>
      </c>
      <c r="J17" s="76">
        <v>0</v>
      </c>
      <c r="K17" s="75">
        <v>36262</v>
      </c>
      <c r="L17" s="75">
        <v>997084</v>
      </c>
      <c r="M17" s="75">
        <f t="shared" si="3"/>
        <v>125245</v>
      </c>
      <c r="N17" s="75">
        <f t="shared" si="4"/>
        <v>16475</v>
      </c>
      <c r="O17" s="75">
        <v>0</v>
      </c>
      <c r="P17" s="75">
        <v>0</v>
      </c>
      <c r="Q17" s="75">
        <v>0</v>
      </c>
      <c r="R17" s="75">
        <v>16475</v>
      </c>
      <c r="S17" s="76">
        <v>0</v>
      </c>
      <c r="T17" s="75">
        <v>0</v>
      </c>
      <c r="U17" s="75">
        <v>108770</v>
      </c>
      <c r="V17" s="75">
        <f t="shared" si="5"/>
        <v>1411527</v>
      </c>
      <c r="W17" s="75">
        <f t="shared" si="6"/>
        <v>305673</v>
      </c>
      <c r="X17" s="75">
        <f t="shared" si="7"/>
        <v>25725</v>
      </c>
      <c r="Y17" s="75">
        <f t="shared" si="8"/>
        <v>0</v>
      </c>
      <c r="Z17" s="75">
        <f t="shared" si="9"/>
        <v>0</v>
      </c>
      <c r="AA17" s="75">
        <f t="shared" si="10"/>
        <v>243686</v>
      </c>
      <c r="AB17" s="76">
        <v>0</v>
      </c>
      <c r="AC17" s="75">
        <f t="shared" si="11"/>
        <v>36262</v>
      </c>
      <c r="AD17" s="75">
        <f t="shared" si="12"/>
        <v>1105854</v>
      </c>
    </row>
    <row r="18" spans="1:30" s="50" customFormat="1" ht="12" customHeight="1">
      <c r="A18" s="53" t="s">
        <v>118</v>
      </c>
      <c r="B18" s="54" t="s">
        <v>157</v>
      </c>
      <c r="C18" s="53" t="s">
        <v>158</v>
      </c>
      <c r="D18" s="75">
        <f t="shared" si="1"/>
        <v>10598</v>
      </c>
      <c r="E18" s="75">
        <f t="shared" si="2"/>
        <v>1169</v>
      </c>
      <c r="F18" s="75">
        <v>0</v>
      </c>
      <c r="G18" s="75">
        <v>0</v>
      </c>
      <c r="H18" s="75">
        <v>0</v>
      </c>
      <c r="I18" s="75">
        <v>46</v>
      </c>
      <c r="J18" s="76">
        <v>0</v>
      </c>
      <c r="K18" s="75">
        <v>1123</v>
      </c>
      <c r="L18" s="75">
        <v>9429</v>
      </c>
      <c r="M18" s="75">
        <f t="shared" si="3"/>
        <v>2856</v>
      </c>
      <c r="N18" s="75">
        <f t="shared" si="4"/>
        <v>0</v>
      </c>
      <c r="O18" s="75">
        <v>0</v>
      </c>
      <c r="P18" s="75">
        <v>0</v>
      </c>
      <c r="Q18" s="75">
        <v>0</v>
      </c>
      <c r="R18" s="75">
        <v>0</v>
      </c>
      <c r="S18" s="76">
        <v>0</v>
      </c>
      <c r="T18" s="75">
        <v>0</v>
      </c>
      <c r="U18" s="75">
        <v>2856</v>
      </c>
      <c r="V18" s="75">
        <f t="shared" si="5"/>
        <v>13454</v>
      </c>
      <c r="W18" s="75">
        <f t="shared" si="6"/>
        <v>1169</v>
      </c>
      <c r="X18" s="75">
        <f t="shared" si="7"/>
        <v>0</v>
      </c>
      <c r="Y18" s="75">
        <f t="shared" si="8"/>
        <v>0</v>
      </c>
      <c r="Z18" s="75">
        <f t="shared" si="9"/>
        <v>0</v>
      </c>
      <c r="AA18" s="75">
        <f t="shared" si="10"/>
        <v>46</v>
      </c>
      <c r="AB18" s="76">
        <v>0</v>
      </c>
      <c r="AC18" s="75">
        <f t="shared" si="11"/>
        <v>1123</v>
      </c>
      <c r="AD18" s="75">
        <f t="shared" si="12"/>
        <v>12285</v>
      </c>
    </row>
    <row r="19" spans="1:30" s="50" customFormat="1" ht="12" customHeight="1">
      <c r="A19" s="53" t="s">
        <v>269</v>
      </c>
      <c r="B19" s="54" t="s">
        <v>270</v>
      </c>
      <c r="C19" s="53" t="s">
        <v>271</v>
      </c>
      <c r="D19" s="75">
        <f t="shared" si="1"/>
        <v>145600</v>
      </c>
      <c r="E19" s="75">
        <f t="shared" si="2"/>
        <v>8291</v>
      </c>
      <c r="F19" s="75">
        <v>0</v>
      </c>
      <c r="G19" s="75">
        <v>0</v>
      </c>
      <c r="H19" s="75">
        <v>0</v>
      </c>
      <c r="I19" s="75">
        <v>0</v>
      </c>
      <c r="J19" s="76">
        <v>0</v>
      </c>
      <c r="K19" s="75">
        <v>8291</v>
      </c>
      <c r="L19" s="75">
        <v>137309</v>
      </c>
      <c r="M19" s="75">
        <f t="shared" si="3"/>
        <v>49525</v>
      </c>
      <c r="N19" s="75">
        <f t="shared" si="4"/>
        <v>107</v>
      </c>
      <c r="O19" s="75">
        <v>0</v>
      </c>
      <c r="P19" s="75">
        <v>0</v>
      </c>
      <c r="Q19" s="75">
        <v>0</v>
      </c>
      <c r="R19" s="75">
        <v>98</v>
      </c>
      <c r="S19" s="76">
        <v>0</v>
      </c>
      <c r="T19" s="75">
        <v>9</v>
      </c>
      <c r="U19" s="75">
        <v>49418</v>
      </c>
      <c r="V19" s="75">
        <f t="shared" si="5"/>
        <v>195125</v>
      </c>
      <c r="W19" s="75">
        <f t="shared" si="6"/>
        <v>8398</v>
      </c>
      <c r="X19" s="75">
        <f t="shared" si="7"/>
        <v>0</v>
      </c>
      <c r="Y19" s="75">
        <f t="shared" si="8"/>
        <v>0</v>
      </c>
      <c r="Z19" s="75">
        <f t="shared" si="9"/>
        <v>0</v>
      </c>
      <c r="AA19" s="75">
        <f t="shared" si="10"/>
        <v>98</v>
      </c>
      <c r="AB19" s="76">
        <v>0</v>
      </c>
      <c r="AC19" s="75">
        <f t="shared" si="11"/>
        <v>8300</v>
      </c>
      <c r="AD19" s="75">
        <f t="shared" si="12"/>
        <v>186727</v>
      </c>
    </row>
    <row r="20" spans="1:30" s="50" customFormat="1" ht="12" customHeight="1">
      <c r="A20" s="53" t="s">
        <v>272</v>
      </c>
      <c r="B20" s="54" t="s">
        <v>273</v>
      </c>
      <c r="C20" s="53" t="s">
        <v>274</v>
      </c>
      <c r="D20" s="75">
        <f t="shared" si="1"/>
        <v>202420</v>
      </c>
      <c r="E20" s="75">
        <f t="shared" si="2"/>
        <v>34</v>
      </c>
      <c r="F20" s="75">
        <v>0</v>
      </c>
      <c r="G20" s="75">
        <v>0</v>
      </c>
      <c r="H20" s="75">
        <v>0</v>
      </c>
      <c r="I20" s="75">
        <v>34</v>
      </c>
      <c r="J20" s="76">
        <v>0</v>
      </c>
      <c r="K20" s="75">
        <v>0</v>
      </c>
      <c r="L20" s="75">
        <v>202386</v>
      </c>
      <c r="M20" s="75">
        <f t="shared" si="3"/>
        <v>73067</v>
      </c>
      <c r="N20" s="75">
        <f t="shared" si="4"/>
        <v>0</v>
      </c>
      <c r="O20" s="75">
        <v>0</v>
      </c>
      <c r="P20" s="75">
        <v>0</v>
      </c>
      <c r="Q20" s="75">
        <v>0</v>
      </c>
      <c r="R20" s="75">
        <v>0</v>
      </c>
      <c r="S20" s="76">
        <v>0</v>
      </c>
      <c r="T20" s="75">
        <v>0</v>
      </c>
      <c r="U20" s="75">
        <v>73067</v>
      </c>
      <c r="V20" s="75">
        <f t="shared" si="5"/>
        <v>275487</v>
      </c>
      <c r="W20" s="75">
        <f t="shared" si="6"/>
        <v>34</v>
      </c>
      <c r="X20" s="75">
        <f t="shared" si="7"/>
        <v>0</v>
      </c>
      <c r="Y20" s="75">
        <f t="shared" si="8"/>
        <v>0</v>
      </c>
      <c r="Z20" s="75">
        <f t="shared" si="9"/>
        <v>0</v>
      </c>
      <c r="AA20" s="75">
        <f t="shared" si="10"/>
        <v>34</v>
      </c>
      <c r="AB20" s="76">
        <v>0</v>
      </c>
      <c r="AC20" s="75">
        <f t="shared" si="11"/>
        <v>0</v>
      </c>
      <c r="AD20" s="75">
        <f t="shared" si="12"/>
        <v>275453</v>
      </c>
    </row>
    <row r="21" spans="1:30" s="50" customFormat="1" ht="12" customHeight="1">
      <c r="A21" s="53" t="s">
        <v>269</v>
      </c>
      <c r="B21" s="54" t="s">
        <v>275</v>
      </c>
      <c r="C21" s="53" t="s">
        <v>276</v>
      </c>
      <c r="D21" s="75">
        <f t="shared" si="1"/>
        <v>252051</v>
      </c>
      <c r="E21" s="75">
        <f t="shared" si="2"/>
        <v>8688</v>
      </c>
      <c r="F21" s="75">
        <v>0</v>
      </c>
      <c r="G21" s="75">
        <v>1818</v>
      </c>
      <c r="H21" s="75">
        <v>0</v>
      </c>
      <c r="I21" s="75">
        <v>38</v>
      </c>
      <c r="J21" s="76">
        <v>0</v>
      </c>
      <c r="K21" s="75">
        <v>6832</v>
      </c>
      <c r="L21" s="75">
        <v>243363</v>
      </c>
      <c r="M21" s="75">
        <f t="shared" si="3"/>
        <v>28259</v>
      </c>
      <c r="N21" s="75">
        <f t="shared" si="4"/>
        <v>10705</v>
      </c>
      <c r="O21" s="75">
        <v>0</v>
      </c>
      <c r="P21" s="75">
        <v>0</v>
      </c>
      <c r="Q21" s="75">
        <v>0</v>
      </c>
      <c r="R21" s="75">
        <v>10705</v>
      </c>
      <c r="S21" s="76">
        <v>0</v>
      </c>
      <c r="T21" s="75">
        <v>0</v>
      </c>
      <c r="U21" s="75">
        <v>17554</v>
      </c>
      <c r="V21" s="75">
        <f t="shared" si="5"/>
        <v>280310</v>
      </c>
      <c r="W21" s="75">
        <f t="shared" si="6"/>
        <v>19393</v>
      </c>
      <c r="X21" s="75">
        <f t="shared" si="7"/>
        <v>0</v>
      </c>
      <c r="Y21" s="75">
        <f t="shared" si="8"/>
        <v>1818</v>
      </c>
      <c r="Z21" s="75">
        <f t="shared" si="9"/>
        <v>0</v>
      </c>
      <c r="AA21" s="75">
        <f t="shared" si="10"/>
        <v>10743</v>
      </c>
      <c r="AB21" s="76">
        <v>0</v>
      </c>
      <c r="AC21" s="75">
        <f t="shared" si="11"/>
        <v>6832</v>
      </c>
      <c r="AD21" s="75">
        <f t="shared" si="12"/>
        <v>260917</v>
      </c>
    </row>
    <row r="22" spans="1:30" s="50" customFormat="1" ht="12" customHeight="1">
      <c r="A22" s="53" t="s">
        <v>272</v>
      </c>
      <c r="B22" s="54" t="s">
        <v>277</v>
      </c>
      <c r="C22" s="53" t="s">
        <v>278</v>
      </c>
      <c r="D22" s="75">
        <f t="shared" si="1"/>
        <v>158177</v>
      </c>
      <c r="E22" s="75">
        <f t="shared" si="2"/>
        <v>3155</v>
      </c>
      <c r="F22" s="75">
        <v>0</v>
      </c>
      <c r="G22" s="75">
        <v>70</v>
      </c>
      <c r="H22" s="75">
        <v>0</v>
      </c>
      <c r="I22" s="75">
        <v>0</v>
      </c>
      <c r="J22" s="76">
        <v>0</v>
      </c>
      <c r="K22" s="75">
        <v>3085</v>
      </c>
      <c r="L22" s="75">
        <v>155022</v>
      </c>
      <c r="M22" s="75">
        <f t="shared" si="3"/>
        <v>30252</v>
      </c>
      <c r="N22" s="75">
        <f t="shared" si="4"/>
        <v>14586</v>
      </c>
      <c r="O22" s="75">
        <v>1511</v>
      </c>
      <c r="P22" s="75">
        <v>2104</v>
      </c>
      <c r="Q22" s="75">
        <v>0</v>
      </c>
      <c r="R22" s="75">
        <v>10971</v>
      </c>
      <c r="S22" s="76">
        <v>0</v>
      </c>
      <c r="T22" s="75">
        <v>0</v>
      </c>
      <c r="U22" s="75">
        <v>15666</v>
      </c>
      <c r="V22" s="75">
        <f t="shared" si="5"/>
        <v>188429</v>
      </c>
      <c r="W22" s="75">
        <f t="shared" si="6"/>
        <v>17741</v>
      </c>
      <c r="X22" s="75">
        <f t="shared" si="7"/>
        <v>1511</v>
      </c>
      <c r="Y22" s="75">
        <f t="shared" si="8"/>
        <v>2174</v>
      </c>
      <c r="Z22" s="75">
        <f t="shared" si="9"/>
        <v>0</v>
      </c>
      <c r="AA22" s="75">
        <f t="shared" si="10"/>
        <v>10971</v>
      </c>
      <c r="AB22" s="76">
        <v>0</v>
      </c>
      <c r="AC22" s="75">
        <f t="shared" si="11"/>
        <v>3085</v>
      </c>
      <c r="AD22" s="75">
        <f t="shared" si="12"/>
        <v>170688</v>
      </c>
    </row>
    <row r="23" spans="1:30" s="50" customFormat="1" ht="12" customHeight="1">
      <c r="A23" s="53" t="s">
        <v>118</v>
      </c>
      <c r="B23" s="54" t="s">
        <v>210</v>
      </c>
      <c r="C23" s="53" t="s">
        <v>211</v>
      </c>
      <c r="D23" s="75">
        <f t="shared" si="1"/>
        <v>0</v>
      </c>
      <c r="E23" s="75">
        <f t="shared" si="2"/>
        <v>0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5">
        <v>0</v>
      </c>
      <c r="L23" s="75">
        <v>0</v>
      </c>
      <c r="M23" s="75">
        <f t="shared" si="3"/>
        <v>2145</v>
      </c>
      <c r="N23" s="75">
        <f t="shared" si="4"/>
        <v>2145</v>
      </c>
      <c r="O23" s="75">
        <v>0</v>
      </c>
      <c r="P23" s="75">
        <v>0</v>
      </c>
      <c r="Q23" s="75">
        <v>0</v>
      </c>
      <c r="R23" s="75">
        <v>0</v>
      </c>
      <c r="S23" s="76">
        <v>214910</v>
      </c>
      <c r="T23" s="75">
        <v>2145</v>
      </c>
      <c r="U23" s="75">
        <v>0</v>
      </c>
      <c r="V23" s="75">
        <f t="shared" si="5"/>
        <v>2145</v>
      </c>
      <c r="W23" s="75">
        <f t="shared" si="6"/>
        <v>2145</v>
      </c>
      <c r="X23" s="75">
        <f t="shared" si="7"/>
        <v>0</v>
      </c>
      <c r="Y23" s="75">
        <f t="shared" si="8"/>
        <v>0</v>
      </c>
      <c r="Z23" s="75">
        <f t="shared" si="9"/>
        <v>0</v>
      </c>
      <c r="AA23" s="75">
        <f t="shared" si="10"/>
        <v>0</v>
      </c>
      <c r="AB23" s="76">
        <f aca="true" t="shared" si="13" ref="AB23:AB28">+SUM(J23,S23)</f>
        <v>214910</v>
      </c>
      <c r="AC23" s="75">
        <f t="shared" si="11"/>
        <v>2145</v>
      </c>
      <c r="AD23" s="75">
        <f t="shared" si="12"/>
        <v>0</v>
      </c>
    </row>
    <row r="24" spans="1:30" s="50" customFormat="1" ht="12" customHeight="1">
      <c r="A24" s="53" t="s">
        <v>118</v>
      </c>
      <c r="B24" s="54" t="s">
        <v>213</v>
      </c>
      <c r="C24" s="53" t="s">
        <v>214</v>
      </c>
      <c r="D24" s="75">
        <f t="shared" si="1"/>
        <v>0</v>
      </c>
      <c r="E24" s="75">
        <f t="shared" si="2"/>
        <v>0</v>
      </c>
      <c r="F24" s="75">
        <v>0</v>
      </c>
      <c r="G24" s="75">
        <v>0</v>
      </c>
      <c r="H24" s="75">
        <v>0</v>
      </c>
      <c r="I24" s="75">
        <v>0</v>
      </c>
      <c r="J24" s="76">
        <v>0</v>
      </c>
      <c r="K24" s="75">
        <v>0</v>
      </c>
      <c r="L24" s="75">
        <v>0</v>
      </c>
      <c r="M24" s="75">
        <f t="shared" si="3"/>
        <v>213086</v>
      </c>
      <c r="N24" s="75">
        <f t="shared" si="4"/>
        <v>213086</v>
      </c>
      <c r="O24" s="75">
        <v>152370</v>
      </c>
      <c r="P24" s="75">
        <v>0</v>
      </c>
      <c r="Q24" s="75">
        <v>57000</v>
      </c>
      <c r="R24" s="75">
        <v>3716</v>
      </c>
      <c r="S24" s="76">
        <v>360330</v>
      </c>
      <c r="T24" s="75">
        <v>0</v>
      </c>
      <c r="U24" s="75">
        <v>0</v>
      </c>
      <c r="V24" s="75">
        <f t="shared" si="5"/>
        <v>213086</v>
      </c>
      <c r="W24" s="75">
        <f t="shared" si="6"/>
        <v>213086</v>
      </c>
      <c r="X24" s="75">
        <f t="shared" si="7"/>
        <v>152370</v>
      </c>
      <c r="Y24" s="75">
        <f t="shared" si="8"/>
        <v>0</v>
      </c>
      <c r="Z24" s="75">
        <f t="shared" si="9"/>
        <v>57000</v>
      </c>
      <c r="AA24" s="75">
        <f t="shared" si="10"/>
        <v>3716</v>
      </c>
      <c r="AB24" s="76">
        <f t="shared" si="13"/>
        <v>360330</v>
      </c>
      <c r="AC24" s="75">
        <f t="shared" si="11"/>
        <v>0</v>
      </c>
      <c r="AD24" s="75">
        <f t="shared" si="12"/>
        <v>0</v>
      </c>
    </row>
    <row r="25" spans="1:30" s="50" customFormat="1" ht="12" customHeight="1">
      <c r="A25" s="53" t="s">
        <v>279</v>
      </c>
      <c r="B25" s="54" t="s">
        <v>280</v>
      </c>
      <c r="C25" s="53" t="s">
        <v>281</v>
      </c>
      <c r="D25" s="75">
        <f t="shared" si="1"/>
        <v>158257</v>
      </c>
      <c r="E25" s="75">
        <f t="shared" si="2"/>
        <v>158257</v>
      </c>
      <c r="F25" s="75">
        <v>0</v>
      </c>
      <c r="G25" s="75">
        <v>0</v>
      </c>
      <c r="H25" s="75">
        <v>0</v>
      </c>
      <c r="I25" s="75">
        <v>86554</v>
      </c>
      <c r="J25" s="76">
        <v>383857</v>
      </c>
      <c r="K25" s="75">
        <v>71703</v>
      </c>
      <c r="L25" s="75">
        <v>0</v>
      </c>
      <c r="M25" s="75">
        <f t="shared" si="3"/>
        <v>0</v>
      </c>
      <c r="N25" s="75">
        <f t="shared" si="4"/>
        <v>0</v>
      </c>
      <c r="O25" s="75">
        <v>0</v>
      </c>
      <c r="P25" s="75">
        <v>0</v>
      </c>
      <c r="Q25" s="75">
        <v>0</v>
      </c>
      <c r="R25" s="75">
        <v>0</v>
      </c>
      <c r="S25" s="76">
        <v>0</v>
      </c>
      <c r="T25" s="75">
        <v>0</v>
      </c>
      <c r="U25" s="75">
        <v>0</v>
      </c>
      <c r="V25" s="75">
        <f t="shared" si="5"/>
        <v>158257</v>
      </c>
      <c r="W25" s="75">
        <f t="shared" si="6"/>
        <v>158257</v>
      </c>
      <c r="X25" s="75">
        <f t="shared" si="7"/>
        <v>0</v>
      </c>
      <c r="Y25" s="75">
        <f t="shared" si="8"/>
        <v>0</v>
      </c>
      <c r="Z25" s="75">
        <f t="shared" si="9"/>
        <v>0</v>
      </c>
      <c r="AA25" s="75">
        <f t="shared" si="10"/>
        <v>86554</v>
      </c>
      <c r="AB25" s="76">
        <f t="shared" si="13"/>
        <v>383857</v>
      </c>
      <c r="AC25" s="75">
        <f t="shared" si="11"/>
        <v>71703</v>
      </c>
      <c r="AD25" s="75">
        <f t="shared" si="12"/>
        <v>0</v>
      </c>
    </row>
    <row r="26" spans="1:30" s="50" customFormat="1" ht="12" customHeight="1">
      <c r="A26" s="53" t="s">
        <v>272</v>
      </c>
      <c r="B26" s="54" t="s">
        <v>282</v>
      </c>
      <c r="C26" s="53" t="s">
        <v>283</v>
      </c>
      <c r="D26" s="75">
        <f t="shared" si="1"/>
        <v>419148</v>
      </c>
      <c r="E26" s="75">
        <f t="shared" si="2"/>
        <v>419148</v>
      </c>
      <c r="F26" s="75">
        <v>67340</v>
      </c>
      <c r="G26" s="75">
        <v>0</v>
      </c>
      <c r="H26" s="75">
        <v>226700</v>
      </c>
      <c r="I26" s="75">
        <v>104039</v>
      </c>
      <c r="J26" s="76">
        <v>612809</v>
      </c>
      <c r="K26" s="75">
        <v>21069</v>
      </c>
      <c r="L26" s="75">
        <v>0</v>
      </c>
      <c r="M26" s="75">
        <f t="shared" si="3"/>
        <v>3799</v>
      </c>
      <c r="N26" s="75">
        <f t="shared" si="4"/>
        <v>3799</v>
      </c>
      <c r="O26" s="75">
        <v>0</v>
      </c>
      <c r="P26" s="75">
        <v>0</v>
      </c>
      <c r="Q26" s="75">
        <v>0</v>
      </c>
      <c r="R26" s="75">
        <v>1259</v>
      </c>
      <c r="S26" s="76">
        <v>54503</v>
      </c>
      <c r="T26" s="75">
        <v>2540</v>
      </c>
      <c r="U26" s="75">
        <v>0</v>
      </c>
      <c r="V26" s="75">
        <f t="shared" si="5"/>
        <v>422947</v>
      </c>
      <c r="W26" s="75">
        <f t="shared" si="6"/>
        <v>422947</v>
      </c>
      <c r="X26" s="75">
        <f t="shared" si="7"/>
        <v>67340</v>
      </c>
      <c r="Y26" s="75">
        <f t="shared" si="8"/>
        <v>0</v>
      </c>
      <c r="Z26" s="75">
        <f t="shared" si="9"/>
        <v>226700</v>
      </c>
      <c r="AA26" s="75">
        <f t="shared" si="10"/>
        <v>105298</v>
      </c>
      <c r="AB26" s="76">
        <f t="shared" si="13"/>
        <v>667312</v>
      </c>
      <c r="AC26" s="75">
        <f t="shared" si="11"/>
        <v>23609</v>
      </c>
      <c r="AD26" s="75">
        <f t="shared" si="12"/>
        <v>0</v>
      </c>
    </row>
    <row r="27" spans="1:30" s="50" customFormat="1" ht="12" customHeight="1">
      <c r="A27" s="53" t="s">
        <v>272</v>
      </c>
      <c r="B27" s="54" t="s">
        <v>284</v>
      </c>
      <c r="C27" s="53" t="s">
        <v>285</v>
      </c>
      <c r="D27" s="75">
        <f t="shared" si="1"/>
        <v>1413463</v>
      </c>
      <c r="E27" s="75">
        <f t="shared" si="2"/>
        <v>1048225</v>
      </c>
      <c r="F27" s="75">
        <v>0</v>
      </c>
      <c r="G27" s="75">
        <v>0</v>
      </c>
      <c r="H27" s="75">
        <v>0</v>
      </c>
      <c r="I27" s="75">
        <v>846731</v>
      </c>
      <c r="J27" s="76">
        <v>759384</v>
      </c>
      <c r="K27" s="75">
        <v>201494</v>
      </c>
      <c r="L27" s="75">
        <v>365238</v>
      </c>
      <c r="M27" s="75">
        <f t="shared" si="3"/>
        <v>0</v>
      </c>
      <c r="N27" s="75">
        <f t="shared" si="4"/>
        <v>0</v>
      </c>
      <c r="O27" s="75">
        <v>0</v>
      </c>
      <c r="P27" s="75">
        <v>0</v>
      </c>
      <c r="Q27" s="75">
        <v>0</v>
      </c>
      <c r="R27" s="75">
        <v>0</v>
      </c>
      <c r="S27" s="76">
        <v>0</v>
      </c>
      <c r="T27" s="75">
        <v>0</v>
      </c>
      <c r="U27" s="75">
        <v>0</v>
      </c>
      <c r="V27" s="75">
        <f t="shared" si="5"/>
        <v>1413463</v>
      </c>
      <c r="W27" s="75">
        <f t="shared" si="6"/>
        <v>1048225</v>
      </c>
      <c r="X27" s="75">
        <f t="shared" si="7"/>
        <v>0</v>
      </c>
      <c r="Y27" s="75">
        <f t="shared" si="8"/>
        <v>0</v>
      </c>
      <c r="Z27" s="75">
        <f t="shared" si="9"/>
        <v>0</v>
      </c>
      <c r="AA27" s="75">
        <f t="shared" si="10"/>
        <v>846731</v>
      </c>
      <c r="AB27" s="76">
        <f t="shared" si="13"/>
        <v>759384</v>
      </c>
      <c r="AC27" s="75">
        <f t="shared" si="11"/>
        <v>201494</v>
      </c>
      <c r="AD27" s="75">
        <f t="shared" si="12"/>
        <v>365238</v>
      </c>
    </row>
    <row r="28" spans="1:30" s="50" customFormat="1" ht="12" customHeight="1">
      <c r="A28" s="53" t="s">
        <v>245</v>
      </c>
      <c r="B28" s="54" t="s">
        <v>286</v>
      </c>
      <c r="C28" s="53" t="s">
        <v>287</v>
      </c>
      <c r="D28" s="75">
        <f t="shared" si="1"/>
        <v>354882</v>
      </c>
      <c r="E28" s="75">
        <f t="shared" si="2"/>
        <v>343087</v>
      </c>
      <c r="F28" s="75">
        <v>58887</v>
      </c>
      <c r="G28" s="75">
        <v>20000</v>
      </c>
      <c r="H28" s="75">
        <v>264200</v>
      </c>
      <c r="I28" s="75"/>
      <c r="J28" s="76">
        <v>128468</v>
      </c>
      <c r="K28" s="75">
        <v>0</v>
      </c>
      <c r="L28" s="75">
        <v>11795</v>
      </c>
      <c r="M28" s="75">
        <f t="shared" si="3"/>
        <v>0</v>
      </c>
      <c r="N28" s="75">
        <f t="shared" si="4"/>
        <v>0</v>
      </c>
      <c r="O28" s="75">
        <v>0</v>
      </c>
      <c r="P28" s="75">
        <v>0</v>
      </c>
      <c r="Q28" s="75">
        <v>0</v>
      </c>
      <c r="R28" s="75">
        <v>0</v>
      </c>
      <c r="S28" s="76">
        <v>0</v>
      </c>
      <c r="T28" s="75">
        <v>0</v>
      </c>
      <c r="U28" s="75">
        <v>0</v>
      </c>
      <c r="V28" s="75">
        <f t="shared" si="5"/>
        <v>354882</v>
      </c>
      <c r="W28" s="75">
        <f t="shared" si="6"/>
        <v>343087</v>
      </c>
      <c r="X28" s="75">
        <f t="shared" si="7"/>
        <v>58887</v>
      </c>
      <c r="Y28" s="75">
        <f t="shared" si="8"/>
        <v>20000</v>
      </c>
      <c r="Z28" s="75">
        <f t="shared" si="9"/>
        <v>264200</v>
      </c>
      <c r="AA28" s="75">
        <f t="shared" si="10"/>
        <v>0</v>
      </c>
      <c r="AB28" s="76">
        <f t="shared" si="13"/>
        <v>128468</v>
      </c>
      <c r="AC28" s="75">
        <f t="shared" si="11"/>
        <v>0</v>
      </c>
      <c r="AD28" s="75">
        <f t="shared" si="12"/>
        <v>11795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7" customWidth="1"/>
    <col min="88" max="16384" width="9" style="47" customWidth="1"/>
  </cols>
  <sheetData>
    <row r="1" spans="1:87" s="45" customFormat="1" ht="17.25">
      <c r="A1" s="123" t="s">
        <v>288</v>
      </c>
      <c r="B1" s="44"/>
      <c r="C1" s="44"/>
      <c r="D1" s="44"/>
      <c r="E1" s="44"/>
      <c r="F1" s="44"/>
      <c r="G1" s="44"/>
      <c r="H1" s="78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5" t="s">
        <v>289</v>
      </c>
      <c r="B2" s="145" t="s">
        <v>290</v>
      </c>
      <c r="C2" s="151" t="s">
        <v>291</v>
      </c>
      <c r="D2" s="130" t="s">
        <v>292</v>
      </c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2"/>
      <c r="V2" s="82"/>
      <c r="W2" s="82"/>
      <c r="X2" s="81"/>
      <c r="Y2" s="81"/>
      <c r="Z2" s="81"/>
      <c r="AA2" s="81"/>
      <c r="AB2" s="81"/>
      <c r="AC2" s="81"/>
      <c r="AD2" s="81"/>
      <c r="AE2" s="83"/>
      <c r="AF2" s="130" t="s">
        <v>293</v>
      </c>
      <c r="AG2" s="81"/>
      <c r="AH2" s="81"/>
      <c r="AI2" s="81"/>
      <c r="AJ2" s="81"/>
      <c r="AK2" s="81"/>
      <c r="AL2" s="81"/>
      <c r="AM2" s="82"/>
      <c r="AN2" s="81"/>
      <c r="AO2" s="81"/>
      <c r="AP2" s="81"/>
      <c r="AQ2" s="81"/>
      <c r="AR2" s="81"/>
      <c r="AS2" s="81"/>
      <c r="AT2" s="81"/>
      <c r="AU2" s="81"/>
      <c r="AV2" s="81"/>
      <c r="AW2" s="82"/>
      <c r="AX2" s="82"/>
      <c r="AY2" s="82"/>
      <c r="AZ2" s="82"/>
      <c r="BA2" s="82"/>
      <c r="BB2" s="82"/>
      <c r="BC2" s="81"/>
      <c r="BD2" s="81"/>
      <c r="BE2" s="81"/>
      <c r="BF2" s="81"/>
      <c r="BG2" s="83"/>
      <c r="BH2" s="130" t="s">
        <v>294</v>
      </c>
      <c r="BI2" s="81"/>
      <c r="BJ2" s="81"/>
      <c r="BK2" s="81"/>
      <c r="BL2" s="81"/>
      <c r="BM2" s="81"/>
      <c r="BN2" s="81"/>
      <c r="BO2" s="82"/>
      <c r="BP2" s="81"/>
      <c r="BQ2" s="81"/>
      <c r="BR2" s="81"/>
      <c r="BS2" s="81"/>
      <c r="BT2" s="81"/>
      <c r="BU2" s="81"/>
      <c r="BV2" s="81"/>
      <c r="BW2" s="81"/>
      <c r="BX2" s="81"/>
      <c r="BY2" s="82"/>
      <c r="BZ2" s="82"/>
      <c r="CA2" s="82"/>
      <c r="CB2" s="82"/>
      <c r="CC2" s="82"/>
      <c r="CD2" s="82"/>
      <c r="CE2" s="81"/>
      <c r="CF2" s="81"/>
      <c r="CG2" s="81"/>
      <c r="CH2" s="81"/>
      <c r="CI2" s="83"/>
    </row>
    <row r="3" spans="1:87" s="45" customFormat="1" ht="13.5">
      <c r="A3" s="146"/>
      <c r="B3" s="146"/>
      <c r="C3" s="152"/>
      <c r="D3" s="132" t="s">
        <v>295</v>
      </c>
      <c r="E3" s="81"/>
      <c r="F3" s="81"/>
      <c r="G3" s="81"/>
      <c r="H3" s="81"/>
      <c r="I3" s="81"/>
      <c r="J3" s="81"/>
      <c r="K3" s="86"/>
      <c r="L3" s="82" t="s">
        <v>296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8"/>
      <c r="AC3" s="89"/>
      <c r="AD3" s="96" t="s">
        <v>297</v>
      </c>
      <c r="AE3" s="91" t="s">
        <v>298</v>
      </c>
      <c r="AF3" s="132" t="s">
        <v>295</v>
      </c>
      <c r="AG3" s="81"/>
      <c r="AH3" s="81"/>
      <c r="AI3" s="81"/>
      <c r="AJ3" s="81"/>
      <c r="AK3" s="81"/>
      <c r="AL3" s="81"/>
      <c r="AM3" s="86"/>
      <c r="AN3" s="82" t="s">
        <v>296</v>
      </c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8"/>
      <c r="BE3" s="89"/>
      <c r="BF3" s="96" t="s">
        <v>297</v>
      </c>
      <c r="BG3" s="91" t="s">
        <v>298</v>
      </c>
      <c r="BH3" s="132" t="s">
        <v>295</v>
      </c>
      <c r="BI3" s="81"/>
      <c r="BJ3" s="81"/>
      <c r="BK3" s="81"/>
      <c r="BL3" s="81"/>
      <c r="BM3" s="81"/>
      <c r="BN3" s="81"/>
      <c r="BO3" s="86"/>
      <c r="BP3" s="82" t="s">
        <v>296</v>
      </c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8"/>
      <c r="CG3" s="89"/>
      <c r="CH3" s="96" t="s">
        <v>297</v>
      </c>
      <c r="CI3" s="91" t="s">
        <v>298</v>
      </c>
    </row>
    <row r="4" spans="1:87" s="45" customFormat="1" ht="13.5" customHeight="1">
      <c r="A4" s="146"/>
      <c r="B4" s="146"/>
      <c r="C4" s="152"/>
      <c r="D4" s="91" t="s">
        <v>298</v>
      </c>
      <c r="E4" s="96" t="s">
        <v>299</v>
      </c>
      <c r="F4" s="90"/>
      <c r="G4" s="94"/>
      <c r="H4" s="81"/>
      <c r="I4" s="95"/>
      <c r="J4" s="133" t="s">
        <v>300</v>
      </c>
      <c r="K4" s="143" t="s">
        <v>301</v>
      </c>
      <c r="L4" s="91" t="s">
        <v>298</v>
      </c>
      <c r="M4" s="132" t="s">
        <v>302</v>
      </c>
      <c r="N4" s="88"/>
      <c r="O4" s="88"/>
      <c r="P4" s="88"/>
      <c r="Q4" s="89"/>
      <c r="R4" s="132" t="s">
        <v>303</v>
      </c>
      <c r="S4" s="81"/>
      <c r="T4" s="81"/>
      <c r="U4" s="95"/>
      <c r="V4" s="96" t="s">
        <v>304</v>
      </c>
      <c r="W4" s="132" t="s">
        <v>305</v>
      </c>
      <c r="X4" s="87"/>
      <c r="Y4" s="88"/>
      <c r="Z4" s="88"/>
      <c r="AA4" s="89"/>
      <c r="AB4" s="96" t="s">
        <v>306</v>
      </c>
      <c r="AC4" s="96" t="s">
        <v>307</v>
      </c>
      <c r="AD4" s="91"/>
      <c r="AE4" s="91"/>
      <c r="AF4" s="91" t="s">
        <v>298</v>
      </c>
      <c r="AG4" s="96" t="s">
        <v>299</v>
      </c>
      <c r="AH4" s="90"/>
      <c r="AI4" s="94"/>
      <c r="AJ4" s="81"/>
      <c r="AK4" s="95"/>
      <c r="AL4" s="133" t="s">
        <v>300</v>
      </c>
      <c r="AM4" s="143" t="s">
        <v>301</v>
      </c>
      <c r="AN4" s="91" t="s">
        <v>298</v>
      </c>
      <c r="AO4" s="132" t="s">
        <v>302</v>
      </c>
      <c r="AP4" s="88"/>
      <c r="AQ4" s="88"/>
      <c r="AR4" s="88"/>
      <c r="AS4" s="89"/>
      <c r="AT4" s="132" t="s">
        <v>303</v>
      </c>
      <c r="AU4" s="81"/>
      <c r="AV4" s="81"/>
      <c r="AW4" s="95"/>
      <c r="AX4" s="96" t="s">
        <v>304</v>
      </c>
      <c r="AY4" s="132" t="s">
        <v>305</v>
      </c>
      <c r="AZ4" s="97"/>
      <c r="BA4" s="97"/>
      <c r="BB4" s="98"/>
      <c r="BC4" s="89"/>
      <c r="BD4" s="96" t="s">
        <v>306</v>
      </c>
      <c r="BE4" s="96" t="s">
        <v>307</v>
      </c>
      <c r="BF4" s="91"/>
      <c r="BG4" s="91"/>
      <c r="BH4" s="91" t="s">
        <v>298</v>
      </c>
      <c r="BI4" s="96" t="s">
        <v>299</v>
      </c>
      <c r="BJ4" s="90"/>
      <c r="BK4" s="94"/>
      <c r="BL4" s="81"/>
      <c r="BM4" s="95"/>
      <c r="BN4" s="133" t="s">
        <v>300</v>
      </c>
      <c r="BO4" s="143" t="s">
        <v>301</v>
      </c>
      <c r="BP4" s="91" t="s">
        <v>298</v>
      </c>
      <c r="BQ4" s="132" t="s">
        <v>302</v>
      </c>
      <c r="BR4" s="88"/>
      <c r="BS4" s="88"/>
      <c r="BT4" s="88"/>
      <c r="BU4" s="89"/>
      <c r="BV4" s="132" t="s">
        <v>303</v>
      </c>
      <c r="BW4" s="81"/>
      <c r="BX4" s="81"/>
      <c r="BY4" s="95"/>
      <c r="BZ4" s="96" t="s">
        <v>304</v>
      </c>
      <c r="CA4" s="132" t="s">
        <v>305</v>
      </c>
      <c r="CB4" s="88"/>
      <c r="CC4" s="88"/>
      <c r="CD4" s="88"/>
      <c r="CE4" s="89"/>
      <c r="CF4" s="96" t="s">
        <v>306</v>
      </c>
      <c r="CG4" s="96" t="s">
        <v>307</v>
      </c>
      <c r="CH4" s="91"/>
      <c r="CI4" s="91"/>
    </row>
    <row r="5" spans="1:87" s="45" customFormat="1" ht="23.25" customHeight="1">
      <c r="A5" s="146"/>
      <c r="B5" s="146"/>
      <c r="C5" s="152"/>
      <c r="D5" s="91"/>
      <c r="E5" s="91" t="s">
        <v>298</v>
      </c>
      <c r="F5" s="133" t="s">
        <v>308</v>
      </c>
      <c r="G5" s="133" t="s">
        <v>309</v>
      </c>
      <c r="H5" s="133" t="s">
        <v>310</v>
      </c>
      <c r="I5" s="133" t="s">
        <v>297</v>
      </c>
      <c r="J5" s="99"/>
      <c r="K5" s="144"/>
      <c r="L5" s="91"/>
      <c r="M5" s="91" t="s">
        <v>298</v>
      </c>
      <c r="N5" s="91" t="s">
        <v>311</v>
      </c>
      <c r="O5" s="91" t="s">
        <v>312</v>
      </c>
      <c r="P5" s="91" t="s">
        <v>313</v>
      </c>
      <c r="Q5" s="91" t="s">
        <v>314</v>
      </c>
      <c r="R5" s="91" t="s">
        <v>298</v>
      </c>
      <c r="S5" s="96" t="s">
        <v>315</v>
      </c>
      <c r="T5" s="96" t="s">
        <v>316</v>
      </c>
      <c r="U5" s="96" t="s">
        <v>317</v>
      </c>
      <c r="V5" s="91"/>
      <c r="W5" s="91" t="s">
        <v>298</v>
      </c>
      <c r="X5" s="96" t="s">
        <v>315</v>
      </c>
      <c r="Y5" s="96" t="s">
        <v>316</v>
      </c>
      <c r="Z5" s="96" t="s">
        <v>317</v>
      </c>
      <c r="AA5" s="96" t="s">
        <v>297</v>
      </c>
      <c r="AB5" s="91"/>
      <c r="AC5" s="91"/>
      <c r="AD5" s="91"/>
      <c r="AE5" s="91"/>
      <c r="AF5" s="91"/>
      <c r="AG5" s="91" t="s">
        <v>298</v>
      </c>
      <c r="AH5" s="133" t="s">
        <v>308</v>
      </c>
      <c r="AI5" s="133" t="s">
        <v>309</v>
      </c>
      <c r="AJ5" s="133" t="s">
        <v>310</v>
      </c>
      <c r="AK5" s="133" t="s">
        <v>297</v>
      </c>
      <c r="AL5" s="99"/>
      <c r="AM5" s="144"/>
      <c r="AN5" s="91"/>
      <c r="AO5" s="91" t="s">
        <v>298</v>
      </c>
      <c r="AP5" s="91" t="s">
        <v>311</v>
      </c>
      <c r="AQ5" s="91" t="s">
        <v>312</v>
      </c>
      <c r="AR5" s="91" t="s">
        <v>313</v>
      </c>
      <c r="AS5" s="91" t="s">
        <v>314</v>
      </c>
      <c r="AT5" s="91" t="s">
        <v>298</v>
      </c>
      <c r="AU5" s="96" t="s">
        <v>315</v>
      </c>
      <c r="AV5" s="96" t="s">
        <v>316</v>
      </c>
      <c r="AW5" s="96" t="s">
        <v>317</v>
      </c>
      <c r="AX5" s="91"/>
      <c r="AY5" s="91" t="s">
        <v>298</v>
      </c>
      <c r="AZ5" s="96" t="s">
        <v>315</v>
      </c>
      <c r="BA5" s="96" t="s">
        <v>316</v>
      </c>
      <c r="BB5" s="96" t="s">
        <v>317</v>
      </c>
      <c r="BC5" s="96" t="s">
        <v>297</v>
      </c>
      <c r="BD5" s="91"/>
      <c r="BE5" s="91"/>
      <c r="BF5" s="91"/>
      <c r="BG5" s="91"/>
      <c r="BH5" s="91"/>
      <c r="BI5" s="91" t="s">
        <v>298</v>
      </c>
      <c r="BJ5" s="133" t="s">
        <v>308</v>
      </c>
      <c r="BK5" s="133" t="s">
        <v>309</v>
      </c>
      <c r="BL5" s="133" t="s">
        <v>310</v>
      </c>
      <c r="BM5" s="133" t="s">
        <v>297</v>
      </c>
      <c r="BN5" s="99"/>
      <c r="BO5" s="144"/>
      <c r="BP5" s="91"/>
      <c r="BQ5" s="91" t="s">
        <v>298</v>
      </c>
      <c r="BR5" s="91" t="s">
        <v>311</v>
      </c>
      <c r="BS5" s="91" t="s">
        <v>312</v>
      </c>
      <c r="BT5" s="91" t="s">
        <v>313</v>
      </c>
      <c r="BU5" s="91" t="s">
        <v>314</v>
      </c>
      <c r="BV5" s="91" t="s">
        <v>298</v>
      </c>
      <c r="BW5" s="96" t="s">
        <v>315</v>
      </c>
      <c r="BX5" s="96" t="s">
        <v>316</v>
      </c>
      <c r="BY5" s="96" t="s">
        <v>317</v>
      </c>
      <c r="BZ5" s="91"/>
      <c r="CA5" s="91" t="s">
        <v>298</v>
      </c>
      <c r="CB5" s="96" t="s">
        <v>315</v>
      </c>
      <c r="CC5" s="96" t="s">
        <v>316</v>
      </c>
      <c r="CD5" s="96" t="s">
        <v>317</v>
      </c>
      <c r="CE5" s="96" t="s">
        <v>297</v>
      </c>
      <c r="CF5" s="91"/>
      <c r="CG5" s="91"/>
      <c r="CH5" s="91"/>
      <c r="CI5" s="91"/>
    </row>
    <row r="6" spans="1:87" s="46" customFormat="1" ht="13.5">
      <c r="A6" s="147"/>
      <c r="B6" s="147"/>
      <c r="C6" s="153"/>
      <c r="D6" s="102" t="s">
        <v>318</v>
      </c>
      <c r="E6" s="102" t="s">
        <v>318</v>
      </c>
      <c r="F6" s="103" t="s">
        <v>318</v>
      </c>
      <c r="G6" s="103" t="s">
        <v>318</v>
      </c>
      <c r="H6" s="103" t="s">
        <v>318</v>
      </c>
      <c r="I6" s="103" t="s">
        <v>318</v>
      </c>
      <c r="J6" s="103" t="s">
        <v>318</v>
      </c>
      <c r="K6" s="103" t="s">
        <v>318</v>
      </c>
      <c r="L6" s="102" t="s">
        <v>318</v>
      </c>
      <c r="M6" s="102" t="s">
        <v>318</v>
      </c>
      <c r="N6" s="102" t="s">
        <v>318</v>
      </c>
      <c r="O6" s="102" t="s">
        <v>318</v>
      </c>
      <c r="P6" s="102" t="s">
        <v>318</v>
      </c>
      <c r="Q6" s="102" t="s">
        <v>318</v>
      </c>
      <c r="R6" s="102" t="s">
        <v>318</v>
      </c>
      <c r="S6" s="102" t="s">
        <v>318</v>
      </c>
      <c r="T6" s="102" t="s">
        <v>318</v>
      </c>
      <c r="U6" s="102" t="s">
        <v>318</v>
      </c>
      <c r="V6" s="102" t="s">
        <v>318</v>
      </c>
      <c r="W6" s="102" t="s">
        <v>318</v>
      </c>
      <c r="X6" s="102" t="s">
        <v>318</v>
      </c>
      <c r="Y6" s="102" t="s">
        <v>318</v>
      </c>
      <c r="Z6" s="102" t="s">
        <v>318</v>
      </c>
      <c r="AA6" s="102" t="s">
        <v>318</v>
      </c>
      <c r="AB6" s="102" t="s">
        <v>318</v>
      </c>
      <c r="AC6" s="102" t="s">
        <v>318</v>
      </c>
      <c r="AD6" s="102" t="s">
        <v>318</v>
      </c>
      <c r="AE6" s="102" t="s">
        <v>318</v>
      </c>
      <c r="AF6" s="102" t="s">
        <v>318</v>
      </c>
      <c r="AG6" s="102" t="s">
        <v>318</v>
      </c>
      <c r="AH6" s="103" t="s">
        <v>318</v>
      </c>
      <c r="AI6" s="103" t="s">
        <v>318</v>
      </c>
      <c r="AJ6" s="103" t="s">
        <v>318</v>
      </c>
      <c r="AK6" s="103" t="s">
        <v>318</v>
      </c>
      <c r="AL6" s="103" t="s">
        <v>318</v>
      </c>
      <c r="AM6" s="103" t="s">
        <v>318</v>
      </c>
      <c r="AN6" s="102" t="s">
        <v>318</v>
      </c>
      <c r="AO6" s="102" t="s">
        <v>318</v>
      </c>
      <c r="AP6" s="102" t="s">
        <v>318</v>
      </c>
      <c r="AQ6" s="102" t="s">
        <v>318</v>
      </c>
      <c r="AR6" s="102" t="s">
        <v>318</v>
      </c>
      <c r="AS6" s="102" t="s">
        <v>318</v>
      </c>
      <c r="AT6" s="102" t="s">
        <v>318</v>
      </c>
      <c r="AU6" s="102" t="s">
        <v>318</v>
      </c>
      <c r="AV6" s="102" t="s">
        <v>318</v>
      </c>
      <c r="AW6" s="102" t="s">
        <v>318</v>
      </c>
      <c r="AX6" s="102" t="s">
        <v>318</v>
      </c>
      <c r="AY6" s="102" t="s">
        <v>318</v>
      </c>
      <c r="AZ6" s="102" t="s">
        <v>318</v>
      </c>
      <c r="BA6" s="102" t="s">
        <v>318</v>
      </c>
      <c r="BB6" s="102" t="s">
        <v>318</v>
      </c>
      <c r="BC6" s="102" t="s">
        <v>318</v>
      </c>
      <c r="BD6" s="102" t="s">
        <v>318</v>
      </c>
      <c r="BE6" s="102" t="s">
        <v>318</v>
      </c>
      <c r="BF6" s="102" t="s">
        <v>318</v>
      </c>
      <c r="BG6" s="102" t="s">
        <v>318</v>
      </c>
      <c r="BH6" s="102" t="s">
        <v>318</v>
      </c>
      <c r="BI6" s="102" t="s">
        <v>318</v>
      </c>
      <c r="BJ6" s="103" t="s">
        <v>318</v>
      </c>
      <c r="BK6" s="103" t="s">
        <v>318</v>
      </c>
      <c r="BL6" s="103" t="s">
        <v>318</v>
      </c>
      <c r="BM6" s="103" t="s">
        <v>318</v>
      </c>
      <c r="BN6" s="103" t="s">
        <v>318</v>
      </c>
      <c r="BO6" s="103" t="s">
        <v>318</v>
      </c>
      <c r="BP6" s="102" t="s">
        <v>318</v>
      </c>
      <c r="BQ6" s="102" t="s">
        <v>318</v>
      </c>
      <c r="BR6" s="103" t="s">
        <v>318</v>
      </c>
      <c r="BS6" s="103" t="s">
        <v>318</v>
      </c>
      <c r="BT6" s="103" t="s">
        <v>318</v>
      </c>
      <c r="BU6" s="103" t="s">
        <v>318</v>
      </c>
      <c r="BV6" s="102" t="s">
        <v>318</v>
      </c>
      <c r="BW6" s="102" t="s">
        <v>318</v>
      </c>
      <c r="BX6" s="102" t="s">
        <v>318</v>
      </c>
      <c r="BY6" s="102" t="s">
        <v>318</v>
      </c>
      <c r="BZ6" s="102" t="s">
        <v>318</v>
      </c>
      <c r="CA6" s="102" t="s">
        <v>318</v>
      </c>
      <c r="CB6" s="102" t="s">
        <v>318</v>
      </c>
      <c r="CC6" s="102" t="s">
        <v>318</v>
      </c>
      <c r="CD6" s="102" t="s">
        <v>318</v>
      </c>
      <c r="CE6" s="102" t="s">
        <v>318</v>
      </c>
      <c r="CF6" s="102" t="s">
        <v>318</v>
      </c>
      <c r="CG6" s="102" t="s">
        <v>318</v>
      </c>
      <c r="CH6" s="102" t="s">
        <v>318</v>
      </c>
      <c r="CI6" s="102" t="s">
        <v>318</v>
      </c>
    </row>
    <row r="7" spans="1:87" s="50" customFormat="1" ht="12" customHeight="1">
      <c r="A7" s="48" t="s">
        <v>319</v>
      </c>
      <c r="B7" s="63" t="s">
        <v>320</v>
      </c>
      <c r="C7" s="48" t="s">
        <v>298</v>
      </c>
      <c r="D7" s="71">
        <f aca="true" t="shared" si="0" ref="D7:AI7">SUM(D8:D28)</f>
        <v>758856</v>
      </c>
      <c r="E7" s="71">
        <f t="shared" si="0"/>
        <v>730902</v>
      </c>
      <c r="F7" s="71">
        <f t="shared" si="0"/>
        <v>1098</v>
      </c>
      <c r="G7" s="71">
        <f t="shared" si="0"/>
        <v>447874</v>
      </c>
      <c r="H7" s="71">
        <f t="shared" si="0"/>
        <v>274263</v>
      </c>
      <c r="I7" s="71">
        <f t="shared" si="0"/>
        <v>7667</v>
      </c>
      <c r="J7" s="71">
        <f t="shared" si="0"/>
        <v>27954</v>
      </c>
      <c r="K7" s="71">
        <f t="shared" si="0"/>
        <v>196234</v>
      </c>
      <c r="L7" s="71">
        <f t="shared" si="0"/>
        <v>10319248</v>
      </c>
      <c r="M7" s="71">
        <f t="shared" si="0"/>
        <v>3446013</v>
      </c>
      <c r="N7" s="71">
        <f t="shared" si="0"/>
        <v>1231952</v>
      </c>
      <c r="O7" s="71">
        <f t="shared" si="0"/>
        <v>1557383</v>
      </c>
      <c r="P7" s="71">
        <f t="shared" si="0"/>
        <v>595730</v>
      </c>
      <c r="Q7" s="71">
        <f t="shared" si="0"/>
        <v>60948</v>
      </c>
      <c r="R7" s="71">
        <f t="shared" si="0"/>
        <v>1642856</v>
      </c>
      <c r="S7" s="71">
        <f t="shared" si="0"/>
        <v>172777</v>
      </c>
      <c r="T7" s="71">
        <f t="shared" si="0"/>
        <v>1237853</v>
      </c>
      <c r="U7" s="71">
        <f t="shared" si="0"/>
        <v>232226</v>
      </c>
      <c r="V7" s="71">
        <f t="shared" si="0"/>
        <v>29379</v>
      </c>
      <c r="W7" s="71">
        <f t="shared" si="0"/>
        <v>5187613</v>
      </c>
      <c r="X7" s="71">
        <f t="shared" si="0"/>
        <v>2345076</v>
      </c>
      <c r="Y7" s="71">
        <f t="shared" si="0"/>
        <v>2007156</v>
      </c>
      <c r="Z7" s="71">
        <f t="shared" si="0"/>
        <v>74060</v>
      </c>
      <c r="AA7" s="71">
        <f t="shared" si="0"/>
        <v>761321</v>
      </c>
      <c r="AB7" s="71">
        <f t="shared" si="0"/>
        <v>1688285</v>
      </c>
      <c r="AC7" s="71">
        <f t="shared" si="0"/>
        <v>13387</v>
      </c>
      <c r="AD7" s="71">
        <f t="shared" si="0"/>
        <v>1045202</v>
      </c>
      <c r="AE7" s="71">
        <f t="shared" si="0"/>
        <v>12123306</v>
      </c>
      <c r="AF7" s="71">
        <f t="shared" si="0"/>
        <v>139153</v>
      </c>
      <c r="AG7" s="71">
        <f t="shared" si="0"/>
        <v>139153</v>
      </c>
      <c r="AH7" s="71">
        <f t="shared" si="0"/>
        <v>0</v>
      </c>
      <c r="AI7" s="71">
        <f t="shared" si="0"/>
        <v>14553</v>
      </c>
      <c r="AJ7" s="71">
        <f aca="true" t="shared" si="1" ref="AJ7:BO7">SUM(AJ8:AJ28)</f>
        <v>0</v>
      </c>
      <c r="AK7" s="71">
        <f t="shared" si="1"/>
        <v>124600</v>
      </c>
      <c r="AL7" s="71">
        <f t="shared" si="1"/>
        <v>0</v>
      </c>
      <c r="AM7" s="71">
        <f t="shared" si="1"/>
        <v>122300</v>
      </c>
      <c r="AN7" s="71">
        <f t="shared" si="1"/>
        <v>1320894</v>
      </c>
      <c r="AO7" s="71">
        <f t="shared" si="1"/>
        <v>542273</v>
      </c>
      <c r="AP7" s="71">
        <f t="shared" si="1"/>
        <v>184838</v>
      </c>
      <c r="AQ7" s="71">
        <f t="shared" si="1"/>
        <v>144257</v>
      </c>
      <c r="AR7" s="71">
        <f t="shared" si="1"/>
        <v>213178</v>
      </c>
      <c r="AS7" s="71">
        <f t="shared" si="1"/>
        <v>0</v>
      </c>
      <c r="AT7" s="71">
        <f t="shared" si="1"/>
        <v>355653</v>
      </c>
      <c r="AU7" s="71">
        <f t="shared" si="1"/>
        <v>5159</v>
      </c>
      <c r="AV7" s="71">
        <f t="shared" si="1"/>
        <v>350219</v>
      </c>
      <c r="AW7" s="71">
        <f t="shared" si="1"/>
        <v>275</v>
      </c>
      <c r="AX7" s="71">
        <f t="shared" si="1"/>
        <v>0</v>
      </c>
      <c r="AY7" s="71">
        <f t="shared" si="1"/>
        <v>422231</v>
      </c>
      <c r="AZ7" s="71">
        <f t="shared" si="1"/>
        <v>242423</v>
      </c>
      <c r="BA7" s="71">
        <f t="shared" si="1"/>
        <v>137693</v>
      </c>
      <c r="BB7" s="71">
        <f t="shared" si="1"/>
        <v>0</v>
      </c>
      <c r="BC7" s="71">
        <f t="shared" si="1"/>
        <v>42115</v>
      </c>
      <c r="BD7" s="71">
        <f t="shared" si="1"/>
        <v>507443</v>
      </c>
      <c r="BE7" s="71">
        <f t="shared" si="1"/>
        <v>737</v>
      </c>
      <c r="BF7" s="71">
        <f t="shared" si="1"/>
        <v>289933</v>
      </c>
      <c r="BG7" s="71">
        <f t="shared" si="1"/>
        <v>1749980</v>
      </c>
      <c r="BH7" s="71">
        <f t="shared" si="1"/>
        <v>898009</v>
      </c>
      <c r="BI7" s="71">
        <f t="shared" si="1"/>
        <v>870055</v>
      </c>
      <c r="BJ7" s="71">
        <f t="shared" si="1"/>
        <v>1098</v>
      </c>
      <c r="BK7" s="71">
        <f t="shared" si="1"/>
        <v>462427</v>
      </c>
      <c r="BL7" s="71">
        <f t="shared" si="1"/>
        <v>274263</v>
      </c>
      <c r="BM7" s="71">
        <f t="shared" si="1"/>
        <v>132267</v>
      </c>
      <c r="BN7" s="71">
        <f t="shared" si="1"/>
        <v>27954</v>
      </c>
      <c r="BO7" s="71">
        <f t="shared" si="1"/>
        <v>318534</v>
      </c>
      <c r="BP7" s="71">
        <f aca="true" t="shared" si="2" ref="BP7:CU7">SUM(BP8:BP28)</f>
        <v>11640142</v>
      </c>
      <c r="BQ7" s="71">
        <f t="shared" si="2"/>
        <v>3988286</v>
      </c>
      <c r="BR7" s="71">
        <f t="shared" si="2"/>
        <v>1416790</v>
      </c>
      <c r="BS7" s="71">
        <f t="shared" si="2"/>
        <v>1701640</v>
      </c>
      <c r="BT7" s="71">
        <f t="shared" si="2"/>
        <v>808908</v>
      </c>
      <c r="BU7" s="71">
        <f t="shared" si="2"/>
        <v>60948</v>
      </c>
      <c r="BV7" s="71">
        <f t="shared" si="2"/>
        <v>1998509</v>
      </c>
      <c r="BW7" s="71">
        <f t="shared" si="2"/>
        <v>177936</v>
      </c>
      <c r="BX7" s="71">
        <f t="shared" si="2"/>
        <v>1588072</v>
      </c>
      <c r="BY7" s="71">
        <f t="shared" si="2"/>
        <v>232501</v>
      </c>
      <c r="BZ7" s="71">
        <f t="shared" si="2"/>
        <v>29379</v>
      </c>
      <c r="CA7" s="71">
        <f t="shared" si="2"/>
        <v>5609844</v>
      </c>
      <c r="CB7" s="71">
        <f t="shared" si="2"/>
        <v>2587499</v>
      </c>
      <c r="CC7" s="71">
        <f t="shared" si="2"/>
        <v>2144849</v>
      </c>
      <c r="CD7" s="71">
        <f t="shared" si="2"/>
        <v>74060</v>
      </c>
      <c r="CE7" s="71">
        <f t="shared" si="2"/>
        <v>803436</v>
      </c>
      <c r="CF7" s="71">
        <f t="shared" si="2"/>
        <v>2195728</v>
      </c>
      <c r="CG7" s="71">
        <f t="shared" si="2"/>
        <v>14124</v>
      </c>
      <c r="CH7" s="71">
        <f t="shared" si="2"/>
        <v>1335135</v>
      </c>
      <c r="CI7" s="71">
        <f t="shared" si="2"/>
        <v>13873286</v>
      </c>
    </row>
    <row r="8" spans="1:87" s="50" customFormat="1" ht="12" customHeight="1">
      <c r="A8" s="51" t="s">
        <v>321</v>
      </c>
      <c r="B8" s="64" t="s">
        <v>322</v>
      </c>
      <c r="C8" s="51" t="s">
        <v>323</v>
      </c>
      <c r="D8" s="73">
        <f aca="true" t="shared" si="3" ref="D8:D28">+SUM(E8,J8)</f>
        <v>0</v>
      </c>
      <c r="E8" s="73">
        <f aca="true" t="shared" si="4" ref="E8:E28">+SUM(F8:I8)</f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v>0</v>
      </c>
      <c r="L8" s="73">
        <f aca="true" t="shared" si="5" ref="L8:L28">+SUM(M8,R8,V8,W8,AC8)</f>
        <v>1815000</v>
      </c>
      <c r="M8" s="73">
        <f aca="true" t="shared" si="6" ref="M8:M28">+SUM(N8:Q8)</f>
        <v>1154482</v>
      </c>
      <c r="N8" s="73">
        <v>100028</v>
      </c>
      <c r="O8" s="73">
        <v>1052702</v>
      </c>
      <c r="P8" s="73">
        <v>0</v>
      </c>
      <c r="Q8" s="73">
        <v>1752</v>
      </c>
      <c r="R8" s="73">
        <f aca="true" t="shared" si="7" ref="R8:R28">+SUM(S8:U8)</f>
        <v>172850</v>
      </c>
      <c r="S8" s="73">
        <v>159805</v>
      </c>
      <c r="T8" s="73">
        <v>0</v>
      </c>
      <c r="U8" s="73">
        <v>13045</v>
      </c>
      <c r="V8" s="73">
        <v>29379</v>
      </c>
      <c r="W8" s="73">
        <f aca="true" t="shared" si="8" ref="W8:W28">+SUM(X8:AA8)</f>
        <v>458289</v>
      </c>
      <c r="X8" s="73">
        <v>409739</v>
      </c>
      <c r="Y8" s="73">
        <v>15368</v>
      </c>
      <c r="Z8" s="73">
        <v>33182</v>
      </c>
      <c r="AA8" s="73">
        <v>0</v>
      </c>
      <c r="AB8" s="74">
        <v>646882</v>
      </c>
      <c r="AC8" s="73">
        <v>0</v>
      </c>
      <c r="AD8" s="73">
        <v>0</v>
      </c>
      <c r="AE8" s="73">
        <f aca="true" t="shared" si="9" ref="AE8:AE28">+SUM(D8,L8,AD8)</f>
        <v>1815000</v>
      </c>
      <c r="AF8" s="73">
        <f aca="true" t="shared" si="10" ref="AF8:AF28">+SUM(AG8,AL8)</f>
        <v>2300</v>
      </c>
      <c r="AG8" s="73">
        <f aca="true" t="shared" si="11" ref="AG8:AG28">+SUM(AH8:AK8)</f>
        <v>2300</v>
      </c>
      <c r="AH8" s="73">
        <v>0</v>
      </c>
      <c r="AI8" s="73">
        <v>0</v>
      </c>
      <c r="AJ8" s="73">
        <v>0</v>
      </c>
      <c r="AK8" s="73">
        <v>2300</v>
      </c>
      <c r="AL8" s="73">
        <v>0</v>
      </c>
      <c r="AM8" s="74">
        <v>73326</v>
      </c>
      <c r="AN8" s="73">
        <f aca="true" t="shared" si="12" ref="AN8:AN28">+SUM(AO8,AT8,AX8,AY8,BE8)</f>
        <v>359489</v>
      </c>
      <c r="AO8" s="73">
        <f aca="true" t="shared" si="13" ref="AO8:AO28">+SUM(AP8:AS8)</f>
        <v>198239</v>
      </c>
      <c r="AP8" s="73">
        <v>5487</v>
      </c>
      <c r="AQ8" s="73">
        <v>144257</v>
      </c>
      <c r="AR8" s="73">
        <v>48495</v>
      </c>
      <c r="AS8" s="73">
        <v>0</v>
      </c>
      <c r="AT8" s="73">
        <f aca="true" t="shared" si="14" ref="AT8:AT28">+SUM(AU8:AW8)</f>
        <v>67271</v>
      </c>
      <c r="AU8" s="73">
        <v>4674</v>
      </c>
      <c r="AV8" s="73">
        <v>62597</v>
      </c>
      <c r="AW8" s="73">
        <v>0</v>
      </c>
      <c r="AX8" s="73">
        <v>0</v>
      </c>
      <c r="AY8" s="73">
        <f aca="true" t="shared" si="15" ref="AY8:AY28">+SUM(AZ8:BC8)</f>
        <v>93530</v>
      </c>
      <c r="AZ8" s="73">
        <v>47584</v>
      </c>
      <c r="BA8" s="73">
        <v>16016</v>
      </c>
      <c r="BB8" s="73">
        <v>0</v>
      </c>
      <c r="BC8" s="73">
        <v>29930</v>
      </c>
      <c r="BD8" s="74">
        <v>142712</v>
      </c>
      <c r="BE8" s="73">
        <v>449</v>
      </c>
      <c r="BF8" s="73">
        <v>12642</v>
      </c>
      <c r="BG8" s="73">
        <f aca="true" t="shared" si="16" ref="BG8:BG28">+SUM(BF8,AN8,AF8)</f>
        <v>374431</v>
      </c>
      <c r="BH8" s="73">
        <f aca="true" t="shared" si="17" ref="BH8:BH22">SUM(D8,AF8)</f>
        <v>2300</v>
      </c>
      <c r="BI8" s="73">
        <f aca="true" t="shared" si="18" ref="BI8:BI22">SUM(E8,AG8)</f>
        <v>2300</v>
      </c>
      <c r="BJ8" s="73">
        <f aca="true" t="shared" si="19" ref="BJ8:BJ22">SUM(F8,AH8)</f>
        <v>0</v>
      </c>
      <c r="BK8" s="73">
        <f aca="true" t="shared" si="20" ref="BK8:BK22">SUM(G8,AI8)</f>
        <v>0</v>
      </c>
      <c r="BL8" s="73">
        <f aca="true" t="shared" si="21" ref="BL8:BL22">SUM(H8,AJ8)</f>
        <v>0</v>
      </c>
      <c r="BM8" s="73">
        <f aca="true" t="shared" si="22" ref="BM8:BM22">SUM(I8,AK8)</f>
        <v>2300</v>
      </c>
      <c r="BN8" s="73">
        <f aca="true" t="shared" si="23" ref="BN8:BN22">SUM(J8,AL8)</f>
        <v>0</v>
      </c>
      <c r="BO8" s="74">
        <f aca="true" t="shared" si="24" ref="BO8:BO22">SUM(K8,AM8)</f>
        <v>73326</v>
      </c>
      <c r="BP8" s="73">
        <f aca="true" t="shared" si="25" ref="BP8:BP22">SUM(L8,AN8)</f>
        <v>2174489</v>
      </c>
      <c r="BQ8" s="73">
        <f aca="true" t="shared" si="26" ref="BQ8:BQ22">SUM(M8,AO8)</f>
        <v>1352721</v>
      </c>
      <c r="BR8" s="73">
        <f aca="true" t="shared" si="27" ref="BR8:BR22">SUM(N8,AP8)</f>
        <v>105515</v>
      </c>
      <c r="BS8" s="73">
        <f aca="true" t="shared" si="28" ref="BS8:BS22">SUM(O8,AQ8)</f>
        <v>1196959</v>
      </c>
      <c r="BT8" s="73">
        <f aca="true" t="shared" si="29" ref="BT8:BT22">SUM(P8,AR8)</f>
        <v>48495</v>
      </c>
      <c r="BU8" s="73">
        <f aca="true" t="shared" si="30" ref="BU8:BU22">SUM(Q8,AS8)</f>
        <v>1752</v>
      </c>
      <c r="BV8" s="73">
        <f aca="true" t="shared" si="31" ref="BV8:BV22">SUM(R8,AT8)</f>
        <v>240121</v>
      </c>
      <c r="BW8" s="73">
        <f aca="true" t="shared" si="32" ref="BW8:BW22">SUM(S8,AU8)</f>
        <v>164479</v>
      </c>
      <c r="BX8" s="73">
        <f aca="true" t="shared" si="33" ref="BX8:BX22">SUM(T8,AV8)</f>
        <v>62597</v>
      </c>
      <c r="BY8" s="73">
        <f aca="true" t="shared" si="34" ref="BY8:BY22">SUM(U8,AW8)</f>
        <v>13045</v>
      </c>
      <c r="BZ8" s="73">
        <f aca="true" t="shared" si="35" ref="BZ8:BZ22">SUM(V8,AX8)</f>
        <v>29379</v>
      </c>
      <c r="CA8" s="73">
        <f aca="true" t="shared" si="36" ref="CA8:CA22">SUM(W8,AY8)</f>
        <v>551819</v>
      </c>
      <c r="CB8" s="73">
        <f aca="true" t="shared" si="37" ref="CB8:CB22">SUM(X8,AZ8)</f>
        <v>457323</v>
      </c>
      <c r="CC8" s="73">
        <f aca="true" t="shared" si="38" ref="CC8:CC22">SUM(Y8,BA8)</f>
        <v>31384</v>
      </c>
      <c r="CD8" s="73">
        <f aca="true" t="shared" si="39" ref="CD8:CD22">SUM(Z8,BB8)</f>
        <v>33182</v>
      </c>
      <c r="CE8" s="73">
        <f aca="true" t="shared" si="40" ref="CE8:CE22">SUM(AA8,BC8)</f>
        <v>29930</v>
      </c>
      <c r="CF8" s="74">
        <f aca="true" t="shared" si="41" ref="CF8:CF22">SUM(AB8,BD8)</f>
        <v>789594</v>
      </c>
      <c r="CG8" s="73">
        <f aca="true" t="shared" si="42" ref="CG8:CG22">SUM(AC8,BE8)</f>
        <v>449</v>
      </c>
      <c r="CH8" s="73">
        <f aca="true" t="shared" si="43" ref="CH8:CH22">SUM(AD8,BF8)</f>
        <v>12642</v>
      </c>
      <c r="CI8" s="73">
        <f aca="true" t="shared" si="44" ref="CI8:CI22">SUM(AE8,BG8)</f>
        <v>2189431</v>
      </c>
    </row>
    <row r="9" spans="1:87" s="50" customFormat="1" ht="12" customHeight="1">
      <c r="A9" s="51" t="s">
        <v>118</v>
      </c>
      <c r="B9" s="64" t="s">
        <v>124</v>
      </c>
      <c r="C9" s="51" t="s">
        <v>125</v>
      </c>
      <c r="D9" s="73">
        <f t="shared" si="3"/>
        <v>0</v>
      </c>
      <c r="E9" s="73">
        <f t="shared" si="4"/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v>93274</v>
      </c>
      <c r="L9" s="73">
        <f t="shared" si="5"/>
        <v>2109600</v>
      </c>
      <c r="M9" s="73">
        <f t="shared" si="6"/>
        <v>1047175</v>
      </c>
      <c r="N9" s="73">
        <v>137620</v>
      </c>
      <c r="O9" s="73">
        <v>504681</v>
      </c>
      <c r="P9" s="73">
        <v>353336</v>
      </c>
      <c r="Q9" s="73">
        <v>51538</v>
      </c>
      <c r="R9" s="73">
        <f t="shared" si="7"/>
        <v>78129</v>
      </c>
      <c r="S9" s="73">
        <v>12972</v>
      </c>
      <c r="T9" s="73">
        <v>40544</v>
      </c>
      <c r="U9" s="73">
        <v>24613</v>
      </c>
      <c r="V9" s="73"/>
      <c r="W9" s="73">
        <f t="shared" si="8"/>
        <v>984296</v>
      </c>
      <c r="X9" s="73">
        <v>246808</v>
      </c>
      <c r="Y9" s="73">
        <v>262912</v>
      </c>
      <c r="Z9" s="73">
        <v>0</v>
      </c>
      <c r="AA9" s="73">
        <v>474576</v>
      </c>
      <c r="AB9" s="74">
        <v>0</v>
      </c>
      <c r="AC9" s="73">
        <v>0</v>
      </c>
      <c r="AD9" s="73">
        <v>474576</v>
      </c>
      <c r="AE9" s="73">
        <f t="shared" si="9"/>
        <v>2584176</v>
      </c>
      <c r="AF9" s="73">
        <f t="shared" si="10"/>
        <v>0</v>
      </c>
      <c r="AG9" s="73">
        <f t="shared" si="11"/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4">
        <v>0</v>
      </c>
      <c r="AN9" s="73">
        <f t="shared" si="12"/>
        <v>22220</v>
      </c>
      <c r="AO9" s="73">
        <f t="shared" si="13"/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4"/>
        <v>7140</v>
      </c>
      <c r="AU9" s="73">
        <v>0</v>
      </c>
      <c r="AV9" s="73">
        <v>7140</v>
      </c>
      <c r="AW9" s="73">
        <v>0</v>
      </c>
      <c r="AX9" s="73">
        <v>0</v>
      </c>
      <c r="AY9" s="73">
        <f t="shared" si="15"/>
        <v>15080</v>
      </c>
      <c r="AZ9" s="73">
        <v>2900</v>
      </c>
      <c r="BA9" s="73">
        <v>12180</v>
      </c>
      <c r="BB9" s="73">
        <v>0</v>
      </c>
      <c r="BC9" s="73">
        <v>0</v>
      </c>
      <c r="BD9" s="74">
        <v>20836</v>
      </c>
      <c r="BE9" s="73">
        <v>0</v>
      </c>
      <c r="BF9" s="73">
        <v>5608</v>
      </c>
      <c r="BG9" s="73">
        <f t="shared" si="16"/>
        <v>27828</v>
      </c>
      <c r="BH9" s="73">
        <f t="shared" si="17"/>
        <v>0</v>
      </c>
      <c r="BI9" s="73">
        <f t="shared" si="18"/>
        <v>0</v>
      </c>
      <c r="BJ9" s="73">
        <f t="shared" si="19"/>
        <v>0</v>
      </c>
      <c r="BK9" s="73">
        <f t="shared" si="20"/>
        <v>0</v>
      </c>
      <c r="BL9" s="73">
        <f t="shared" si="21"/>
        <v>0</v>
      </c>
      <c r="BM9" s="73">
        <f t="shared" si="22"/>
        <v>0</v>
      </c>
      <c r="BN9" s="73">
        <f t="shared" si="23"/>
        <v>0</v>
      </c>
      <c r="BO9" s="74">
        <f t="shared" si="24"/>
        <v>93274</v>
      </c>
      <c r="BP9" s="73">
        <f t="shared" si="25"/>
        <v>2131820</v>
      </c>
      <c r="BQ9" s="73">
        <f t="shared" si="26"/>
        <v>1047175</v>
      </c>
      <c r="BR9" s="73">
        <f t="shared" si="27"/>
        <v>137620</v>
      </c>
      <c r="BS9" s="73">
        <f t="shared" si="28"/>
        <v>504681</v>
      </c>
      <c r="BT9" s="73">
        <f t="shared" si="29"/>
        <v>353336</v>
      </c>
      <c r="BU9" s="73">
        <f t="shared" si="30"/>
        <v>51538</v>
      </c>
      <c r="BV9" s="73">
        <f t="shared" si="31"/>
        <v>85269</v>
      </c>
      <c r="BW9" s="73">
        <f t="shared" si="32"/>
        <v>12972</v>
      </c>
      <c r="BX9" s="73">
        <f t="shared" si="33"/>
        <v>47684</v>
      </c>
      <c r="BY9" s="73">
        <f t="shared" si="34"/>
        <v>24613</v>
      </c>
      <c r="BZ9" s="73">
        <f t="shared" si="35"/>
        <v>0</v>
      </c>
      <c r="CA9" s="73">
        <f t="shared" si="36"/>
        <v>999376</v>
      </c>
      <c r="CB9" s="73">
        <f t="shared" si="37"/>
        <v>249708</v>
      </c>
      <c r="CC9" s="73">
        <f t="shared" si="38"/>
        <v>275092</v>
      </c>
      <c r="CD9" s="73">
        <f t="shared" si="39"/>
        <v>0</v>
      </c>
      <c r="CE9" s="73">
        <f t="shared" si="40"/>
        <v>474576</v>
      </c>
      <c r="CF9" s="74">
        <f t="shared" si="41"/>
        <v>20836</v>
      </c>
      <c r="CG9" s="73">
        <f t="shared" si="42"/>
        <v>0</v>
      </c>
      <c r="CH9" s="73">
        <f t="shared" si="43"/>
        <v>480184</v>
      </c>
      <c r="CI9" s="73">
        <f t="shared" si="44"/>
        <v>2612004</v>
      </c>
    </row>
    <row r="10" spans="1:87" s="50" customFormat="1" ht="12" customHeight="1">
      <c r="A10" s="51" t="s">
        <v>118</v>
      </c>
      <c r="B10" s="64" t="s">
        <v>126</v>
      </c>
      <c r="C10" s="51" t="s">
        <v>127</v>
      </c>
      <c r="D10" s="73">
        <f t="shared" si="3"/>
        <v>0</v>
      </c>
      <c r="E10" s="73">
        <f t="shared" si="4"/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4">
        <v>32465</v>
      </c>
      <c r="L10" s="73">
        <f t="shared" si="5"/>
        <v>225224</v>
      </c>
      <c r="M10" s="73">
        <f t="shared" si="6"/>
        <v>12583</v>
      </c>
      <c r="N10" s="73">
        <v>12583</v>
      </c>
      <c r="O10" s="73">
        <v>0</v>
      </c>
      <c r="P10" s="73">
        <v>0</v>
      </c>
      <c r="Q10" s="73">
        <v>0</v>
      </c>
      <c r="R10" s="73">
        <f t="shared" si="7"/>
        <v>0</v>
      </c>
      <c r="S10" s="73">
        <v>0</v>
      </c>
      <c r="T10" s="73">
        <v>0</v>
      </c>
      <c r="U10" s="73">
        <v>0</v>
      </c>
      <c r="V10" s="73">
        <v>0</v>
      </c>
      <c r="W10" s="73">
        <f t="shared" si="8"/>
        <v>212641</v>
      </c>
      <c r="X10" s="73">
        <v>200773</v>
      </c>
      <c r="Y10" s="73">
        <v>8178</v>
      </c>
      <c r="Z10" s="73">
        <v>0</v>
      </c>
      <c r="AA10" s="73">
        <v>3690</v>
      </c>
      <c r="AB10" s="74">
        <v>168295</v>
      </c>
      <c r="AC10" s="73">
        <v>0</v>
      </c>
      <c r="AD10" s="73">
        <v>5152</v>
      </c>
      <c r="AE10" s="73">
        <f t="shared" si="9"/>
        <v>230376</v>
      </c>
      <c r="AF10" s="73">
        <f t="shared" si="10"/>
        <v>0</v>
      </c>
      <c r="AG10" s="73">
        <f t="shared" si="11"/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4">
        <v>0</v>
      </c>
      <c r="AN10" s="73">
        <f t="shared" si="12"/>
        <v>36886</v>
      </c>
      <c r="AO10" s="73">
        <f t="shared" si="13"/>
        <v>4894</v>
      </c>
      <c r="AP10" s="73">
        <v>4894</v>
      </c>
      <c r="AQ10" s="73">
        <v>0</v>
      </c>
      <c r="AR10" s="73">
        <v>0</v>
      </c>
      <c r="AS10" s="73">
        <v>0</v>
      </c>
      <c r="AT10" s="73">
        <f t="shared" si="14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f t="shared" si="15"/>
        <v>31992</v>
      </c>
      <c r="AZ10" s="73">
        <v>31992</v>
      </c>
      <c r="BA10" s="73">
        <v>0</v>
      </c>
      <c r="BB10" s="73">
        <v>0</v>
      </c>
      <c r="BC10" s="73">
        <v>0</v>
      </c>
      <c r="BD10" s="74">
        <v>19526</v>
      </c>
      <c r="BE10" s="73">
        <v>0</v>
      </c>
      <c r="BF10" s="73">
        <v>3512</v>
      </c>
      <c r="BG10" s="73">
        <f t="shared" si="16"/>
        <v>40398</v>
      </c>
      <c r="BH10" s="73">
        <f t="shared" si="17"/>
        <v>0</v>
      </c>
      <c r="BI10" s="73">
        <f t="shared" si="18"/>
        <v>0</v>
      </c>
      <c r="BJ10" s="73">
        <f t="shared" si="19"/>
        <v>0</v>
      </c>
      <c r="BK10" s="73">
        <f t="shared" si="20"/>
        <v>0</v>
      </c>
      <c r="BL10" s="73">
        <f t="shared" si="21"/>
        <v>0</v>
      </c>
      <c r="BM10" s="73">
        <f t="shared" si="22"/>
        <v>0</v>
      </c>
      <c r="BN10" s="73">
        <f t="shared" si="23"/>
        <v>0</v>
      </c>
      <c r="BO10" s="74">
        <f t="shared" si="24"/>
        <v>32465</v>
      </c>
      <c r="BP10" s="73">
        <f t="shared" si="25"/>
        <v>262110</v>
      </c>
      <c r="BQ10" s="73">
        <f t="shared" si="26"/>
        <v>17477</v>
      </c>
      <c r="BR10" s="73">
        <f t="shared" si="27"/>
        <v>17477</v>
      </c>
      <c r="BS10" s="73">
        <f t="shared" si="28"/>
        <v>0</v>
      </c>
      <c r="BT10" s="73">
        <f t="shared" si="29"/>
        <v>0</v>
      </c>
      <c r="BU10" s="73">
        <f t="shared" si="30"/>
        <v>0</v>
      </c>
      <c r="BV10" s="73">
        <f t="shared" si="31"/>
        <v>0</v>
      </c>
      <c r="BW10" s="73">
        <f t="shared" si="32"/>
        <v>0</v>
      </c>
      <c r="BX10" s="73">
        <f t="shared" si="33"/>
        <v>0</v>
      </c>
      <c r="BY10" s="73">
        <f t="shared" si="34"/>
        <v>0</v>
      </c>
      <c r="BZ10" s="73">
        <f t="shared" si="35"/>
        <v>0</v>
      </c>
      <c r="CA10" s="73">
        <f t="shared" si="36"/>
        <v>244633</v>
      </c>
      <c r="CB10" s="73">
        <f t="shared" si="37"/>
        <v>232765</v>
      </c>
      <c r="CC10" s="73">
        <f t="shared" si="38"/>
        <v>8178</v>
      </c>
      <c r="CD10" s="73">
        <f t="shared" si="39"/>
        <v>0</v>
      </c>
      <c r="CE10" s="73">
        <f t="shared" si="40"/>
        <v>3690</v>
      </c>
      <c r="CF10" s="74">
        <f t="shared" si="41"/>
        <v>187821</v>
      </c>
      <c r="CG10" s="73">
        <f t="shared" si="42"/>
        <v>0</v>
      </c>
      <c r="CH10" s="73">
        <f t="shared" si="43"/>
        <v>8664</v>
      </c>
      <c r="CI10" s="73">
        <f t="shared" si="44"/>
        <v>270774</v>
      </c>
    </row>
    <row r="11" spans="1:87" s="50" customFormat="1" ht="12" customHeight="1">
      <c r="A11" s="51" t="s">
        <v>118</v>
      </c>
      <c r="B11" s="64" t="s">
        <v>130</v>
      </c>
      <c r="C11" s="51" t="s">
        <v>131</v>
      </c>
      <c r="D11" s="73">
        <f t="shared" si="3"/>
        <v>0</v>
      </c>
      <c r="E11" s="73">
        <f t="shared" si="4"/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4">
        <v>23598</v>
      </c>
      <c r="L11" s="73">
        <f t="shared" si="5"/>
        <v>424173</v>
      </c>
      <c r="M11" s="73">
        <f t="shared" si="6"/>
        <v>70277</v>
      </c>
      <c r="N11" s="73">
        <v>54472</v>
      </c>
      <c r="O11" s="73">
        <v>0</v>
      </c>
      <c r="P11" s="73">
        <v>15805</v>
      </c>
      <c r="Q11" s="73">
        <v>0</v>
      </c>
      <c r="R11" s="73">
        <f t="shared" si="7"/>
        <v>59211</v>
      </c>
      <c r="S11" s="73">
        <v>0</v>
      </c>
      <c r="T11" s="73">
        <v>51721</v>
      </c>
      <c r="U11" s="73">
        <v>7490</v>
      </c>
      <c r="V11" s="73">
        <v>0</v>
      </c>
      <c r="W11" s="73">
        <f t="shared" si="8"/>
        <v>294685</v>
      </c>
      <c r="X11" s="73">
        <v>113738</v>
      </c>
      <c r="Y11" s="73">
        <v>160736</v>
      </c>
      <c r="Z11" s="73">
        <v>14166</v>
      </c>
      <c r="AA11" s="73">
        <v>6045</v>
      </c>
      <c r="AB11" s="74">
        <v>0</v>
      </c>
      <c r="AC11" s="73">
        <v>0</v>
      </c>
      <c r="AD11" s="73">
        <v>21097</v>
      </c>
      <c r="AE11" s="73">
        <f t="shared" si="9"/>
        <v>445270</v>
      </c>
      <c r="AF11" s="73">
        <f t="shared" si="10"/>
        <v>0</v>
      </c>
      <c r="AG11" s="73">
        <f t="shared" si="11"/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4">
        <v>0</v>
      </c>
      <c r="AN11" s="73">
        <f t="shared" si="12"/>
        <v>124640</v>
      </c>
      <c r="AO11" s="73">
        <f t="shared" si="13"/>
        <v>8934</v>
      </c>
      <c r="AP11" s="73">
        <v>8934</v>
      </c>
      <c r="AQ11" s="73">
        <v>0</v>
      </c>
      <c r="AR11" s="73">
        <v>0</v>
      </c>
      <c r="AS11" s="73">
        <v>0</v>
      </c>
      <c r="AT11" s="73">
        <f t="shared" si="14"/>
        <v>3765</v>
      </c>
      <c r="AU11" s="73">
        <v>0</v>
      </c>
      <c r="AV11" s="73">
        <v>3765</v>
      </c>
      <c r="AW11" s="73">
        <v>0</v>
      </c>
      <c r="AX11" s="73">
        <v>0</v>
      </c>
      <c r="AY11" s="73">
        <f t="shared" si="15"/>
        <v>111941</v>
      </c>
      <c r="AZ11" s="73">
        <v>26532</v>
      </c>
      <c r="BA11" s="73">
        <v>85305</v>
      </c>
      <c r="BB11" s="73">
        <v>0</v>
      </c>
      <c r="BC11" s="73">
        <v>104</v>
      </c>
      <c r="BD11" s="74">
        <v>0</v>
      </c>
      <c r="BE11" s="73">
        <v>0</v>
      </c>
      <c r="BF11" s="73">
        <v>264</v>
      </c>
      <c r="BG11" s="73">
        <f t="shared" si="16"/>
        <v>124904</v>
      </c>
      <c r="BH11" s="73">
        <f t="shared" si="17"/>
        <v>0</v>
      </c>
      <c r="BI11" s="73">
        <f t="shared" si="18"/>
        <v>0</v>
      </c>
      <c r="BJ11" s="73">
        <f t="shared" si="19"/>
        <v>0</v>
      </c>
      <c r="BK11" s="73">
        <f t="shared" si="20"/>
        <v>0</v>
      </c>
      <c r="BL11" s="73">
        <f t="shared" si="21"/>
        <v>0</v>
      </c>
      <c r="BM11" s="73">
        <f t="shared" si="22"/>
        <v>0</v>
      </c>
      <c r="BN11" s="73">
        <f t="shared" si="23"/>
        <v>0</v>
      </c>
      <c r="BO11" s="74">
        <f t="shared" si="24"/>
        <v>23598</v>
      </c>
      <c r="BP11" s="73">
        <f t="shared" si="25"/>
        <v>548813</v>
      </c>
      <c r="BQ11" s="73">
        <f t="shared" si="26"/>
        <v>79211</v>
      </c>
      <c r="BR11" s="73">
        <f t="shared" si="27"/>
        <v>63406</v>
      </c>
      <c r="BS11" s="73">
        <f t="shared" si="28"/>
        <v>0</v>
      </c>
      <c r="BT11" s="73">
        <f t="shared" si="29"/>
        <v>15805</v>
      </c>
      <c r="BU11" s="73">
        <f t="shared" si="30"/>
        <v>0</v>
      </c>
      <c r="BV11" s="73">
        <f t="shared" si="31"/>
        <v>62976</v>
      </c>
      <c r="BW11" s="73">
        <f t="shared" si="32"/>
        <v>0</v>
      </c>
      <c r="BX11" s="73">
        <f t="shared" si="33"/>
        <v>55486</v>
      </c>
      <c r="BY11" s="73">
        <f t="shared" si="34"/>
        <v>7490</v>
      </c>
      <c r="BZ11" s="73">
        <f t="shared" si="35"/>
        <v>0</v>
      </c>
      <c r="CA11" s="73">
        <f t="shared" si="36"/>
        <v>406626</v>
      </c>
      <c r="CB11" s="73">
        <f t="shared" si="37"/>
        <v>140270</v>
      </c>
      <c r="CC11" s="73">
        <f t="shared" si="38"/>
        <v>246041</v>
      </c>
      <c r="CD11" s="73">
        <f t="shared" si="39"/>
        <v>14166</v>
      </c>
      <c r="CE11" s="73">
        <f t="shared" si="40"/>
        <v>6149</v>
      </c>
      <c r="CF11" s="74">
        <f t="shared" si="41"/>
        <v>0</v>
      </c>
      <c r="CG11" s="73">
        <f t="shared" si="42"/>
        <v>0</v>
      </c>
      <c r="CH11" s="73">
        <f t="shared" si="43"/>
        <v>21361</v>
      </c>
      <c r="CI11" s="73">
        <f t="shared" si="44"/>
        <v>570174</v>
      </c>
    </row>
    <row r="12" spans="1:87" s="50" customFormat="1" ht="12" customHeight="1">
      <c r="A12" s="53" t="s">
        <v>118</v>
      </c>
      <c r="B12" s="54" t="s">
        <v>132</v>
      </c>
      <c r="C12" s="53" t="s">
        <v>133</v>
      </c>
      <c r="D12" s="75">
        <f t="shared" si="3"/>
        <v>0</v>
      </c>
      <c r="E12" s="75">
        <f t="shared" si="4"/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6">
        <v>0</v>
      </c>
      <c r="L12" s="75">
        <f t="shared" si="5"/>
        <v>230692</v>
      </c>
      <c r="M12" s="75">
        <f t="shared" si="6"/>
        <v>4399</v>
      </c>
      <c r="N12" s="75">
        <v>4399</v>
      </c>
      <c r="O12" s="75">
        <v>0</v>
      </c>
      <c r="P12" s="75">
        <v>0</v>
      </c>
      <c r="Q12" s="75">
        <v>0</v>
      </c>
      <c r="R12" s="75">
        <f t="shared" si="7"/>
        <v>1098</v>
      </c>
      <c r="S12" s="75">
        <v>0</v>
      </c>
      <c r="T12" s="75">
        <v>0</v>
      </c>
      <c r="U12" s="75">
        <v>1098</v>
      </c>
      <c r="V12" s="75">
        <v>0</v>
      </c>
      <c r="W12" s="75">
        <f t="shared" si="8"/>
        <v>225195</v>
      </c>
      <c r="X12" s="75">
        <v>220616</v>
      </c>
      <c r="Y12" s="75">
        <v>4579</v>
      </c>
      <c r="Z12" s="75">
        <v>0</v>
      </c>
      <c r="AA12" s="75">
        <v>0</v>
      </c>
      <c r="AB12" s="76">
        <v>46261</v>
      </c>
      <c r="AC12" s="75">
        <v>0</v>
      </c>
      <c r="AD12" s="75">
        <v>15296</v>
      </c>
      <c r="AE12" s="75">
        <f t="shared" si="9"/>
        <v>245988</v>
      </c>
      <c r="AF12" s="75">
        <f t="shared" si="10"/>
        <v>0</v>
      </c>
      <c r="AG12" s="75">
        <f t="shared" si="11"/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6">
        <v>12582</v>
      </c>
      <c r="AN12" s="75">
        <f t="shared" si="12"/>
        <v>75561</v>
      </c>
      <c r="AO12" s="75">
        <f t="shared" si="13"/>
        <v>1030</v>
      </c>
      <c r="AP12" s="75">
        <v>1030</v>
      </c>
      <c r="AQ12" s="75">
        <v>0</v>
      </c>
      <c r="AR12" s="75">
        <v>0</v>
      </c>
      <c r="AS12" s="75">
        <v>0</v>
      </c>
      <c r="AT12" s="75">
        <f t="shared" si="14"/>
        <v>12317</v>
      </c>
      <c r="AU12" s="75">
        <v>0</v>
      </c>
      <c r="AV12" s="75">
        <v>12317</v>
      </c>
      <c r="AW12" s="75">
        <v>0</v>
      </c>
      <c r="AX12" s="75">
        <v>0</v>
      </c>
      <c r="AY12" s="75">
        <f t="shared" si="15"/>
        <v>62214</v>
      </c>
      <c r="AZ12" s="75">
        <v>38022</v>
      </c>
      <c r="BA12" s="75">
        <v>24192</v>
      </c>
      <c r="BB12" s="75">
        <v>0</v>
      </c>
      <c r="BC12" s="75">
        <v>0</v>
      </c>
      <c r="BD12" s="76">
        <v>24487</v>
      </c>
      <c r="BE12" s="75">
        <v>0</v>
      </c>
      <c r="BF12" s="75">
        <v>0</v>
      </c>
      <c r="BG12" s="75">
        <f t="shared" si="16"/>
        <v>75561</v>
      </c>
      <c r="BH12" s="75">
        <f t="shared" si="17"/>
        <v>0</v>
      </c>
      <c r="BI12" s="75">
        <f t="shared" si="18"/>
        <v>0</v>
      </c>
      <c r="BJ12" s="75">
        <f t="shared" si="19"/>
        <v>0</v>
      </c>
      <c r="BK12" s="75">
        <f t="shared" si="20"/>
        <v>0</v>
      </c>
      <c r="BL12" s="75">
        <f t="shared" si="21"/>
        <v>0</v>
      </c>
      <c r="BM12" s="75">
        <f t="shared" si="22"/>
        <v>0</v>
      </c>
      <c r="BN12" s="75">
        <f t="shared" si="23"/>
        <v>0</v>
      </c>
      <c r="BO12" s="76">
        <f t="shared" si="24"/>
        <v>12582</v>
      </c>
      <c r="BP12" s="75">
        <f t="shared" si="25"/>
        <v>306253</v>
      </c>
      <c r="BQ12" s="75">
        <f t="shared" si="26"/>
        <v>5429</v>
      </c>
      <c r="BR12" s="75">
        <f t="shared" si="27"/>
        <v>5429</v>
      </c>
      <c r="BS12" s="75">
        <f t="shared" si="28"/>
        <v>0</v>
      </c>
      <c r="BT12" s="75">
        <f t="shared" si="29"/>
        <v>0</v>
      </c>
      <c r="BU12" s="75">
        <f t="shared" si="30"/>
        <v>0</v>
      </c>
      <c r="BV12" s="75">
        <f t="shared" si="31"/>
        <v>13415</v>
      </c>
      <c r="BW12" s="75">
        <f t="shared" si="32"/>
        <v>0</v>
      </c>
      <c r="BX12" s="75">
        <f t="shared" si="33"/>
        <v>12317</v>
      </c>
      <c r="BY12" s="75">
        <f t="shared" si="34"/>
        <v>1098</v>
      </c>
      <c r="BZ12" s="75">
        <f t="shared" si="35"/>
        <v>0</v>
      </c>
      <c r="CA12" s="75">
        <f t="shared" si="36"/>
        <v>287409</v>
      </c>
      <c r="CB12" s="75">
        <f t="shared" si="37"/>
        <v>258638</v>
      </c>
      <c r="CC12" s="75">
        <f t="shared" si="38"/>
        <v>28771</v>
      </c>
      <c r="CD12" s="75">
        <f t="shared" si="39"/>
        <v>0</v>
      </c>
      <c r="CE12" s="75">
        <f t="shared" si="40"/>
        <v>0</v>
      </c>
      <c r="CF12" s="76">
        <f t="shared" si="41"/>
        <v>70748</v>
      </c>
      <c r="CG12" s="75">
        <f t="shared" si="42"/>
        <v>0</v>
      </c>
      <c r="CH12" s="75">
        <f t="shared" si="43"/>
        <v>15296</v>
      </c>
      <c r="CI12" s="75">
        <f t="shared" si="44"/>
        <v>321549</v>
      </c>
    </row>
    <row r="13" spans="1:87" s="50" customFormat="1" ht="12" customHeight="1">
      <c r="A13" s="53" t="s">
        <v>118</v>
      </c>
      <c r="B13" s="54" t="s">
        <v>324</v>
      </c>
      <c r="C13" s="53" t="s">
        <v>325</v>
      </c>
      <c r="D13" s="75">
        <f t="shared" si="3"/>
        <v>0</v>
      </c>
      <c r="E13" s="75">
        <f t="shared" si="4"/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6">
        <v>0</v>
      </c>
      <c r="L13" s="75">
        <f t="shared" si="5"/>
        <v>238521</v>
      </c>
      <c r="M13" s="75">
        <f t="shared" si="6"/>
        <v>13613</v>
      </c>
      <c r="N13" s="75">
        <v>13613</v>
      </c>
      <c r="O13" s="75">
        <v>0</v>
      </c>
      <c r="P13" s="75">
        <v>0</v>
      </c>
      <c r="Q13" s="75">
        <v>0</v>
      </c>
      <c r="R13" s="75">
        <f t="shared" si="7"/>
        <v>0</v>
      </c>
      <c r="S13" s="75">
        <v>0</v>
      </c>
      <c r="T13" s="75">
        <v>0</v>
      </c>
      <c r="U13" s="75">
        <v>0</v>
      </c>
      <c r="V13" s="75">
        <v>0</v>
      </c>
      <c r="W13" s="75">
        <f t="shared" si="8"/>
        <v>218045</v>
      </c>
      <c r="X13" s="75">
        <v>212453</v>
      </c>
      <c r="Y13" s="75">
        <v>4692</v>
      </c>
      <c r="Z13" s="75">
        <v>0</v>
      </c>
      <c r="AA13" s="75">
        <v>900</v>
      </c>
      <c r="AB13" s="76">
        <v>195984</v>
      </c>
      <c r="AC13" s="75">
        <v>6863</v>
      </c>
      <c r="AD13" s="75">
        <v>0</v>
      </c>
      <c r="AE13" s="75">
        <f t="shared" si="9"/>
        <v>238521</v>
      </c>
      <c r="AF13" s="75">
        <f t="shared" si="10"/>
        <v>0</v>
      </c>
      <c r="AG13" s="75">
        <f t="shared" si="11"/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6">
        <v>0</v>
      </c>
      <c r="AN13" s="75">
        <f t="shared" si="12"/>
        <v>16588</v>
      </c>
      <c r="AO13" s="75">
        <f t="shared" si="13"/>
        <v>6806</v>
      </c>
      <c r="AP13" s="75">
        <v>6806</v>
      </c>
      <c r="AQ13" s="75">
        <v>0</v>
      </c>
      <c r="AR13" s="75">
        <v>0</v>
      </c>
      <c r="AS13" s="75">
        <v>0</v>
      </c>
      <c r="AT13" s="75">
        <f t="shared" si="14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f t="shared" si="15"/>
        <v>9498</v>
      </c>
      <c r="AZ13" s="75">
        <v>9498</v>
      </c>
      <c r="BA13" s="75">
        <v>0</v>
      </c>
      <c r="BB13" s="75">
        <v>0</v>
      </c>
      <c r="BC13" s="75">
        <v>0</v>
      </c>
      <c r="BD13" s="76">
        <v>11891</v>
      </c>
      <c r="BE13" s="75">
        <v>284</v>
      </c>
      <c r="BF13" s="75">
        <v>30068</v>
      </c>
      <c r="BG13" s="75">
        <f t="shared" si="16"/>
        <v>46656</v>
      </c>
      <c r="BH13" s="75">
        <f t="shared" si="17"/>
        <v>0</v>
      </c>
      <c r="BI13" s="75">
        <f t="shared" si="18"/>
        <v>0</v>
      </c>
      <c r="BJ13" s="75">
        <f t="shared" si="19"/>
        <v>0</v>
      </c>
      <c r="BK13" s="75">
        <f t="shared" si="20"/>
        <v>0</v>
      </c>
      <c r="BL13" s="75">
        <f t="shared" si="21"/>
        <v>0</v>
      </c>
      <c r="BM13" s="75">
        <f t="shared" si="22"/>
        <v>0</v>
      </c>
      <c r="BN13" s="75">
        <f t="shared" si="23"/>
        <v>0</v>
      </c>
      <c r="BO13" s="76">
        <f t="shared" si="24"/>
        <v>0</v>
      </c>
      <c r="BP13" s="75">
        <f t="shared" si="25"/>
        <v>255109</v>
      </c>
      <c r="BQ13" s="75">
        <f t="shared" si="26"/>
        <v>20419</v>
      </c>
      <c r="BR13" s="75">
        <f t="shared" si="27"/>
        <v>20419</v>
      </c>
      <c r="BS13" s="75">
        <f t="shared" si="28"/>
        <v>0</v>
      </c>
      <c r="BT13" s="75">
        <f t="shared" si="29"/>
        <v>0</v>
      </c>
      <c r="BU13" s="75">
        <f t="shared" si="30"/>
        <v>0</v>
      </c>
      <c r="BV13" s="75">
        <f t="shared" si="31"/>
        <v>0</v>
      </c>
      <c r="BW13" s="75">
        <f t="shared" si="32"/>
        <v>0</v>
      </c>
      <c r="BX13" s="75">
        <f t="shared" si="33"/>
        <v>0</v>
      </c>
      <c r="BY13" s="75">
        <f t="shared" si="34"/>
        <v>0</v>
      </c>
      <c r="BZ13" s="75">
        <f t="shared" si="35"/>
        <v>0</v>
      </c>
      <c r="CA13" s="75">
        <f t="shared" si="36"/>
        <v>227543</v>
      </c>
      <c r="CB13" s="75">
        <f t="shared" si="37"/>
        <v>221951</v>
      </c>
      <c r="CC13" s="75">
        <f t="shared" si="38"/>
        <v>4692</v>
      </c>
      <c r="CD13" s="75">
        <f t="shared" si="39"/>
        <v>0</v>
      </c>
      <c r="CE13" s="75">
        <f t="shared" si="40"/>
        <v>900</v>
      </c>
      <c r="CF13" s="76">
        <f t="shared" si="41"/>
        <v>207875</v>
      </c>
      <c r="CG13" s="75">
        <f t="shared" si="42"/>
        <v>7147</v>
      </c>
      <c r="CH13" s="75">
        <f t="shared" si="43"/>
        <v>30068</v>
      </c>
      <c r="CI13" s="75">
        <f t="shared" si="44"/>
        <v>285177</v>
      </c>
    </row>
    <row r="14" spans="1:87" s="50" customFormat="1" ht="12" customHeight="1">
      <c r="A14" s="53" t="s">
        <v>118</v>
      </c>
      <c r="B14" s="54" t="s">
        <v>326</v>
      </c>
      <c r="C14" s="53" t="s">
        <v>327</v>
      </c>
      <c r="D14" s="75">
        <f t="shared" si="3"/>
        <v>0</v>
      </c>
      <c r="E14" s="75">
        <f t="shared" si="4"/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6">
        <v>0</v>
      </c>
      <c r="L14" s="75">
        <f t="shared" si="5"/>
        <v>68304</v>
      </c>
      <c r="M14" s="75">
        <f t="shared" si="6"/>
        <v>4505</v>
      </c>
      <c r="N14" s="75">
        <v>4505</v>
      </c>
      <c r="O14" s="75">
        <v>0</v>
      </c>
      <c r="P14" s="75">
        <v>0</v>
      </c>
      <c r="Q14" s="75">
        <v>0</v>
      </c>
      <c r="R14" s="75">
        <f t="shared" si="7"/>
        <v>0</v>
      </c>
      <c r="S14" s="75">
        <v>0</v>
      </c>
      <c r="T14" s="75">
        <v>0</v>
      </c>
      <c r="U14" s="75">
        <v>0</v>
      </c>
      <c r="V14" s="75">
        <v>0</v>
      </c>
      <c r="W14" s="75">
        <f t="shared" si="8"/>
        <v>63799</v>
      </c>
      <c r="X14" s="75">
        <v>63799</v>
      </c>
      <c r="Y14" s="75">
        <v>0</v>
      </c>
      <c r="Z14" s="75">
        <v>0</v>
      </c>
      <c r="AA14" s="75">
        <v>0</v>
      </c>
      <c r="AB14" s="76">
        <v>156178</v>
      </c>
      <c r="AC14" s="75">
        <v>0</v>
      </c>
      <c r="AD14" s="75">
        <v>16889</v>
      </c>
      <c r="AE14" s="75">
        <f t="shared" si="9"/>
        <v>85193</v>
      </c>
      <c r="AF14" s="75">
        <f t="shared" si="10"/>
        <v>0</v>
      </c>
      <c r="AG14" s="75">
        <f t="shared" si="11"/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6">
        <v>0</v>
      </c>
      <c r="AN14" s="75">
        <f t="shared" si="12"/>
        <v>4504</v>
      </c>
      <c r="AO14" s="75">
        <f t="shared" si="13"/>
        <v>4504</v>
      </c>
      <c r="AP14" s="75">
        <v>4504</v>
      </c>
      <c r="AQ14" s="75">
        <v>0</v>
      </c>
      <c r="AR14" s="75">
        <v>0</v>
      </c>
      <c r="AS14" s="75">
        <v>0</v>
      </c>
      <c r="AT14" s="75">
        <f t="shared" si="14"/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f t="shared" si="15"/>
        <v>0</v>
      </c>
      <c r="AZ14" s="75">
        <v>0</v>
      </c>
      <c r="BA14" s="75">
        <v>0</v>
      </c>
      <c r="BB14" s="75">
        <v>0</v>
      </c>
      <c r="BC14" s="75">
        <v>0</v>
      </c>
      <c r="BD14" s="76">
        <v>74013</v>
      </c>
      <c r="BE14" s="75">
        <v>0</v>
      </c>
      <c r="BF14" s="75">
        <v>0</v>
      </c>
      <c r="BG14" s="75">
        <f t="shared" si="16"/>
        <v>4504</v>
      </c>
      <c r="BH14" s="75">
        <f t="shared" si="17"/>
        <v>0</v>
      </c>
      <c r="BI14" s="75">
        <f t="shared" si="18"/>
        <v>0</v>
      </c>
      <c r="BJ14" s="75">
        <f t="shared" si="19"/>
        <v>0</v>
      </c>
      <c r="BK14" s="75">
        <f t="shared" si="20"/>
        <v>0</v>
      </c>
      <c r="BL14" s="75">
        <f t="shared" si="21"/>
        <v>0</v>
      </c>
      <c r="BM14" s="75">
        <f t="shared" si="22"/>
        <v>0</v>
      </c>
      <c r="BN14" s="75">
        <f t="shared" si="23"/>
        <v>0</v>
      </c>
      <c r="BO14" s="76">
        <f t="shared" si="24"/>
        <v>0</v>
      </c>
      <c r="BP14" s="75">
        <f t="shared" si="25"/>
        <v>72808</v>
      </c>
      <c r="BQ14" s="75">
        <f t="shared" si="26"/>
        <v>9009</v>
      </c>
      <c r="BR14" s="75">
        <f t="shared" si="27"/>
        <v>9009</v>
      </c>
      <c r="BS14" s="75">
        <f t="shared" si="28"/>
        <v>0</v>
      </c>
      <c r="BT14" s="75">
        <f t="shared" si="29"/>
        <v>0</v>
      </c>
      <c r="BU14" s="75">
        <f t="shared" si="30"/>
        <v>0</v>
      </c>
      <c r="BV14" s="75">
        <f t="shared" si="31"/>
        <v>0</v>
      </c>
      <c r="BW14" s="75">
        <f t="shared" si="32"/>
        <v>0</v>
      </c>
      <c r="BX14" s="75">
        <f t="shared" si="33"/>
        <v>0</v>
      </c>
      <c r="BY14" s="75">
        <f t="shared" si="34"/>
        <v>0</v>
      </c>
      <c r="BZ14" s="75">
        <f t="shared" si="35"/>
        <v>0</v>
      </c>
      <c r="CA14" s="75">
        <f t="shared" si="36"/>
        <v>63799</v>
      </c>
      <c r="CB14" s="75">
        <f t="shared" si="37"/>
        <v>63799</v>
      </c>
      <c r="CC14" s="75">
        <f t="shared" si="38"/>
        <v>0</v>
      </c>
      <c r="CD14" s="75">
        <f t="shared" si="39"/>
        <v>0</v>
      </c>
      <c r="CE14" s="75">
        <f t="shared" si="40"/>
        <v>0</v>
      </c>
      <c r="CF14" s="76">
        <f t="shared" si="41"/>
        <v>230191</v>
      </c>
      <c r="CG14" s="75">
        <f t="shared" si="42"/>
        <v>0</v>
      </c>
      <c r="CH14" s="75">
        <f t="shared" si="43"/>
        <v>16889</v>
      </c>
      <c r="CI14" s="75">
        <f t="shared" si="44"/>
        <v>89697</v>
      </c>
    </row>
    <row r="15" spans="1:87" s="50" customFormat="1" ht="12" customHeight="1">
      <c r="A15" s="53" t="s">
        <v>328</v>
      </c>
      <c r="B15" s="54" t="s">
        <v>329</v>
      </c>
      <c r="C15" s="53" t="s">
        <v>330</v>
      </c>
      <c r="D15" s="75">
        <f t="shared" si="3"/>
        <v>0</v>
      </c>
      <c r="E15" s="75">
        <f t="shared" si="4"/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6">
        <v>11596</v>
      </c>
      <c r="L15" s="75">
        <f t="shared" si="5"/>
        <v>247883</v>
      </c>
      <c r="M15" s="75">
        <f t="shared" si="6"/>
        <v>23707</v>
      </c>
      <c r="N15" s="75">
        <v>23707</v>
      </c>
      <c r="O15" s="75">
        <v>0</v>
      </c>
      <c r="P15" s="75">
        <v>0</v>
      </c>
      <c r="Q15" s="75">
        <v>0</v>
      </c>
      <c r="R15" s="75">
        <f t="shared" si="7"/>
        <v>6288</v>
      </c>
      <c r="S15" s="75">
        <v>0</v>
      </c>
      <c r="T15" s="75">
        <v>0</v>
      </c>
      <c r="U15" s="75">
        <v>6288</v>
      </c>
      <c r="V15" s="75">
        <v>0</v>
      </c>
      <c r="W15" s="75">
        <f t="shared" si="8"/>
        <v>217888</v>
      </c>
      <c r="X15" s="75">
        <v>199513</v>
      </c>
      <c r="Y15" s="75">
        <v>15200</v>
      </c>
      <c r="Z15" s="75">
        <v>3175</v>
      </c>
      <c r="AA15" s="75">
        <v>0</v>
      </c>
      <c r="AB15" s="76">
        <v>0</v>
      </c>
      <c r="AC15" s="75">
        <v>0</v>
      </c>
      <c r="AD15" s="75">
        <v>15481</v>
      </c>
      <c r="AE15" s="75">
        <f t="shared" si="9"/>
        <v>263364</v>
      </c>
      <c r="AF15" s="75">
        <f t="shared" si="10"/>
        <v>0</v>
      </c>
      <c r="AG15" s="75">
        <f t="shared" si="11"/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6">
        <v>0</v>
      </c>
      <c r="AN15" s="75">
        <f t="shared" si="12"/>
        <v>22364</v>
      </c>
      <c r="AO15" s="75">
        <f t="shared" si="13"/>
        <v>6975</v>
      </c>
      <c r="AP15" s="75">
        <v>6975</v>
      </c>
      <c r="AQ15" s="75">
        <v>0</v>
      </c>
      <c r="AR15" s="75">
        <v>0</v>
      </c>
      <c r="AS15" s="75">
        <v>0</v>
      </c>
      <c r="AT15" s="75">
        <f t="shared" si="14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f t="shared" si="15"/>
        <v>15389</v>
      </c>
      <c r="AZ15" s="75">
        <v>15240</v>
      </c>
      <c r="BA15" s="75">
        <v>0</v>
      </c>
      <c r="BB15" s="75">
        <v>0</v>
      </c>
      <c r="BC15" s="75">
        <v>149</v>
      </c>
      <c r="BD15" s="76">
        <v>53727</v>
      </c>
      <c r="BE15" s="75">
        <v>0</v>
      </c>
      <c r="BF15" s="75">
        <v>0</v>
      </c>
      <c r="BG15" s="75">
        <f t="shared" si="16"/>
        <v>22364</v>
      </c>
      <c r="BH15" s="75">
        <f t="shared" si="17"/>
        <v>0</v>
      </c>
      <c r="BI15" s="75">
        <f t="shared" si="18"/>
        <v>0</v>
      </c>
      <c r="BJ15" s="75">
        <f t="shared" si="19"/>
        <v>0</v>
      </c>
      <c r="BK15" s="75">
        <f t="shared" si="20"/>
        <v>0</v>
      </c>
      <c r="BL15" s="75">
        <f t="shared" si="21"/>
        <v>0</v>
      </c>
      <c r="BM15" s="75">
        <f t="shared" si="22"/>
        <v>0</v>
      </c>
      <c r="BN15" s="75">
        <f t="shared" si="23"/>
        <v>0</v>
      </c>
      <c r="BO15" s="76">
        <f t="shared" si="24"/>
        <v>11596</v>
      </c>
      <c r="BP15" s="75">
        <f t="shared" si="25"/>
        <v>270247</v>
      </c>
      <c r="BQ15" s="75">
        <f t="shared" si="26"/>
        <v>30682</v>
      </c>
      <c r="BR15" s="75">
        <f t="shared" si="27"/>
        <v>30682</v>
      </c>
      <c r="BS15" s="75">
        <f t="shared" si="28"/>
        <v>0</v>
      </c>
      <c r="BT15" s="75">
        <f t="shared" si="29"/>
        <v>0</v>
      </c>
      <c r="BU15" s="75">
        <f t="shared" si="30"/>
        <v>0</v>
      </c>
      <c r="BV15" s="75">
        <f t="shared" si="31"/>
        <v>6288</v>
      </c>
      <c r="BW15" s="75">
        <f t="shared" si="32"/>
        <v>0</v>
      </c>
      <c r="BX15" s="75">
        <f t="shared" si="33"/>
        <v>0</v>
      </c>
      <c r="BY15" s="75">
        <f t="shared" si="34"/>
        <v>6288</v>
      </c>
      <c r="BZ15" s="75">
        <f t="shared" si="35"/>
        <v>0</v>
      </c>
      <c r="CA15" s="75">
        <f t="shared" si="36"/>
        <v>233277</v>
      </c>
      <c r="CB15" s="75">
        <f t="shared" si="37"/>
        <v>214753</v>
      </c>
      <c r="CC15" s="75">
        <f t="shared" si="38"/>
        <v>15200</v>
      </c>
      <c r="CD15" s="75">
        <f t="shared" si="39"/>
        <v>3175</v>
      </c>
      <c r="CE15" s="75">
        <f t="shared" si="40"/>
        <v>149</v>
      </c>
      <c r="CF15" s="76">
        <f t="shared" si="41"/>
        <v>53727</v>
      </c>
      <c r="CG15" s="75">
        <f t="shared" si="42"/>
        <v>0</v>
      </c>
      <c r="CH15" s="75">
        <f t="shared" si="43"/>
        <v>15481</v>
      </c>
      <c r="CI15" s="75">
        <f t="shared" si="44"/>
        <v>285728</v>
      </c>
    </row>
    <row r="16" spans="1:87" s="50" customFormat="1" ht="12" customHeight="1">
      <c r="A16" s="53" t="s">
        <v>118</v>
      </c>
      <c r="B16" s="54" t="s">
        <v>331</v>
      </c>
      <c r="C16" s="53" t="s">
        <v>332</v>
      </c>
      <c r="D16" s="75">
        <f t="shared" si="3"/>
        <v>0</v>
      </c>
      <c r="E16" s="75">
        <f t="shared" si="4"/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6">
        <v>0</v>
      </c>
      <c r="L16" s="75">
        <f t="shared" si="5"/>
        <v>189404</v>
      </c>
      <c r="M16" s="75">
        <f t="shared" si="6"/>
        <v>19206</v>
      </c>
      <c r="N16" s="75">
        <v>19206</v>
      </c>
      <c r="O16" s="75">
        <v>0</v>
      </c>
      <c r="P16" s="75">
        <v>0</v>
      </c>
      <c r="Q16" s="75">
        <v>0</v>
      </c>
      <c r="R16" s="75">
        <f t="shared" si="7"/>
        <v>0</v>
      </c>
      <c r="S16" s="75">
        <v>0</v>
      </c>
      <c r="T16" s="75">
        <v>0</v>
      </c>
      <c r="U16" s="75">
        <v>0</v>
      </c>
      <c r="V16" s="75">
        <v>0</v>
      </c>
      <c r="W16" s="75">
        <f t="shared" si="8"/>
        <v>170198</v>
      </c>
      <c r="X16" s="75">
        <v>170198</v>
      </c>
      <c r="Y16" s="75">
        <v>0</v>
      </c>
      <c r="Z16" s="75">
        <v>0</v>
      </c>
      <c r="AA16" s="75">
        <v>0</v>
      </c>
      <c r="AB16" s="76">
        <v>227679</v>
      </c>
      <c r="AC16" s="75">
        <v>0</v>
      </c>
      <c r="AD16" s="75">
        <v>22925</v>
      </c>
      <c r="AE16" s="75">
        <f t="shared" si="9"/>
        <v>212329</v>
      </c>
      <c r="AF16" s="75">
        <f t="shared" si="10"/>
        <v>0</v>
      </c>
      <c r="AG16" s="75">
        <f t="shared" si="11"/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6">
        <v>0</v>
      </c>
      <c r="AN16" s="75">
        <f t="shared" si="12"/>
        <v>5416</v>
      </c>
      <c r="AO16" s="75">
        <f t="shared" si="13"/>
        <v>5416</v>
      </c>
      <c r="AP16" s="75">
        <v>5416</v>
      </c>
      <c r="AQ16" s="75">
        <v>0</v>
      </c>
      <c r="AR16" s="75">
        <v>0</v>
      </c>
      <c r="AS16" s="75">
        <v>0</v>
      </c>
      <c r="AT16" s="75">
        <f t="shared" si="14"/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f t="shared" si="15"/>
        <v>0</v>
      </c>
      <c r="AZ16" s="75">
        <v>0</v>
      </c>
      <c r="BA16" s="75">
        <v>0</v>
      </c>
      <c r="BB16" s="75">
        <v>0</v>
      </c>
      <c r="BC16" s="75">
        <v>0</v>
      </c>
      <c r="BD16" s="76">
        <v>66334</v>
      </c>
      <c r="BE16" s="75">
        <v>0</v>
      </c>
      <c r="BF16" s="75">
        <v>250</v>
      </c>
      <c r="BG16" s="75">
        <f t="shared" si="16"/>
        <v>5666</v>
      </c>
      <c r="BH16" s="75">
        <f t="shared" si="17"/>
        <v>0</v>
      </c>
      <c r="BI16" s="75">
        <f t="shared" si="18"/>
        <v>0</v>
      </c>
      <c r="BJ16" s="75">
        <f t="shared" si="19"/>
        <v>0</v>
      </c>
      <c r="BK16" s="75">
        <f t="shared" si="20"/>
        <v>0</v>
      </c>
      <c r="BL16" s="75">
        <f t="shared" si="21"/>
        <v>0</v>
      </c>
      <c r="BM16" s="75">
        <f t="shared" si="22"/>
        <v>0</v>
      </c>
      <c r="BN16" s="75">
        <f t="shared" si="23"/>
        <v>0</v>
      </c>
      <c r="BO16" s="76">
        <f t="shared" si="24"/>
        <v>0</v>
      </c>
      <c r="BP16" s="75">
        <f t="shared" si="25"/>
        <v>194820</v>
      </c>
      <c r="BQ16" s="75">
        <f t="shared" si="26"/>
        <v>24622</v>
      </c>
      <c r="BR16" s="75">
        <f t="shared" si="27"/>
        <v>24622</v>
      </c>
      <c r="BS16" s="75">
        <f t="shared" si="28"/>
        <v>0</v>
      </c>
      <c r="BT16" s="75">
        <f t="shared" si="29"/>
        <v>0</v>
      </c>
      <c r="BU16" s="75">
        <f t="shared" si="30"/>
        <v>0</v>
      </c>
      <c r="BV16" s="75">
        <f t="shared" si="31"/>
        <v>0</v>
      </c>
      <c r="BW16" s="75">
        <f t="shared" si="32"/>
        <v>0</v>
      </c>
      <c r="BX16" s="75">
        <f t="shared" si="33"/>
        <v>0</v>
      </c>
      <c r="BY16" s="75">
        <f t="shared" si="34"/>
        <v>0</v>
      </c>
      <c r="BZ16" s="75">
        <f t="shared" si="35"/>
        <v>0</v>
      </c>
      <c r="CA16" s="75">
        <f t="shared" si="36"/>
        <v>170198</v>
      </c>
      <c r="CB16" s="75">
        <f t="shared" si="37"/>
        <v>170198</v>
      </c>
      <c r="CC16" s="75">
        <f t="shared" si="38"/>
        <v>0</v>
      </c>
      <c r="CD16" s="75">
        <f t="shared" si="39"/>
        <v>0</v>
      </c>
      <c r="CE16" s="75">
        <f t="shared" si="40"/>
        <v>0</v>
      </c>
      <c r="CF16" s="76">
        <f t="shared" si="41"/>
        <v>294013</v>
      </c>
      <c r="CG16" s="75">
        <f t="shared" si="42"/>
        <v>0</v>
      </c>
      <c r="CH16" s="75">
        <f t="shared" si="43"/>
        <v>23175</v>
      </c>
      <c r="CI16" s="75">
        <f t="shared" si="44"/>
        <v>217995</v>
      </c>
    </row>
    <row r="17" spans="1:87" s="50" customFormat="1" ht="12" customHeight="1">
      <c r="A17" s="53" t="s">
        <v>328</v>
      </c>
      <c r="B17" s="54" t="s">
        <v>333</v>
      </c>
      <c r="C17" s="53" t="s">
        <v>334</v>
      </c>
      <c r="D17" s="75">
        <f t="shared" si="3"/>
        <v>77175</v>
      </c>
      <c r="E17" s="75">
        <f t="shared" si="4"/>
        <v>77175</v>
      </c>
      <c r="F17" s="75">
        <v>0</v>
      </c>
      <c r="G17" s="75">
        <v>77175</v>
      </c>
      <c r="H17" s="75">
        <v>0</v>
      </c>
      <c r="I17" s="75">
        <v>0</v>
      </c>
      <c r="J17" s="75">
        <v>0</v>
      </c>
      <c r="K17" s="76">
        <v>0</v>
      </c>
      <c r="L17" s="75">
        <f t="shared" si="5"/>
        <v>1209107</v>
      </c>
      <c r="M17" s="75">
        <f t="shared" si="6"/>
        <v>147275</v>
      </c>
      <c r="N17" s="75">
        <v>147275</v>
      </c>
      <c r="O17" s="75">
        <v>0</v>
      </c>
      <c r="P17" s="75">
        <v>0</v>
      </c>
      <c r="Q17" s="75">
        <v>0</v>
      </c>
      <c r="R17" s="75">
        <f t="shared" si="7"/>
        <v>87167</v>
      </c>
      <c r="S17" s="75">
        <v>0</v>
      </c>
      <c r="T17" s="75">
        <v>63839</v>
      </c>
      <c r="U17" s="75">
        <v>23328</v>
      </c>
      <c r="V17" s="75">
        <v>0</v>
      </c>
      <c r="W17" s="75">
        <f t="shared" si="8"/>
        <v>974665</v>
      </c>
      <c r="X17" s="75">
        <v>202432</v>
      </c>
      <c r="Y17" s="75">
        <v>772233</v>
      </c>
      <c r="Z17" s="75">
        <v>0</v>
      </c>
      <c r="AA17" s="75">
        <v>0</v>
      </c>
      <c r="AB17" s="76">
        <v>0</v>
      </c>
      <c r="AC17" s="75">
        <v>0</v>
      </c>
      <c r="AD17" s="75">
        <v>0</v>
      </c>
      <c r="AE17" s="75">
        <f t="shared" si="9"/>
        <v>1286282</v>
      </c>
      <c r="AF17" s="75">
        <f t="shared" si="10"/>
        <v>0</v>
      </c>
      <c r="AG17" s="75">
        <f t="shared" si="11"/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6">
        <v>0</v>
      </c>
      <c r="AN17" s="75">
        <f t="shared" si="12"/>
        <v>125245</v>
      </c>
      <c r="AO17" s="75">
        <f t="shared" si="13"/>
        <v>106692</v>
      </c>
      <c r="AP17" s="75">
        <v>37628</v>
      </c>
      <c r="AQ17" s="75">
        <v>0</v>
      </c>
      <c r="AR17" s="75">
        <v>69064</v>
      </c>
      <c r="AS17" s="75">
        <v>0</v>
      </c>
      <c r="AT17" s="75">
        <f t="shared" si="14"/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f t="shared" si="15"/>
        <v>18553</v>
      </c>
      <c r="AZ17" s="75">
        <v>18553</v>
      </c>
      <c r="BA17" s="75">
        <v>0</v>
      </c>
      <c r="BB17" s="75">
        <v>0</v>
      </c>
      <c r="BC17" s="75">
        <v>0</v>
      </c>
      <c r="BD17" s="76">
        <v>0</v>
      </c>
      <c r="BE17" s="75">
        <v>0</v>
      </c>
      <c r="BF17" s="75">
        <v>0</v>
      </c>
      <c r="BG17" s="75">
        <f t="shared" si="16"/>
        <v>125245</v>
      </c>
      <c r="BH17" s="75">
        <f t="shared" si="17"/>
        <v>77175</v>
      </c>
      <c r="BI17" s="75">
        <f t="shared" si="18"/>
        <v>77175</v>
      </c>
      <c r="BJ17" s="75">
        <f t="shared" si="19"/>
        <v>0</v>
      </c>
      <c r="BK17" s="75">
        <f t="shared" si="20"/>
        <v>77175</v>
      </c>
      <c r="BL17" s="75">
        <f t="shared" si="21"/>
        <v>0</v>
      </c>
      <c r="BM17" s="75">
        <f t="shared" si="22"/>
        <v>0</v>
      </c>
      <c r="BN17" s="75">
        <f t="shared" si="23"/>
        <v>0</v>
      </c>
      <c r="BO17" s="76">
        <f t="shared" si="24"/>
        <v>0</v>
      </c>
      <c r="BP17" s="75">
        <f t="shared" si="25"/>
        <v>1334352</v>
      </c>
      <c r="BQ17" s="75">
        <f t="shared" si="26"/>
        <v>253967</v>
      </c>
      <c r="BR17" s="75">
        <f t="shared" si="27"/>
        <v>184903</v>
      </c>
      <c r="BS17" s="75">
        <f t="shared" si="28"/>
        <v>0</v>
      </c>
      <c r="BT17" s="75">
        <f t="shared" si="29"/>
        <v>69064</v>
      </c>
      <c r="BU17" s="75">
        <f t="shared" si="30"/>
        <v>0</v>
      </c>
      <c r="BV17" s="75">
        <f t="shared" si="31"/>
        <v>87167</v>
      </c>
      <c r="BW17" s="75">
        <f t="shared" si="32"/>
        <v>0</v>
      </c>
      <c r="BX17" s="75">
        <f t="shared" si="33"/>
        <v>63839</v>
      </c>
      <c r="BY17" s="75">
        <f t="shared" si="34"/>
        <v>23328</v>
      </c>
      <c r="BZ17" s="75">
        <f t="shared" si="35"/>
        <v>0</v>
      </c>
      <c r="CA17" s="75">
        <f t="shared" si="36"/>
        <v>993218</v>
      </c>
      <c r="CB17" s="75">
        <f t="shared" si="37"/>
        <v>220985</v>
      </c>
      <c r="CC17" s="75">
        <f t="shared" si="38"/>
        <v>772233</v>
      </c>
      <c r="CD17" s="75">
        <f t="shared" si="39"/>
        <v>0</v>
      </c>
      <c r="CE17" s="75">
        <f t="shared" si="40"/>
        <v>0</v>
      </c>
      <c r="CF17" s="76">
        <f t="shared" si="41"/>
        <v>0</v>
      </c>
      <c r="CG17" s="75">
        <f t="shared" si="42"/>
        <v>0</v>
      </c>
      <c r="CH17" s="75">
        <f t="shared" si="43"/>
        <v>0</v>
      </c>
      <c r="CI17" s="75">
        <f t="shared" si="44"/>
        <v>1411527</v>
      </c>
    </row>
    <row r="18" spans="1:87" s="50" customFormat="1" ht="12" customHeight="1">
      <c r="A18" s="53" t="s">
        <v>335</v>
      </c>
      <c r="B18" s="54" t="s">
        <v>336</v>
      </c>
      <c r="C18" s="53" t="s">
        <v>337</v>
      </c>
      <c r="D18" s="75">
        <f t="shared" si="3"/>
        <v>0</v>
      </c>
      <c r="E18" s="75">
        <f t="shared" si="4"/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6">
        <v>0</v>
      </c>
      <c r="L18" s="75">
        <f t="shared" si="5"/>
        <v>6332</v>
      </c>
      <c r="M18" s="75">
        <f t="shared" si="6"/>
        <v>0</v>
      </c>
      <c r="N18" s="75">
        <v>0</v>
      </c>
      <c r="O18" s="75">
        <v>0</v>
      </c>
      <c r="P18" s="75">
        <v>0</v>
      </c>
      <c r="Q18" s="75">
        <v>0</v>
      </c>
      <c r="R18" s="75">
        <f t="shared" si="7"/>
        <v>0</v>
      </c>
      <c r="S18" s="75">
        <v>0</v>
      </c>
      <c r="T18" s="75">
        <v>0</v>
      </c>
      <c r="U18" s="75">
        <v>0</v>
      </c>
      <c r="V18" s="75">
        <v>0</v>
      </c>
      <c r="W18" s="75">
        <f t="shared" si="8"/>
        <v>6332</v>
      </c>
      <c r="X18" s="75">
        <v>6332</v>
      </c>
      <c r="Y18" s="75">
        <v>0</v>
      </c>
      <c r="Z18" s="75">
        <v>0</v>
      </c>
      <c r="AA18" s="75">
        <v>0</v>
      </c>
      <c r="AB18" s="76">
        <v>4266</v>
      </c>
      <c r="AC18" s="75">
        <v>0</v>
      </c>
      <c r="AD18" s="75">
        <v>0</v>
      </c>
      <c r="AE18" s="75">
        <f t="shared" si="9"/>
        <v>6332</v>
      </c>
      <c r="AF18" s="75">
        <f t="shared" si="10"/>
        <v>0</v>
      </c>
      <c r="AG18" s="75">
        <f t="shared" si="11"/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6">
        <v>969</v>
      </c>
      <c r="AN18" s="75">
        <f t="shared" si="12"/>
        <v>0</v>
      </c>
      <c r="AO18" s="75">
        <f t="shared" si="13"/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f t="shared" si="14"/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f t="shared" si="15"/>
        <v>0</v>
      </c>
      <c r="AZ18" s="75">
        <v>0</v>
      </c>
      <c r="BA18" s="75">
        <v>0</v>
      </c>
      <c r="BB18" s="75">
        <v>0</v>
      </c>
      <c r="BC18" s="75">
        <v>0</v>
      </c>
      <c r="BD18" s="76">
        <v>1887</v>
      </c>
      <c r="BE18" s="75">
        <v>0</v>
      </c>
      <c r="BF18" s="75">
        <v>0</v>
      </c>
      <c r="BG18" s="75">
        <f t="shared" si="16"/>
        <v>0</v>
      </c>
      <c r="BH18" s="75">
        <f t="shared" si="17"/>
        <v>0</v>
      </c>
      <c r="BI18" s="75">
        <f t="shared" si="18"/>
        <v>0</v>
      </c>
      <c r="BJ18" s="75">
        <f t="shared" si="19"/>
        <v>0</v>
      </c>
      <c r="BK18" s="75">
        <f t="shared" si="20"/>
        <v>0</v>
      </c>
      <c r="BL18" s="75">
        <f t="shared" si="21"/>
        <v>0</v>
      </c>
      <c r="BM18" s="75">
        <f t="shared" si="22"/>
        <v>0</v>
      </c>
      <c r="BN18" s="75">
        <f t="shared" si="23"/>
        <v>0</v>
      </c>
      <c r="BO18" s="76">
        <f t="shared" si="24"/>
        <v>969</v>
      </c>
      <c r="BP18" s="75">
        <f t="shared" si="25"/>
        <v>6332</v>
      </c>
      <c r="BQ18" s="75">
        <f t="shared" si="26"/>
        <v>0</v>
      </c>
      <c r="BR18" s="75">
        <f t="shared" si="27"/>
        <v>0</v>
      </c>
      <c r="BS18" s="75">
        <f t="shared" si="28"/>
        <v>0</v>
      </c>
      <c r="BT18" s="75">
        <f t="shared" si="29"/>
        <v>0</v>
      </c>
      <c r="BU18" s="75">
        <f t="shared" si="30"/>
        <v>0</v>
      </c>
      <c r="BV18" s="75">
        <f t="shared" si="31"/>
        <v>0</v>
      </c>
      <c r="BW18" s="75">
        <f t="shared" si="32"/>
        <v>0</v>
      </c>
      <c r="BX18" s="75">
        <f t="shared" si="33"/>
        <v>0</v>
      </c>
      <c r="BY18" s="75">
        <f t="shared" si="34"/>
        <v>0</v>
      </c>
      <c r="BZ18" s="75">
        <f t="shared" si="35"/>
        <v>0</v>
      </c>
      <c r="CA18" s="75">
        <f t="shared" si="36"/>
        <v>6332</v>
      </c>
      <c r="CB18" s="75">
        <f t="shared" si="37"/>
        <v>6332</v>
      </c>
      <c r="CC18" s="75">
        <f t="shared" si="38"/>
        <v>0</v>
      </c>
      <c r="CD18" s="75">
        <f t="shared" si="39"/>
        <v>0</v>
      </c>
      <c r="CE18" s="75">
        <f t="shared" si="40"/>
        <v>0</v>
      </c>
      <c r="CF18" s="76">
        <f t="shared" si="41"/>
        <v>6153</v>
      </c>
      <c r="CG18" s="75">
        <f t="shared" si="42"/>
        <v>0</v>
      </c>
      <c r="CH18" s="75">
        <f t="shared" si="43"/>
        <v>0</v>
      </c>
      <c r="CI18" s="75">
        <f t="shared" si="44"/>
        <v>6332</v>
      </c>
    </row>
    <row r="19" spans="1:87" s="50" customFormat="1" ht="12" customHeight="1">
      <c r="A19" s="53" t="s">
        <v>338</v>
      </c>
      <c r="B19" s="54" t="s">
        <v>339</v>
      </c>
      <c r="C19" s="53" t="s">
        <v>340</v>
      </c>
      <c r="D19" s="75">
        <f t="shared" si="3"/>
        <v>0</v>
      </c>
      <c r="E19" s="75">
        <f t="shared" si="4"/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6">
        <v>0</v>
      </c>
      <c r="L19" s="75">
        <f t="shared" si="5"/>
        <v>107989</v>
      </c>
      <c r="M19" s="75">
        <f t="shared" si="6"/>
        <v>2939</v>
      </c>
      <c r="N19" s="75">
        <v>2939</v>
      </c>
      <c r="O19" s="75">
        <v>0</v>
      </c>
      <c r="P19" s="75">
        <v>0</v>
      </c>
      <c r="Q19" s="75">
        <v>0</v>
      </c>
      <c r="R19" s="75">
        <f t="shared" si="7"/>
        <v>0</v>
      </c>
      <c r="S19" s="75">
        <v>0</v>
      </c>
      <c r="T19" s="75">
        <v>0</v>
      </c>
      <c r="U19" s="75">
        <v>0</v>
      </c>
      <c r="V19" s="75">
        <v>0</v>
      </c>
      <c r="W19" s="75">
        <f t="shared" si="8"/>
        <v>105050</v>
      </c>
      <c r="X19" s="75">
        <v>105050</v>
      </c>
      <c r="Y19" s="75">
        <v>0</v>
      </c>
      <c r="Z19" s="75">
        <v>0</v>
      </c>
      <c r="AA19" s="75">
        <v>0</v>
      </c>
      <c r="AB19" s="76">
        <v>30290</v>
      </c>
      <c r="AC19" s="75">
        <v>0</v>
      </c>
      <c r="AD19" s="75">
        <v>7321</v>
      </c>
      <c r="AE19" s="75">
        <f t="shared" si="9"/>
        <v>115310</v>
      </c>
      <c r="AF19" s="75">
        <f t="shared" si="10"/>
        <v>0</v>
      </c>
      <c r="AG19" s="75">
        <f t="shared" si="11"/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6">
        <v>16600</v>
      </c>
      <c r="AN19" s="75">
        <f t="shared" si="12"/>
        <v>617</v>
      </c>
      <c r="AO19" s="75">
        <f t="shared" si="13"/>
        <v>617</v>
      </c>
      <c r="AP19" s="75">
        <v>617</v>
      </c>
      <c r="AQ19" s="75">
        <v>0</v>
      </c>
      <c r="AR19" s="75">
        <v>0</v>
      </c>
      <c r="AS19" s="75">
        <v>0</v>
      </c>
      <c r="AT19" s="75">
        <f t="shared" si="14"/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f t="shared" si="15"/>
        <v>0</v>
      </c>
      <c r="AZ19" s="75">
        <v>0</v>
      </c>
      <c r="BA19" s="75">
        <v>0</v>
      </c>
      <c r="BB19" s="75">
        <v>0</v>
      </c>
      <c r="BC19" s="75">
        <v>0</v>
      </c>
      <c r="BD19" s="76">
        <v>32308</v>
      </c>
      <c r="BE19" s="75">
        <v>0</v>
      </c>
      <c r="BF19" s="75">
        <v>0</v>
      </c>
      <c r="BG19" s="75">
        <f t="shared" si="16"/>
        <v>617</v>
      </c>
      <c r="BH19" s="75">
        <f t="shared" si="17"/>
        <v>0</v>
      </c>
      <c r="BI19" s="75">
        <f t="shared" si="18"/>
        <v>0</v>
      </c>
      <c r="BJ19" s="75">
        <f t="shared" si="19"/>
        <v>0</v>
      </c>
      <c r="BK19" s="75">
        <f t="shared" si="20"/>
        <v>0</v>
      </c>
      <c r="BL19" s="75">
        <f t="shared" si="21"/>
        <v>0</v>
      </c>
      <c r="BM19" s="75">
        <f t="shared" si="22"/>
        <v>0</v>
      </c>
      <c r="BN19" s="75">
        <f t="shared" si="23"/>
        <v>0</v>
      </c>
      <c r="BO19" s="76">
        <f t="shared" si="24"/>
        <v>16600</v>
      </c>
      <c r="BP19" s="75">
        <f t="shared" si="25"/>
        <v>108606</v>
      </c>
      <c r="BQ19" s="75">
        <f t="shared" si="26"/>
        <v>3556</v>
      </c>
      <c r="BR19" s="75">
        <f t="shared" si="27"/>
        <v>3556</v>
      </c>
      <c r="BS19" s="75">
        <f t="shared" si="28"/>
        <v>0</v>
      </c>
      <c r="BT19" s="75">
        <f t="shared" si="29"/>
        <v>0</v>
      </c>
      <c r="BU19" s="75">
        <f t="shared" si="30"/>
        <v>0</v>
      </c>
      <c r="BV19" s="75">
        <f t="shared" si="31"/>
        <v>0</v>
      </c>
      <c r="BW19" s="75">
        <f t="shared" si="32"/>
        <v>0</v>
      </c>
      <c r="BX19" s="75">
        <f t="shared" si="33"/>
        <v>0</v>
      </c>
      <c r="BY19" s="75">
        <f t="shared" si="34"/>
        <v>0</v>
      </c>
      <c r="BZ19" s="75">
        <f t="shared" si="35"/>
        <v>0</v>
      </c>
      <c r="CA19" s="75">
        <f t="shared" si="36"/>
        <v>105050</v>
      </c>
      <c r="CB19" s="75">
        <f t="shared" si="37"/>
        <v>105050</v>
      </c>
      <c r="CC19" s="75">
        <f t="shared" si="38"/>
        <v>0</v>
      </c>
      <c r="CD19" s="75">
        <f t="shared" si="39"/>
        <v>0</v>
      </c>
      <c r="CE19" s="75">
        <f t="shared" si="40"/>
        <v>0</v>
      </c>
      <c r="CF19" s="76">
        <f t="shared" si="41"/>
        <v>62598</v>
      </c>
      <c r="CG19" s="75">
        <f t="shared" si="42"/>
        <v>0</v>
      </c>
      <c r="CH19" s="75">
        <f t="shared" si="43"/>
        <v>7321</v>
      </c>
      <c r="CI19" s="75">
        <f t="shared" si="44"/>
        <v>115927</v>
      </c>
    </row>
    <row r="20" spans="1:87" s="50" customFormat="1" ht="12" customHeight="1">
      <c r="A20" s="53" t="s">
        <v>341</v>
      </c>
      <c r="B20" s="54" t="s">
        <v>342</v>
      </c>
      <c r="C20" s="53" t="s">
        <v>343</v>
      </c>
      <c r="D20" s="75">
        <f t="shared" si="3"/>
        <v>0</v>
      </c>
      <c r="E20" s="75">
        <f t="shared" si="4"/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6">
        <v>0</v>
      </c>
      <c r="L20" s="75">
        <f t="shared" si="5"/>
        <v>36709</v>
      </c>
      <c r="M20" s="75">
        <f t="shared" si="6"/>
        <v>2361</v>
      </c>
      <c r="N20" s="75">
        <v>0</v>
      </c>
      <c r="O20" s="75">
        <v>0</v>
      </c>
      <c r="P20" s="75">
        <v>2361</v>
      </c>
      <c r="Q20" s="75">
        <v>0</v>
      </c>
      <c r="R20" s="75">
        <f t="shared" si="7"/>
        <v>3471</v>
      </c>
      <c r="S20" s="75">
        <v>0</v>
      </c>
      <c r="T20" s="75">
        <v>3471</v>
      </c>
      <c r="U20" s="75">
        <v>0</v>
      </c>
      <c r="V20" s="75">
        <v>0</v>
      </c>
      <c r="W20" s="75">
        <f t="shared" si="8"/>
        <v>30877</v>
      </c>
      <c r="X20" s="75">
        <v>28933</v>
      </c>
      <c r="Y20" s="75">
        <v>1944</v>
      </c>
      <c r="Z20" s="75">
        <v>0</v>
      </c>
      <c r="AA20" s="75">
        <v>0</v>
      </c>
      <c r="AB20" s="76">
        <v>31685</v>
      </c>
      <c r="AC20" s="75">
        <v>0</v>
      </c>
      <c r="AD20" s="75">
        <v>134026</v>
      </c>
      <c r="AE20" s="75">
        <f t="shared" si="9"/>
        <v>170735</v>
      </c>
      <c r="AF20" s="75">
        <f t="shared" si="10"/>
        <v>0</v>
      </c>
      <c r="AG20" s="75">
        <f t="shared" si="11"/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6">
        <v>18823</v>
      </c>
      <c r="AN20" s="75">
        <f t="shared" si="12"/>
        <v>4</v>
      </c>
      <c r="AO20" s="75">
        <f t="shared" si="13"/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f t="shared" si="14"/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f t="shared" si="15"/>
        <v>0</v>
      </c>
      <c r="AZ20" s="75">
        <v>0</v>
      </c>
      <c r="BA20" s="75">
        <v>0</v>
      </c>
      <c r="BB20" s="75">
        <v>0</v>
      </c>
      <c r="BC20" s="75">
        <v>0</v>
      </c>
      <c r="BD20" s="76">
        <v>36636</v>
      </c>
      <c r="BE20" s="75">
        <v>4</v>
      </c>
      <c r="BF20" s="75">
        <v>17604</v>
      </c>
      <c r="BG20" s="75">
        <f t="shared" si="16"/>
        <v>17608</v>
      </c>
      <c r="BH20" s="75">
        <f t="shared" si="17"/>
        <v>0</v>
      </c>
      <c r="BI20" s="75">
        <f t="shared" si="18"/>
        <v>0</v>
      </c>
      <c r="BJ20" s="75">
        <f t="shared" si="19"/>
        <v>0</v>
      </c>
      <c r="BK20" s="75">
        <f t="shared" si="20"/>
        <v>0</v>
      </c>
      <c r="BL20" s="75">
        <f t="shared" si="21"/>
        <v>0</v>
      </c>
      <c r="BM20" s="75">
        <f t="shared" si="22"/>
        <v>0</v>
      </c>
      <c r="BN20" s="75">
        <f t="shared" si="23"/>
        <v>0</v>
      </c>
      <c r="BO20" s="76">
        <f t="shared" si="24"/>
        <v>18823</v>
      </c>
      <c r="BP20" s="75">
        <f t="shared" si="25"/>
        <v>36713</v>
      </c>
      <c r="BQ20" s="75">
        <f t="shared" si="26"/>
        <v>2361</v>
      </c>
      <c r="BR20" s="75">
        <f t="shared" si="27"/>
        <v>0</v>
      </c>
      <c r="BS20" s="75">
        <f t="shared" si="28"/>
        <v>0</v>
      </c>
      <c r="BT20" s="75">
        <f t="shared" si="29"/>
        <v>2361</v>
      </c>
      <c r="BU20" s="75">
        <f t="shared" si="30"/>
        <v>0</v>
      </c>
      <c r="BV20" s="75">
        <f t="shared" si="31"/>
        <v>3471</v>
      </c>
      <c r="BW20" s="75">
        <f t="shared" si="32"/>
        <v>0</v>
      </c>
      <c r="BX20" s="75">
        <f t="shared" si="33"/>
        <v>3471</v>
      </c>
      <c r="BY20" s="75">
        <f t="shared" si="34"/>
        <v>0</v>
      </c>
      <c r="BZ20" s="75">
        <f t="shared" si="35"/>
        <v>0</v>
      </c>
      <c r="CA20" s="75">
        <f t="shared" si="36"/>
        <v>30877</v>
      </c>
      <c r="CB20" s="75">
        <f t="shared" si="37"/>
        <v>28933</v>
      </c>
      <c r="CC20" s="75">
        <f t="shared" si="38"/>
        <v>1944</v>
      </c>
      <c r="CD20" s="75">
        <f t="shared" si="39"/>
        <v>0</v>
      </c>
      <c r="CE20" s="75">
        <f t="shared" si="40"/>
        <v>0</v>
      </c>
      <c r="CF20" s="76">
        <f t="shared" si="41"/>
        <v>68321</v>
      </c>
      <c r="CG20" s="75">
        <f t="shared" si="42"/>
        <v>4</v>
      </c>
      <c r="CH20" s="75">
        <f t="shared" si="43"/>
        <v>151630</v>
      </c>
      <c r="CI20" s="75">
        <f t="shared" si="44"/>
        <v>188343</v>
      </c>
    </row>
    <row r="21" spans="1:87" s="50" customFormat="1" ht="12" customHeight="1">
      <c r="A21" s="53" t="s">
        <v>344</v>
      </c>
      <c r="B21" s="54" t="s">
        <v>345</v>
      </c>
      <c r="C21" s="53" t="s">
        <v>346</v>
      </c>
      <c r="D21" s="75">
        <f t="shared" si="3"/>
        <v>0</v>
      </c>
      <c r="E21" s="75">
        <f t="shared" si="4"/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6">
        <v>22931</v>
      </c>
      <c r="L21" s="75">
        <f t="shared" si="5"/>
        <v>112397</v>
      </c>
      <c r="M21" s="75">
        <f t="shared" si="6"/>
        <v>9908</v>
      </c>
      <c r="N21" s="75">
        <v>9908</v>
      </c>
      <c r="O21" s="75">
        <v>0</v>
      </c>
      <c r="P21" s="75">
        <v>0</v>
      </c>
      <c r="Q21" s="75">
        <v>0</v>
      </c>
      <c r="R21" s="75">
        <f t="shared" si="7"/>
        <v>0</v>
      </c>
      <c r="S21" s="75">
        <v>0</v>
      </c>
      <c r="T21" s="75">
        <v>0</v>
      </c>
      <c r="U21" s="75">
        <v>0</v>
      </c>
      <c r="V21" s="75">
        <v>0</v>
      </c>
      <c r="W21" s="75">
        <f t="shared" si="8"/>
        <v>102489</v>
      </c>
      <c r="X21" s="75">
        <v>94901</v>
      </c>
      <c r="Y21" s="75">
        <v>4176</v>
      </c>
      <c r="Z21" s="75">
        <v>69</v>
      </c>
      <c r="AA21" s="75">
        <v>3343</v>
      </c>
      <c r="AB21" s="76">
        <v>114995</v>
      </c>
      <c r="AC21" s="75">
        <v>0</v>
      </c>
      <c r="AD21" s="75">
        <v>1728</v>
      </c>
      <c r="AE21" s="75">
        <f t="shared" si="9"/>
        <v>114125</v>
      </c>
      <c r="AF21" s="75">
        <f t="shared" si="10"/>
        <v>0</v>
      </c>
      <c r="AG21" s="75">
        <f t="shared" si="11"/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6">
        <v>0</v>
      </c>
      <c r="AN21" s="75">
        <f t="shared" si="12"/>
        <v>15936</v>
      </c>
      <c r="AO21" s="75">
        <f t="shared" si="13"/>
        <v>4955</v>
      </c>
      <c r="AP21" s="75">
        <v>4955</v>
      </c>
      <c r="AQ21" s="75">
        <v>0</v>
      </c>
      <c r="AR21" s="75">
        <v>0</v>
      </c>
      <c r="AS21" s="75">
        <v>0</v>
      </c>
      <c r="AT21" s="75">
        <f t="shared" si="14"/>
        <v>275</v>
      </c>
      <c r="AU21" s="75">
        <v>0</v>
      </c>
      <c r="AV21" s="75">
        <v>0</v>
      </c>
      <c r="AW21" s="75">
        <v>275</v>
      </c>
      <c r="AX21" s="75">
        <v>0</v>
      </c>
      <c r="AY21" s="75">
        <f t="shared" si="15"/>
        <v>10706</v>
      </c>
      <c r="AZ21" s="75">
        <v>10706</v>
      </c>
      <c r="BA21" s="75">
        <v>0</v>
      </c>
      <c r="BB21" s="75">
        <v>0</v>
      </c>
      <c r="BC21" s="75">
        <v>0</v>
      </c>
      <c r="BD21" s="76">
        <v>12130</v>
      </c>
      <c r="BE21" s="75">
        <v>0</v>
      </c>
      <c r="BF21" s="75">
        <v>193</v>
      </c>
      <c r="BG21" s="75">
        <f t="shared" si="16"/>
        <v>16129</v>
      </c>
      <c r="BH21" s="75">
        <f t="shared" si="17"/>
        <v>0</v>
      </c>
      <c r="BI21" s="75">
        <f t="shared" si="18"/>
        <v>0</v>
      </c>
      <c r="BJ21" s="75">
        <f t="shared" si="19"/>
        <v>0</v>
      </c>
      <c r="BK21" s="75">
        <f t="shared" si="20"/>
        <v>0</v>
      </c>
      <c r="BL21" s="75">
        <f t="shared" si="21"/>
        <v>0</v>
      </c>
      <c r="BM21" s="75">
        <f t="shared" si="22"/>
        <v>0</v>
      </c>
      <c r="BN21" s="75">
        <f t="shared" si="23"/>
        <v>0</v>
      </c>
      <c r="BO21" s="76">
        <f t="shared" si="24"/>
        <v>22931</v>
      </c>
      <c r="BP21" s="75">
        <f t="shared" si="25"/>
        <v>128333</v>
      </c>
      <c r="BQ21" s="75">
        <f t="shared" si="26"/>
        <v>14863</v>
      </c>
      <c r="BR21" s="75">
        <f t="shared" si="27"/>
        <v>14863</v>
      </c>
      <c r="BS21" s="75">
        <f t="shared" si="28"/>
        <v>0</v>
      </c>
      <c r="BT21" s="75">
        <f t="shared" si="29"/>
        <v>0</v>
      </c>
      <c r="BU21" s="75">
        <f t="shared" si="30"/>
        <v>0</v>
      </c>
      <c r="BV21" s="75">
        <f t="shared" si="31"/>
        <v>275</v>
      </c>
      <c r="BW21" s="75">
        <f t="shared" si="32"/>
        <v>0</v>
      </c>
      <c r="BX21" s="75">
        <f t="shared" si="33"/>
        <v>0</v>
      </c>
      <c r="BY21" s="75">
        <f t="shared" si="34"/>
        <v>275</v>
      </c>
      <c r="BZ21" s="75">
        <f t="shared" si="35"/>
        <v>0</v>
      </c>
      <c r="CA21" s="75">
        <f t="shared" si="36"/>
        <v>113195</v>
      </c>
      <c r="CB21" s="75">
        <f t="shared" si="37"/>
        <v>105607</v>
      </c>
      <c r="CC21" s="75">
        <f t="shared" si="38"/>
        <v>4176</v>
      </c>
      <c r="CD21" s="75">
        <f t="shared" si="39"/>
        <v>69</v>
      </c>
      <c r="CE21" s="75">
        <f t="shared" si="40"/>
        <v>3343</v>
      </c>
      <c r="CF21" s="76">
        <f t="shared" si="41"/>
        <v>127125</v>
      </c>
      <c r="CG21" s="75">
        <f t="shared" si="42"/>
        <v>0</v>
      </c>
      <c r="CH21" s="75">
        <f t="shared" si="43"/>
        <v>1921</v>
      </c>
      <c r="CI21" s="75">
        <f t="shared" si="44"/>
        <v>130254</v>
      </c>
    </row>
    <row r="22" spans="1:87" s="50" customFormat="1" ht="12" customHeight="1">
      <c r="A22" s="53" t="s">
        <v>118</v>
      </c>
      <c r="B22" s="54" t="s">
        <v>165</v>
      </c>
      <c r="C22" s="53" t="s">
        <v>166</v>
      </c>
      <c r="D22" s="75">
        <f t="shared" si="3"/>
        <v>1098</v>
      </c>
      <c r="E22" s="75">
        <f t="shared" si="4"/>
        <v>1098</v>
      </c>
      <c r="F22" s="75">
        <v>1098</v>
      </c>
      <c r="G22" s="75">
        <v>0</v>
      </c>
      <c r="H22" s="75">
        <v>0</v>
      </c>
      <c r="I22" s="75">
        <v>0</v>
      </c>
      <c r="J22" s="75">
        <v>0</v>
      </c>
      <c r="K22" s="76">
        <v>12370</v>
      </c>
      <c r="L22" s="75">
        <f t="shared" si="5"/>
        <v>76063</v>
      </c>
      <c r="M22" s="75">
        <f t="shared" si="6"/>
        <v>4958</v>
      </c>
      <c r="N22" s="75">
        <v>4958</v>
      </c>
      <c r="O22" s="75">
        <v>0</v>
      </c>
      <c r="P22" s="75">
        <v>0</v>
      </c>
      <c r="Q22" s="75">
        <v>0</v>
      </c>
      <c r="R22" s="75">
        <f t="shared" si="7"/>
        <v>0</v>
      </c>
      <c r="S22" s="75">
        <v>0</v>
      </c>
      <c r="T22" s="75">
        <v>0</v>
      </c>
      <c r="U22" s="75">
        <v>0</v>
      </c>
      <c r="V22" s="75">
        <v>0</v>
      </c>
      <c r="W22" s="75">
        <f t="shared" si="8"/>
        <v>71105</v>
      </c>
      <c r="X22" s="75">
        <v>69784</v>
      </c>
      <c r="Y22" s="75">
        <v>1300</v>
      </c>
      <c r="Z22" s="75">
        <v>21</v>
      </c>
      <c r="AA22" s="75">
        <v>0</v>
      </c>
      <c r="AB22" s="76">
        <v>65770</v>
      </c>
      <c r="AC22" s="75">
        <v>0</v>
      </c>
      <c r="AD22" s="75">
        <v>2876</v>
      </c>
      <c r="AE22" s="75">
        <f t="shared" si="9"/>
        <v>80037</v>
      </c>
      <c r="AF22" s="75">
        <f t="shared" si="10"/>
        <v>0</v>
      </c>
      <c r="AG22" s="75">
        <f t="shared" si="11"/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6">
        <v>0</v>
      </c>
      <c r="AN22" s="75">
        <f t="shared" si="12"/>
        <v>12885</v>
      </c>
      <c r="AO22" s="75">
        <f t="shared" si="13"/>
        <v>1719</v>
      </c>
      <c r="AP22" s="75">
        <v>1719</v>
      </c>
      <c r="AQ22" s="75">
        <v>0</v>
      </c>
      <c r="AR22" s="75">
        <v>0</v>
      </c>
      <c r="AS22" s="75">
        <v>0</v>
      </c>
      <c r="AT22" s="75">
        <f t="shared" si="14"/>
        <v>770</v>
      </c>
      <c r="AU22" s="75">
        <v>485</v>
      </c>
      <c r="AV22" s="75">
        <v>285</v>
      </c>
      <c r="AW22" s="75">
        <v>0</v>
      </c>
      <c r="AX22" s="75">
        <v>0</v>
      </c>
      <c r="AY22" s="75">
        <f t="shared" si="15"/>
        <v>10396</v>
      </c>
      <c r="AZ22" s="75">
        <v>10396</v>
      </c>
      <c r="BA22" s="75">
        <v>0</v>
      </c>
      <c r="BB22" s="75">
        <v>0</v>
      </c>
      <c r="BC22" s="75">
        <v>0</v>
      </c>
      <c r="BD22" s="76">
        <v>10956</v>
      </c>
      <c r="BE22" s="75">
        <v>0</v>
      </c>
      <c r="BF22" s="75">
        <v>6411</v>
      </c>
      <c r="BG22" s="75">
        <f t="shared" si="16"/>
        <v>19296</v>
      </c>
      <c r="BH22" s="75">
        <f t="shared" si="17"/>
        <v>1098</v>
      </c>
      <c r="BI22" s="75">
        <f t="shared" si="18"/>
        <v>1098</v>
      </c>
      <c r="BJ22" s="75">
        <f t="shared" si="19"/>
        <v>1098</v>
      </c>
      <c r="BK22" s="75">
        <f t="shared" si="20"/>
        <v>0</v>
      </c>
      <c r="BL22" s="75">
        <f t="shared" si="21"/>
        <v>0</v>
      </c>
      <c r="BM22" s="75">
        <f t="shared" si="22"/>
        <v>0</v>
      </c>
      <c r="BN22" s="75">
        <f t="shared" si="23"/>
        <v>0</v>
      </c>
      <c r="BO22" s="76">
        <f t="shared" si="24"/>
        <v>12370</v>
      </c>
      <c r="BP22" s="75">
        <f t="shared" si="25"/>
        <v>88948</v>
      </c>
      <c r="BQ22" s="75">
        <f t="shared" si="26"/>
        <v>6677</v>
      </c>
      <c r="BR22" s="75">
        <f t="shared" si="27"/>
        <v>6677</v>
      </c>
      <c r="BS22" s="75">
        <f t="shared" si="28"/>
        <v>0</v>
      </c>
      <c r="BT22" s="75">
        <f t="shared" si="29"/>
        <v>0</v>
      </c>
      <c r="BU22" s="75">
        <f t="shared" si="30"/>
        <v>0</v>
      </c>
      <c r="BV22" s="75">
        <f t="shared" si="31"/>
        <v>770</v>
      </c>
      <c r="BW22" s="75">
        <f t="shared" si="32"/>
        <v>485</v>
      </c>
      <c r="BX22" s="75">
        <f t="shared" si="33"/>
        <v>285</v>
      </c>
      <c r="BY22" s="75">
        <f t="shared" si="34"/>
        <v>0</v>
      </c>
      <c r="BZ22" s="75">
        <f t="shared" si="35"/>
        <v>0</v>
      </c>
      <c r="CA22" s="75">
        <f t="shared" si="36"/>
        <v>81501</v>
      </c>
      <c r="CB22" s="75">
        <f t="shared" si="37"/>
        <v>80180</v>
      </c>
      <c r="CC22" s="75">
        <f t="shared" si="38"/>
        <v>1300</v>
      </c>
      <c r="CD22" s="75">
        <f t="shared" si="39"/>
        <v>21</v>
      </c>
      <c r="CE22" s="75">
        <f t="shared" si="40"/>
        <v>0</v>
      </c>
      <c r="CF22" s="76">
        <f t="shared" si="41"/>
        <v>76726</v>
      </c>
      <c r="CG22" s="75">
        <f t="shared" si="42"/>
        <v>0</v>
      </c>
      <c r="CH22" s="75">
        <f t="shared" si="43"/>
        <v>9287</v>
      </c>
      <c r="CI22" s="75">
        <f t="shared" si="44"/>
        <v>99333</v>
      </c>
    </row>
    <row r="23" spans="1:87" s="50" customFormat="1" ht="12" customHeight="1">
      <c r="A23" s="53" t="s">
        <v>118</v>
      </c>
      <c r="B23" s="54" t="s">
        <v>210</v>
      </c>
      <c r="C23" s="53" t="s">
        <v>211</v>
      </c>
      <c r="D23" s="75">
        <f t="shared" si="3"/>
        <v>0</v>
      </c>
      <c r="E23" s="75">
        <f t="shared" si="4"/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6">
        <v>0</v>
      </c>
      <c r="L23" s="75">
        <f t="shared" si="5"/>
        <v>0</v>
      </c>
      <c r="M23" s="75">
        <f t="shared" si="6"/>
        <v>0</v>
      </c>
      <c r="N23" s="75">
        <v>0</v>
      </c>
      <c r="O23" s="75">
        <v>0</v>
      </c>
      <c r="P23" s="75">
        <v>0</v>
      </c>
      <c r="Q23" s="75">
        <v>0</v>
      </c>
      <c r="R23" s="75">
        <f t="shared" si="7"/>
        <v>0</v>
      </c>
      <c r="S23" s="75">
        <v>0</v>
      </c>
      <c r="T23" s="75">
        <v>0</v>
      </c>
      <c r="U23" s="75">
        <v>0</v>
      </c>
      <c r="V23" s="75">
        <v>0</v>
      </c>
      <c r="W23" s="75">
        <f t="shared" si="8"/>
        <v>0</v>
      </c>
      <c r="X23" s="75">
        <v>0</v>
      </c>
      <c r="Y23" s="75">
        <v>0</v>
      </c>
      <c r="Z23" s="75">
        <v>0</v>
      </c>
      <c r="AA23" s="75">
        <v>0</v>
      </c>
      <c r="AB23" s="76">
        <v>0</v>
      </c>
      <c r="AC23" s="75">
        <v>0</v>
      </c>
      <c r="AD23" s="75">
        <v>0</v>
      </c>
      <c r="AE23" s="75">
        <f t="shared" si="9"/>
        <v>0</v>
      </c>
      <c r="AF23" s="75">
        <f t="shared" si="10"/>
        <v>14553</v>
      </c>
      <c r="AG23" s="75">
        <f t="shared" si="11"/>
        <v>14553</v>
      </c>
      <c r="AH23" s="75">
        <v>0</v>
      </c>
      <c r="AI23" s="75">
        <v>14553</v>
      </c>
      <c r="AJ23" s="75">
        <v>0</v>
      </c>
      <c r="AK23" s="75">
        <v>0</v>
      </c>
      <c r="AL23" s="75">
        <v>0</v>
      </c>
      <c r="AM23" s="76">
        <v>0</v>
      </c>
      <c r="AN23" s="75">
        <f t="shared" si="12"/>
        <v>202502</v>
      </c>
      <c r="AO23" s="75">
        <f t="shared" si="13"/>
        <v>64779</v>
      </c>
      <c r="AP23" s="75">
        <v>64779</v>
      </c>
      <c r="AQ23" s="75">
        <v>0</v>
      </c>
      <c r="AR23" s="75">
        <v>0</v>
      </c>
      <c r="AS23" s="75">
        <v>0</v>
      </c>
      <c r="AT23" s="75">
        <f t="shared" si="14"/>
        <v>102738</v>
      </c>
      <c r="AU23" s="75">
        <v>0</v>
      </c>
      <c r="AV23" s="75">
        <v>102738</v>
      </c>
      <c r="AW23" s="75">
        <v>0</v>
      </c>
      <c r="AX23" s="75">
        <v>0</v>
      </c>
      <c r="AY23" s="75">
        <f t="shared" si="15"/>
        <v>34985</v>
      </c>
      <c r="AZ23" s="75">
        <v>31000</v>
      </c>
      <c r="BA23" s="75">
        <v>0</v>
      </c>
      <c r="BB23" s="75">
        <v>0</v>
      </c>
      <c r="BC23" s="75">
        <v>3985</v>
      </c>
      <c r="BD23" s="76">
        <v>0</v>
      </c>
      <c r="BE23" s="75">
        <v>0</v>
      </c>
      <c r="BF23" s="75">
        <v>0</v>
      </c>
      <c r="BG23" s="75">
        <f t="shared" si="16"/>
        <v>217055</v>
      </c>
      <c r="BH23" s="75">
        <f aca="true" t="shared" si="45" ref="BH23:BN28">SUM(D23,AF23)</f>
        <v>14553</v>
      </c>
      <c r="BI23" s="75">
        <f t="shared" si="45"/>
        <v>14553</v>
      </c>
      <c r="BJ23" s="75">
        <f t="shared" si="45"/>
        <v>0</v>
      </c>
      <c r="BK23" s="75">
        <f t="shared" si="45"/>
        <v>14553</v>
      </c>
      <c r="BL23" s="75">
        <f t="shared" si="45"/>
        <v>0</v>
      </c>
      <c r="BM23" s="75">
        <f t="shared" si="45"/>
        <v>0</v>
      </c>
      <c r="BN23" s="75">
        <f t="shared" si="45"/>
        <v>0</v>
      </c>
      <c r="BO23" s="76">
        <v>0</v>
      </c>
      <c r="BP23" s="75">
        <f aca="true" t="shared" si="46" ref="BP23:CE28">SUM(L23,AN23)</f>
        <v>202502</v>
      </c>
      <c r="BQ23" s="75">
        <f t="shared" si="46"/>
        <v>64779</v>
      </c>
      <c r="BR23" s="75">
        <f t="shared" si="46"/>
        <v>64779</v>
      </c>
      <c r="BS23" s="75">
        <f t="shared" si="46"/>
        <v>0</v>
      </c>
      <c r="BT23" s="75">
        <f t="shared" si="46"/>
        <v>0</v>
      </c>
      <c r="BU23" s="75">
        <f t="shared" si="46"/>
        <v>0</v>
      </c>
      <c r="BV23" s="75">
        <f t="shared" si="46"/>
        <v>102738</v>
      </c>
      <c r="BW23" s="75">
        <f t="shared" si="46"/>
        <v>0</v>
      </c>
      <c r="BX23" s="75">
        <f t="shared" si="46"/>
        <v>102738</v>
      </c>
      <c r="BY23" s="75">
        <f t="shared" si="46"/>
        <v>0</v>
      </c>
      <c r="BZ23" s="75">
        <f t="shared" si="46"/>
        <v>0</v>
      </c>
      <c r="CA23" s="75">
        <f t="shared" si="46"/>
        <v>34985</v>
      </c>
      <c r="CB23" s="75">
        <f t="shared" si="46"/>
        <v>31000</v>
      </c>
      <c r="CC23" s="75">
        <f t="shared" si="46"/>
        <v>0</v>
      </c>
      <c r="CD23" s="75">
        <f t="shared" si="46"/>
        <v>0</v>
      </c>
      <c r="CE23" s="75">
        <f t="shared" si="46"/>
        <v>3985</v>
      </c>
      <c r="CF23" s="76">
        <v>0</v>
      </c>
      <c r="CG23" s="75">
        <f aca="true" t="shared" si="47" ref="CG23:CI28">SUM(AC23,BE23)</f>
        <v>0</v>
      </c>
      <c r="CH23" s="75">
        <f t="shared" si="47"/>
        <v>0</v>
      </c>
      <c r="CI23" s="75">
        <f t="shared" si="47"/>
        <v>217055</v>
      </c>
    </row>
    <row r="24" spans="1:87" s="50" customFormat="1" ht="12" customHeight="1">
      <c r="A24" s="53" t="s">
        <v>118</v>
      </c>
      <c r="B24" s="54" t="s">
        <v>213</v>
      </c>
      <c r="C24" s="53" t="s">
        <v>214</v>
      </c>
      <c r="D24" s="75">
        <f t="shared" si="3"/>
        <v>0</v>
      </c>
      <c r="E24" s="75">
        <f t="shared" si="4"/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6">
        <v>0</v>
      </c>
      <c r="L24" s="75">
        <f t="shared" si="5"/>
        <v>0</v>
      </c>
      <c r="M24" s="75">
        <f t="shared" si="6"/>
        <v>0</v>
      </c>
      <c r="N24" s="75">
        <v>0</v>
      </c>
      <c r="O24" s="75">
        <v>0</v>
      </c>
      <c r="P24" s="75">
        <v>0</v>
      </c>
      <c r="Q24" s="75">
        <v>0</v>
      </c>
      <c r="R24" s="75">
        <f t="shared" si="7"/>
        <v>0</v>
      </c>
      <c r="S24" s="75">
        <v>0</v>
      </c>
      <c r="T24" s="75">
        <v>0</v>
      </c>
      <c r="U24" s="75">
        <v>0</v>
      </c>
      <c r="V24" s="75">
        <v>0</v>
      </c>
      <c r="W24" s="75">
        <f t="shared" si="8"/>
        <v>0</v>
      </c>
      <c r="X24" s="75">
        <v>0</v>
      </c>
      <c r="Y24" s="75">
        <v>0</v>
      </c>
      <c r="Z24" s="75">
        <v>0</v>
      </c>
      <c r="AA24" s="75">
        <v>0</v>
      </c>
      <c r="AB24" s="76">
        <v>0</v>
      </c>
      <c r="AC24" s="75">
        <v>0</v>
      </c>
      <c r="AD24" s="75">
        <v>0</v>
      </c>
      <c r="AE24" s="75">
        <f t="shared" si="9"/>
        <v>0</v>
      </c>
      <c r="AF24" s="75">
        <f t="shared" si="10"/>
        <v>122300</v>
      </c>
      <c r="AG24" s="75">
        <f t="shared" si="11"/>
        <v>122300</v>
      </c>
      <c r="AH24" s="75">
        <v>0</v>
      </c>
      <c r="AI24" s="75">
        <v>0</v>
      </c>
      <c r="AJ24" s="75">
        <v>0</v>
      </c>
      <c r="AK24" s="75">
        <v>122300</v>
      </c>
      <c r="AL24" s="75">
        <v>0</v>
      </c>
      <c r="AM24" s="76">
        <v>0</v>
      </c>
      <c r="AN24" s="75">
        <f t="shared" si="12"/>
        <v>238035</v>
      </c>
      <c r="AO24" s="75">
        <f t="shared" si="13"/>
        <v>104571</v>
      </c>
      <c r="AP24" s="75">
        <v>23713</v>
      </c>
      <c r="AQ24" s="75">
        <v>0</v>
      </c>
      <c r="AR24" s="75">
        <v>80858</v>
      </c>
      <c r="AS24" s="75">
        <v>0</v>
      </c>
      <c r="AT24" s="75">
        <f t="shared" si="14"/>
        <v>125517</v>
      </c>
      <c r="AU24" s="75">
        <v>0</v>
      </c>
      <c r="AV24" s="75">
        <v>125517</v>
      </c>
      <c r="AW24" s="75">
        <v>0</v>
      </c>
      <c r="AX24" s="75">
        <v>0</v>
      </c>
      <c r="AY24" s="75">
        <f t="shared" si="15"/>
        <v>7947</v>
      </c>
      <c r="AZ24" s="75">
        <v>0</v>
      </c>
      <c r="BA24" s="75">
        <v>0</v>
      </c>
      <c r="BB24" s="75">
        <v>0</v>
      </c>
      <c r="BC24" s="75">
        <v>7947</v>
      </c>
      <c r="BD24" s="76">
        <v>0</v>
      </c>
      <c r="BE24" s="75">
        <v>0</v>
      </c>
      <c r="BF24" s="75">
        <v>213081</v>
      </c>
      <c r="BG24" s="75">
        <f t="shared" si="16"/>
        <v>573416</v>
      </c>
      <c r="BH24" s="75">
        <f t="shared" si="45"/>
        <v>122300</v>
      </c>
      <c r="BI24" s="75">
        <f t="shared" si="45"/>
        <v>122300</v>
      </c>
      <c r="BJ24" s="75">
        <f t="shared" si="45"/>
        <v>0</v>
      </c>
      <c r="BK24" s="75">
        <f t="shared" si="45"/>
        <v>0</v>
      </c>
      <c r="BL24" s="75">
        <f t="shared" si="45"/>
        <v>0</v>
      </c>
      <c r="BM24" s="75">
        <f t="shared" si="45"/>
        <v>122300</v>
      </c>
      <c r="BN24" s="75">
        <f t="shared" si="45"/>
        <v>0</v>
      </c>
      <c r="BO24" s="76">
        <v>0</v>
      </c>
      <c r="BP24" s="75">
        <f t="shared" si="46"/>
        <v>238035</v>
      </c>
      <c r="BQ24" s="75">
        <f t="shared" si="46"/>
        <v>104571</v>
      </c>
      <c r="BR24" s="75">
        <f t="shared" si="46"/>
        <v>23713</v>
      </c>
      <c r="BS24" s="75">
        <f t="shared" si="46"/>
        <v>0</v>
      </c>
      <c r="BT24" s="75">
        <f t="shared" si="46"/>
        <v>80858</v>
      </c>
      <c r="BU24" s="75">
        <f t="shared" si="46"/>
        <v>0</v>
      </c>
      <c r="BV24" s="75">
        <f t="shared" si="46"/>
        <v>125517</v>
      </c>
      <c r="BW24" s="75">
        <f t="shared" si="46"/>
        <v>0</v>
      </c>
      <c r="BX24" s="75">
        <f t="shared" si="46"/>
        <v>125517</v>
      </c>
      <c r="BY24" s="75">
        <f t="shared" si="46"/>
        <v>0</v>
      </c>
      <c r="BZ24" s="75">
        <f t="shared" si="46"/>
        <v>0</v>
      </c>
      <c r="CA24" s="75">
        <f t="shared" si="46"/>
        <v>7947</v>
      </c>
      <c r="CB24" s="75">
        <f t="shared" si="46"/>
        <v>0</v>
      </c>
      <c r="CC24" s="75">
        <f t="shared" si="46"/>
        <v>0</v>
      </c>
      <c r="CD24" s="75">
        <f t="shared" si="46"/>
        <v>0</v>
      </c>
      <c r="CE24" s="75">
        <f t="shared" si="46"/>
        <v>7947</v>
      </c>
      <c r="CF24" s="76">
        <v>0</v>
      </c>
      <c r="CG24" s="75">
        <f t="shared" si="47"/>
        <v>0</v>
      </c>
      <c r="CH24" s="75">
        <f t="shared" si="47"/>
        <v>213081</v>
      </c>
      <c r="CI24" s="75">
        <f t="shared" si="47"/>
        <v>573416</v>
      </c>
    </row>
    <row r="25" spans="1:87" s="50" customFormat="1" ht="12" customHeight="1">
      <c r="A25" s="53" t="s">
        <v>118</v>
      </c>
      <c r="B25" s="54" t="s">
        <v>217</v>
      </c>
      <c r="C25" s="53" t="s">
        <v>218</v>
      </c>
      <c r="D25" s="75">
        <f t="shared" si="3"/>
        <v>27941</v>
      </c>
      <c r="E25" s="75">
        <f t="shared" si="4"/>
        <v>27941</v>
      </c>
      <c r="F25" s="75">
        <v>0</v>
      </c>
      <c r="G25" s="75">
        <v>20274</v>
      </c>
      <c r="H25" s="75">
        <v>0</v>
      </c>
      <c r="I25" s="75">
        <v>7667</v>
      </c>
      <c r="J25" s="75">
        <v>0</v>
      </c>
      <c r="K25" s="76">
        <v>0</v>
      </c>
      <c r="L25" s="75">
        <f t="shared" si="5"/>
        <v>500771</v>
      </c>
      <c r="M25" s="75">
        <f t="shared" si="6"/>
        <v>122027</v>
      </c>
      <c r="N25" s="75">
        <v>103258</v>
      </c>
      <c r="O25" s="75">
        <v>0</v>
      </c>
      <c r="P25" s="75">
        <v>18769</v>
      </c>
      <c r="Q25" s="75">
        <v>0</v>
      </c>
      <c r="R25" s="75">
        <f t="shared" si="7"/>
        <v>256601</v>
      </c>
      <c r="S25" s="75">
        <v>0</v>
      </c>
      <c r="T25" s="75">
        <v>249564</v>
      </c>
      <c r="U25" s="75">
        <v>7037</v>
      </c>
      <c r="V25" s="75">
        <v>0</v>
      </c>
      <c r="W25" s="75">
        <f t="shared" si="8"/>
        <v>122143</v>
      </c>
      <c r="X25" s="75">
        <v>7</v>
      </c>
      <c r="Y25" s="75">
        <v>104447</v>
      </c>
      <c r="Z25" s="75">
        <v>15125</v>
      </c>
      <c r="AA25" s="75">
        <v>2564</v>
      </c>
      <c r="AB25" s="76">
        <v>0</v>
      </c>
      <c r="AC25" s="75">
        <v>0</v>
      </c>
      <c r="AD25" s="75">
        <v>13402</v>
      </c>
      <c r="AE25" s="75">
        <f t="shared" si="9"/>
        <v>542114</v>
      </c>
      <c r="AF25" s="75">
        <f t="shared" si="10"/>
        <v>0</v>
      </c>
      <c r="AG25" s="75">
        <f t="shared" si="11"/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6">
        <v>0</v>
      </c>
      <c r="AN25" s="75">
        <f t="shared" si="12"/>
        <v>0</v>
      </c>
      <c r="AO25" s="75">
        <f t="shared" si="13"/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f t="shared" si="14"/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f t="shared" si="15"/>
        <v>0</v>
      </c>
      <c r="AZ25" s="75">
        <v>0</v>
      </c>
      <c r="BA25" s="75">
        <v>0</v>
      </c>
      <c r="BB25" s="75">
        <v>0</v>
      </c>
      <c r="BC25" s="75">
        <v>0</v>
      </c>
      <c r="BD25" s="76">
        <v>0</v>
      </c>
      <c r="BE25" s="75">
        <v>0</v>
      </c>
      <c r="BF25" s="75">
        <v>0</v>
      </c>
      <c r="BG25" s="75">
        <f t="shared" si="16"/>
        <v>0</v>
      </c>
      <c r="BH25" s="75">
        <f t="shared" si="45"/>
        <v>27941</v>
      </c>
      <c r="BI25" s="75">
        <f t="shared" si="45"/>
        <v>27941</v>
      </c>
      <c r="BJ25" s="75">
        <f t="shared" si="45"/>
        <v>0</v>
      </c>
      <c r="BK25" s="75">
        <f t="shared" si="45"/>
        <v>20274</v>
      </c>
      <c r="BL25" s="75">
        <f t="shared" si="45"/>
        <v>0</v>
      </c>
      <c r="BM25" s="75">
        <f t="shared" si="45"/>
        <v>7667</v>
      </c>
      <c r="BN25" s="75">
        <f t="shared" si="45"/>
        <v>0</v>
      </c>
      <c r="BO25" s="76">
        <v>0</v>
      </c>
      <c r="BP25" s="75">
        <f t="shared" si="46"/>
        <v>500771</v>
      </c>
      <c r="BQ25" s="75">
        <f t="shared" si="46"/>
        <v>122027</v>
      </c>
      <c r="BR25" s="75">
        <f t="shared" si="46"/>
        <v>103258</v>
      </c>
      <c r="BS25" s="75">
        <f t="shared" si="46"/>
        <v>0</v>
      </c>
      <c r="BT25" s="75">
        <f t="shared" si="46"/>
        <v>18769</v>
      </c>
      <c r="BU25" s="75">
        <f t="shared" si="46"/>
        <v>0</v>
      </c>
      <c r="BV25" s="75">
        <f t="shared" si="46"/>
        <v>256601</v>
      </c>
      <c r="BW25" s="75">
        <f t="shared" si="46"/>
        <v>0</v>
      </c>
      <c r="BX25" s="75">
        <f t="shared" si="46"/>
        <v>249564</v>
      </c>
      <c r="BY25" s="75">
        <f t="shared" si="46"/>
        <v>7037</v>
      </c>
      <c r="BZ25" s="75">
        <f t="shared" si="46"/>
        <v>0</v>
      </c>
      <c r="CA25" s="75">
        <f t="shared" si="46"/>
        <v>122143</v>
      </c>
      <c r="CB25" s="75">
        <f t="shared" si="46"/>
        <v>7</v>
      </c>
      <c r="CC25" s="75">
        <f t="shared" si="46"/>
        <v>104447</v>
      </c>
      <c r="CD25" s="75">
        <f t="shared" si="46"/>
        <v>15125</v>
      </c>
      <c r="CE25" s="75">
        <f t="shared" si="46"/>
        <v>2564</v>
      </c>
      <c r="CF25" s="76">
        <v>0</v>
      </c>
      <c r="CG25" s="75">
        <f t="shared" si="47"/>
        <v>0</v>
      </c>
      <c r="CH25" s="75">
        <f t="shared" si="47"/>
        <v>13402</v>
      </c>
      <c r="CI25" s="75">
        <f t="shared" si="47"/>
        <v>542114</v>
      </c>
    </row>
    <row r="26" spans="1:87" s="50" customFormat="1" ht="12" customHeight="1">
      <c r="A26" s="53" t="s">
        <v>118</v>
      </c>
      <c r="B26" s="54" t="s">
        <v>220</v>
      </c>
      <c r="C26" s="53" t="s">
        <v>221</v>
      </c>
      <c r="D26" s="75">
        <f t="shared" si="3"/>
        <v>274263</v>
      </c>
      <c r="E26" s="75">
        <f t="shared" si="4"/>
        <v>274263</v>
      </c>
      <c r="F26" s="75">
        <v>0</v>
      </c>
      <c r="G26" s="75">
        <v>0</v>
      </c>
      <c r="H26" s="75">
        <v>274263</v>
      </c>
      <c r="I26" s="75">
        <v>0</v>
      </c>
      <c r="J26" s="75">
        <v>0</v>
      </c>
      <c r="K26" s="76">
        <v>0</v>
      </c>
      <c r="L26" s="75">
        <f t="shared" si="5"/>
        <v>730498</v>
      </c>
      <c r="M26" s="75">
        <f t="shared" si="6"/>
        <v>202342</v>
      </c>
      <c r="N26" s="75">
        <v>63727</v>
      </c>
      <c r="O26" s="75">
        <v>0</v>
      </c>
      <c r="P26" s="75">
        <v>130957</v>
      </c>
      <c r="Q26" s="75">
        <v>7658</v>
      </c>
      <c r="R26" s="75">
        <f t="shared" si="7"/>
        <v>408726</v>
      </c>
      <c r="S26" s="75">
        <v>0</v>
      </c>
      <c r="T26" s="75">
        <v>392436</v>
      </c>
      <c r="U26" s="75">
        <v>16290</v>
      </c>
      <c r="V26" s="75">
        <v>0</v>
      </c>
      <c r="W26" s="75">
        <f t="shared" si="8"/>
        <v>119430</v>
      </c>
      <c r="X26" s="75">
        <v>0</v>
      </c>
      <c r="Y26" s="75">
        <v>0</v>
      </c>
      <c r="Z26" s="75">
        <v>0</v>
      </c>
      <c r="AA26" s="75">
        <v>119430</v>
      </c>
      <c r="AB26" s="76">
        <v>0</v>
      </c>
      <c r="AC26" s="75">
        <v>0</v>
      </c>
      <c r="AD26" s="75">
        <v>27196</v>
      </c>
      <c r="AE26" s="75">
        <f t="shared" si="9"/>
        <v>1031957</v>
      </c>
      <c r="AF26" s="75">
        <f t="shared" si="10"/>
        <v>0</v>
      </c>
      <c r="AG26" s="75">
        <f t="shared" si="11"/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6">
        <v>0</v>
      </c>
      <c r="AN26" s="75">
        <f t="shared" si="12"/>
        <v>58002</v>
      </c>
      <c r="AO26" s="75">
        <f t="shared" si="13"/>
        <v>22142</v>
      </c>
      <c r="AP26" s="75">
        <v>7381</v>
      </c>
      <c r="AQ26" s="75">
        <v>0</v>
      </c>
      <c r="AR26" s="75">
        <v>14761</v>
      </c>
      <c r="AS26" s="75">
        <v>0</v>
      </c>
      <c r="AT26" s="75">
        <f t="shared" si="14"/>
        <v>35860</v>
      </c>
      <c r="AU26" s="75">
        <v>0</v>
      </c>
      <c r="AV26" s="75">
        <v>35860</v>
      </c>
      <c r="AW26" s="75">
        <v>0</v>
      </c>
      <c r="AX26" s="75">
        <v>0</v>
      </c>
      <c r="AY26" s="75">
        <f t="shared" si="15"/>
        <v>0</v>
      </c>
      <c r="AZ26" s="75">
        <v>0</v>
      </c>
      <c r="BA26" s="75">
        <v>0</v>
      </c>
      <c r="BB26" s="75">
        <v>0</v>
      </c>
      <c r="BC26" s="75">
        <v>0</v>
      </c>
      <c r="BD26" s="76">
        <v>0</v>
      </c>
      <c r="BE26" s="75">
        <v>0</v>
      </c>
      <c r="BF26" s="75">
        <v>300</v>
      </c>
      <c r="BG26" s="75">
        <f t="shared" si="16"/>
        <v>58302</v>
      </c>
      <c r="BH26" s="75">
        <f t="shared" si="45"/>
        <v>274263</v>
      </c>
      <c r="BI26" s="75">
        <f t="shared" si="45"/>
        <v>274263</v>
      </c>
      <c r="BJ26" s="75">
        <f t="shared" si="45"/>
        <v>0</v>
      </c>
      <c r="BK26" s="75">
        <f t="shared" si="45"/>
        <v>0</v>
      </c>
      <c r="BL26" s="75">
        <f t="shared" si="45"/>
        <v>274263</v>
      </c>
      <c r="BM26" s="75">
        <f t="shared" si="45"/>
        <v>0</v>
      </c>
      <c r="BN26" s="75">
        <f t="shared" si="45"/>
        <v>0</v>
      </c>
      <c r="BO26" s="76">
        <v>0</v>
      </c>
      <c r="BP26" s="75">
        <f t="shared" si="46"/>
        <v>788500</v>
      </c>
      <c r="BQ26" s="75">
        <f t="shared" si="46"/>
        <v>224484</v>
      </c>
      <c r="BR26" s="75">
        <f t="shared" si="46"/>
        <v>71108</v>
      </c>
      <c r="BS26" s="75">
        <f t="shared" si="46"/>
        <v>0</v>
      </c>
      <c r="BT26" s="75">
        <f t="shared" si="46"/>
        <v>145718</v>
      </c>
      <c r="BU26" s="75">
        <f t="shared" si="46"/>
        <v>7658</v>
      </c>
      <c r="BV26" s="75">
        <f t="shared" si="46"/>
        <v>444586</v>
      </c>
      <c r="BW26" s="75">
        <f t="shared" si="46"/>
        <v>0</v>
      </c>
      <c r="BX26" s="75">
        <f t="shared" si="46"/>
        <v>428296</v>
      </c>
      <c r="BY26" s="75">
        <f t="shared" si="46"/>
        <v>16290</v>
      </c>
      <c r="BZ26" s="75">
        <f t="shared" si="46"/>
        <v>0</v>
      </c>
      <c r="CA26" s="75">
        <f t="shared" si="46"/>
        <v>119430</v>
      </c>
      <c r="CB26" s="75">
        <f t="shared" si="46"/>
        <v>0</v>
      </c>
      <c r="CC26" s="75">
        <f t="shared" si="46"/>
        <v>0</v>
      </c>
      <c r="CD26" s="75">
        <f t="shared" si="46"/>
        <v>0</v>
      </c>
      <c r="CE26" s="75">
        <f t="shared" si="46"/>
        <v>119430</v>
      </c>
      <c r="CF26" s="76">
        <v>0</v>
      </c>
      <c r="CG26" s="75">
        <f t="shared" si="47"/>
        <v>0</v>
      </c>
      <c r="CH26" s="75">
        <f t="shared" si="47"/>
        <v>27496</v>
      </c>
      <c r="CI26" s="75">
        <f t="shared" si="47"/>
        <v>1090259</v>
      </c>
    </row>
    <row r="27" spans="1:87" s="50" customFormat="1" ht="12" customHeight="1">
      <c r="A27" s="53" t="s">
        <v>118</v>
      </c>
      <c r="B27" s="54" t="s">
        <v>222</v>
      </c>
      <c r="C27" s="53" t="s">
        <v>223</v>
      </c>
      <c r="D27" s="75">
        <f t="shared" si="3"/>
        <v>0</v>
      </c>
      <c r="E27" s="75">
        <f t="shared" si="4"/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f t="shared" si="5"/>
        <v>1942645</v>
      </c>
      <c r="M27" s="75">
        <f t="shared" si="6"/>
        <v>556320</v>
      </c>
      <c r="N27" s="75">
        <v>481818</v>
      </c>
      <c r="O27" s="75">
        <v>0</v>
      </c>
      <c r="P27" s="75">
        <v>74502</v>
      </c>
      <c r="Q27" s="75">
        <v>0</v>
      </c>
      <c r="R27" s="75">
        <f t="shared" si="7"/>
        <v>569315</v>
      </c>
      <c r="S27" s="75">
        <v>0</v>
      </c>
      <c r="T27" s="75">
        <v>436278</v>
      </c>
      <c r="U27" s="75">
        <v>133037</v>
      </c>
      <c r="V27" s="75">
        <v>0</v>
      </c>
      <c r="W27" s="75">
        <f t="shared" si="8"/>
        <v>810486</v>
      </c>
      <c r="X27" s="75">
        <v>0</v>
      </c>
      <c r="Y27" s="75">
        <v>651391</v>
      </c>
      <c r="Z27" s="75">
        <v>8322</v>
      </c>
      <c r="AA27" s="75">
        <v>150773</v>
      </c>
      <c r="AB27" s="76">
        <v>0</v>
      </c>
      <c r="AC27" s="75">
        <v>6524</v>
      </c>
      <c r="AD27" s="75">
        <v>230202</v>
      </c>
      <c r="AE27" s="75">
        <f t="shared" si="9"/>
        <v>2172847</v>
      </c>
      <c r="AF27" s="75">
        <f t="shared" si="10"/>
        <v>0</v>
      </c>
      <c r="AG27" s="75">
        <f t="shared" si="11"/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6">
        <v>0</v>
      </c>
      <c r="AN27" s="75">
        <f t="shared" si="12"/>
        <v>0</v>
      </c>
      <c r="AO27" s="75">
        <f t="shared" si="13"/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f t="shared" si="14"/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f t="shared" si="15"/>
        <v>0</v>
      </c>
      <c r="AZ27" s="75">
        <v>0</v>
      </c>
      <c r="BA27" s="75">
        <v>0</v>
      </c>
      <c r="BB27" s="75">
        <v>0</v>
      </c>
      <c r="BC27" s="75">
        <v>0</v>
      </c>
      <c r="BD27" s="76">
        <v>0</v>
      </c>
      <c r="BE27" s="75">
        <v>0</v>
      </c>
      <c r="BF27" s="75">
        <v>0</v>
      </c>
      <c r="BG27" s="75">
        <f t="shared" si="16"/>
        <v>0</v>
      </c>
      <c r="BH27" s="75">
        <f t="shared" si="45"/>
        <v>0</v>
      </c>
      <c r="BI27" s="75">
        <f t="shared" si="45"/>
        <v>0</v>
      </c>
      <c r="BJ27" s="75">
        <f t="shared" si="45"/>
        <v>0</v>
      </c>
      <c r="BK27" s="75">
        <f t="shared" si="45"/>
        <v>0</v>
      </c>
      <c r="BL27" s="75">
        <f t="shared" si="45"/>
        <v>0</v>
      </c>
      <c r="BM27" s="75">
        <f t="shared" si="45"/>
        <v>0</v>
      </c>
      <c r="BN27" s="75">
        <f t="shared" si="45"/>
        <v>0</v>
      </c>
      <c r="BO27" s="76">
        <v>0</v>
      </c>
      <c r="BP27" s="75">
        <f t="shared" si="46"/>
        <v>1942645</v>
      </c>
      <c r="BQ27" s="75">
        <f t="shared" si="46"/>
        <v>556320</v>
      </c>
      <c r="BR27" s="75">
        <f t="shared" si="46"/>
        <v>481818</v>
      </c>
      <c r="BS27" s="75">
        <f t="shared" si="46"/>
        <v>0</v>
      </c>
      <c r="BT27" s="75">
        <f t="shared" si="46"/>
        <v>74502</v>
      </c>
      <c r="BU27" s="75">
        <f t="shared" si="46"/>
        <v>0</v>
      </c>
      <c r="BV27" s="75">
        <f t="shared" si="46"/>
        <v>569315</v>
      </c>
      <c r="BW27" s="75">
        <f t="shared" si="46"/>
        <v>0</v>
      </c>
      <c r="BX27" s="75">
        <f t="shared" si="46"/>
        <v>436278</v>
      </c>
      <c r="BY27" s="75">
        <f t="shared" si="46"/>
        <v>133037</v>
      </c>
      <c r="BZ27" s="75">
        <f t="shared" si="46"/>
        <v>0</v>
      </c>
      <c r="CA27" s="75">
        <f t="shared" si="46"/>
        <v>810486</v>
      </c>
      <c r="CB27" s="75">
        <f t="shared" si="46"/>
        <v>0</v>
      </c>
      <c r="CC27" s="75">
        <f t="shared" si="46"/>
        <v>651391</v>
      </c>
      <c r="CD27" s="75">
        <f t="shared" si="46"/>
        <v>8322</v>
      </c>
      <c r="CE27" s="75">
        <f t="shared" si="46"/>
        <v>150773</v>
      </c>
      <c r="CF27" s="76">
        <v>0</v>
      </c>
      <c r="CG27" s="75">
        <f t="shared" si="47"/>
        <v>6524</v>
      </c>
      <c r="CH27" s="75">
        <f t="shared" si="47"/>
        <v>230202</v>
      </c>
      <c r="CI27" s="75">
        <f t="shared" si="47"/>
        <v>2172847</v>
      </c>
    </row>
    <row r="28" spans="1:87" s="50" customFormat="1" ht="12" customHeight="1">
      <c r="A28" s="53" t="s">
        <v>118</v>
      </c>
      <c r="B28" s="54" t="s">
        <v>347</v>
      </c>
      <c r="C28" s="53" t="s">
        <v>348</v>
      </c>
      <c r="D28" s="75">
        <f t="shared" si="3"/>
        <v>378379</v>
      </c>
      <c r="E28" s="75">
        <f t="shared" si="4"/>
        <v>350425</v>
      </c>
      <c r="F28" s="75">
        <v>0</v>
      </c>
      <c r="G28" s="75">
        <v>350425</v>
      </c>
      <c r="H28" s="75">
        <v>0</v>
      </c>
      <c r="I28" s="75"/>
      <c r="J28" s="75">
        <v>27954</v>
      </c>
      <c r="K28" s="76">
        <v>0</v>
      </c>
      <c r="L28" s="75">
        <f t="shared" si="5"/>
        <v>47936</v>
      </c>
      <c r="M28" s="75">
        <f t="shared" si="6"/>
        <v>47936</v>
      </c>
      <c r="N28" s="75">
        <v>47936</v>
      </c>
      <c r="O28" s="75">
        <v>0</v>
      </c>
      <c r="P28" s="75">
        <v>0</v>
      </c>
      <c r="Q28" s="75">
        <v>0</v>
      </c>
      <c r="R28" s="75">
        <f t="shared" si="7"/>
        <v>0</v>
      </c>
      <c r="S28" s="75">
        <v>0</v>
      </c>
      <c r="T28" s="75">
        <v>0</v>
      </c>
      <c r="U28" s="75">
        <v>0</v>
      </c>
      <c r="V28" s="75">
        <v>0</v>
      </c>
      <c r="W28" s="75">
        <f t="shared" si="8"/>
        <v>0</v>
      </c>
      <c r="X28" s="75">
        <v>0</v>
      </c>
      <c r="Y28" s="75">
        <v>0</v>
      </c>
      <c r="Z28" s="75">
        <v>0</v>
      </c>
      <c r="AA28" s="75">
        <v>0</v>
      </c>
      <c r="AB28" s="76">
        <v>0</v>
      </c>
      <c r="AC28" s="75">
        <v>0</v>
      </c>
      <c r="AD28" s="75">
        <v>57035</v>
      </c>
      <c r="AE28" s="75">
        <f t="shared" si="9"/>
        <v>483350</v>
      </c>
      <c r="AF28" s="75">
        <f t="shared" si="10"/>
        <v>0</v>
      </c>
      <c r="AG28" s="75">
        <f t="shared" si="11"/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6">
        <v>0</v>
      </c>
      <c r="AN28" s="75">
        <f t="shared" si="12"/>
        <v>0</v>
      </c>
      <c r="AO28" s="75">
        <f t="shared" si="13"/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f t="shared" si="14"/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f t="shared" si="15"/>
        <v>0</v>
      </c>
      <c r="AZ28" s="75">
        <v>0</v>
      </c>
      <c r="BA28" s="75">
        <v>0</v>
      </c>
      <c r="BB28" s="75">
        <v>0</v>
      </c>
      <c r="BC28" s="75">
        <v>0</v>
      </c>
      <c r="BD28" s="76">
        <v>0</v>
      </c>
      <c r="BE28" s="75">
        <v>0</v>
      </c>
      <c r="BF28" s="75">
        <v>0</v>
      </c>
      <c r="BG28" s="75">
        <f t="shared" si="16"/>
        <v>0</v>
      </c>
      <c r="BH28" s="75">
        <f t="shared" si="45"/>
        <v>378379</v>
      </c>
      <c r="BI28" s="75">
        <f t="shared" si="45"/>
        <v>350425</v>
      </c>
      <c r="BJ28" s="75">
        <f t="shared" si="45"/>
        <v>0</v>
      </c>
      <c r="BK28" s="75">
        <f t="shared" si="45"/>
        <v>350425</v>
      </c>
      <c r="BL28" s="75">
        <f t="shared" si="45"/>
        <v>0</v>
      </c>
      <c r="BM28" s="75">
        <f t="shared" si="45"/>
        <v>0</v>
      </c>
      <c r="BN28" s="75">
        <f t="shared" si="45"/>
        <v>27954</v>
      </c>
      <c r="BO28" s="76">
        <v>0</v>
      </c>
      <c r="BP28" s="75">
        <f t="shared" si="46"/>
        <v>47936</v>
      </c>
      <c r="BQ28" s="75">
        <f t="shared" si="46"/>
        <v>47936</v>
      </c>
      <c r="BR28" s="75">
        <f t="shared" si="46"/>
        <v>47936</v>
      </c>
      <c r="BS28" s="75">
        <f t="shared" si="46"/>
        <v>0</v>
      </c>
      <c r="BT28" s="75">
        <f t="shared" si="46"/>
        <v>0</v>
      </c>
      <c r="BU28" s="75">
        <f t="shared" si="46"/>
        <v>0</v>
      </c>
      <c r="BV28" s="75">
        <f t="shared" si="46"/>
        <v>0</v>
      </c>
      <c r="BW28" s="75">
        <f t="shared" si="46"/>
        <v>0</v>
      </c>
      <c r="BX28" s="75">
        <f t="shared" si="46"/>
        <v>0</v>
      </c>
      <c r="BY28" s="75">
        <f t="shared" si="46"/>
        <v>0</v>
      </c>
      <c r="BZ28" s="75">
        <f t="shared" si="46"/>
        <v>0</v>
      </c>
      <c r="CA28" s="75">
        <f t="shared" si="46"/>
        <v>0</v>
      </c>
      <c r="CB28" s="75">
        <f t="shared" si="46"/>
        <v>0</v>
      </c>
      <c r="CC28" s="75">
        <f t="shared" si="46"/>
        <v>0</v>
      </c>
      <c r="CD28" s="75">
        <f t="shared" si="46"/>
        <v>0</v>
      </c>
      <c r="CE28" s="75">
        <f t="shared" si="46"/>
        <v>0</v>
      </c>
      <c r="CF28" s="76">
        <v>0</v>
      </c>
      <c r="CG28" s="75">
        <f t="shared" si="47"/>
        <v>0</v>
      </c>
      <c r="CH28" s="75">
        <f t="shared" si="47"/>
        <v>57035</v>
      </c>
      <c r="CI28" s="75">
        <f t="shared" si="47"/>
        <v>483350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7" customWidth="1"/>
    <col min="10" max="10" width="6.59765625" style="34" customWidth="1"/>
    <col min="11" max="11" width="35.59765625" style="47" customWidth="1"/>
    <col min="12" max="17" width="13.8984375" style="77" customWidth="1"/>
    <col min="18" max="18" width="6.59765625" style="34" customWidth="1"/>
    <col min="19" max="19" width="35.59765625" style="47" customWidth="1"/>
    <col min="20" max="25" width="13.8984375" style="77" customWidth="1"/>
    <col min="26" max="26" width="6.59765625" style="34" customWidth="1"/>
    <col min="27" max="27" width="35.59765625" style="47" customWidth="1"/>
    <col min="28" max="33" width="13.8984375" style="77" customWidth="1"/>
    <col min="34" max="34" width="6.59765625" style="34" customWidth="1"/>
    <col min="35" max="35" width="35.59765625" style="47" customWidth="1"/>
    <col min="36" max="41" width="13.8984375" style="77" customWidth="1"/>
    <col min="42" max="42" width="6.59765625" style="34" customWidth="1"/>
    <col min="43" max="43" width="35.59765625" style="47" customWidth="1"/>
    <col min="44" max="49" width="13.8984375" style="77" customWidth="1"/>
    <col min="50" max="50" width="6.59765625" style="34" customWidth="1"/>
    <col min="51" max="51" width="35.59765625" style="47" customWidth="1"/>
    <col min="52" max="52" width="14.09765625" style="77" customWidth="1"/>
    <col min="53" max="57" width="13.8984375" style="77" customWidth="1"/>
    <col min="58" max="16384" width="9" style="47" customWidth="1"/>
  </cols>
  <sheetData>
    <row r="1" spans="1:57" s="45" customFormat="1" ht="17.25">
      <c r="A1" s="124" t="s">
        <v>63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3"/>
      <c r="N1" s="58"/>
      <c r="O1" s="58"/>
      <c r="P1" s="58"/>
      <c r="Q1" s="58"/>
      <c r="R1" s="58"/>
      <c r="S1" s="58"/>
      <c r="T1" s="58"/>
      <c r="U1" s="113"/>
      <c r="V1" s="58"/>
      <c r="W1" s="58"/>
      <c r="X1" s="58"/>
      <c r="Y1" s="58"/>
      <c r="Z1" s="58"/>
      <c r="AA1" s="58"/>
      <c r="AB1" s="58"/>
      <c r="AC1" s="113"/>
      <c r="AD1" s="58"/>
      <c r="AE1" s="58"/>
      <c r="AF1" s="58"/>
      <c r="AG1" s="58"/>
      <c r="AH1" s="58"/>
      <c r="AI1" s="58"/>
      <c r="AJ1" s="58"/>
      <c r="AK1" s="113"/>
      <c r="AL1" s="58"/>
      <c r="AM1" s="58"/>
      <c r="AN1" s="58"/>
      <c r="AO1" s="58"/>
      <c r="AP1" s="58"/>
      <c r="AQ1" s="58"/>
      <c r="AR1" s="58"/>
      <c r="AS1" s="113"/>
      <c r="AT1" s="58"/>
      <c r="AU1" s="58"/>
      <c r="AV1" s="58"/>
      <c r="AW1" s="58"/>
      <c r="AX1" s="58"/>
      <c r="AY1" s="58"/>
      <c r="AZ1" s="58"/>
      <c r="BA1" s="113"/>
      <c r="BB1" s="58"/>
      <c r="BC1" s="58"/>
      <c r="BD1" s="58"/>
      <c r="BE1" s="58"/>
    </row>
    <row r="2" spans="1:57" s="45" customFormat="1" ht="13.5">
      <c r="A2" s="154" t="s">
        <v>349</v>
      </c>
      <c r="B2" s="145" t="s">
        <v>350</v>
      </c>
      <c r="C2" s="157" t="s">
        <v>351</v>
      </c>
      <c r="D2" s="136" t="s">
        <v>352</v>
      </c>
      <c r="E2" s="115"/>
      <c r="F2" s="115"/>
      <c r="G2" s="115"/>
      <c r="H2" s="115"/>
      <c r="I2" s="115"/>
      <c r="J2" s="136" t="s">
        <v>37</v>
      </c>
      <c r="K2" s="59"/>
      <c r="L2" s="59"/>
      <c r="M2" s="59"/>
      <c r="N2" s="59"/>
      <c r="O2" s="59"/>
      <c r="P2" s="59"/>
      <c r="Q2" s="116"/>
      <c r="R2" s="136" t="s">
        <v>38</v>
      </c>
      <c r="S2" s="59"/>
      <c r="T2" s="59"/>
      <c r="U2" s="59"/>
      <c r="V2" s="59"/>
      <c r="W2" s="59"/>
      <c r="X2" s="59"/>
      <c r="Y2" s="116"/>
      <c r="Z2" s="136" t="s">
        <v>39</v>
      </c>
      <c r="AA2" s="59"/>
      <c r="AB2" s="59"/>
      <c r="AC2" s="59"/>
      <c r="AD2" s="59"/>
      <c r="AE2" s="59"/>
      <c r="AF2" s="59"/>
      <c r="AG2" s="116"/>
      <c r="AH2" s="136" t="s">
        <v>40</v>
      </c>
      <c r="AI2" s="59"/>
      <c r="AJ2" s="59"/>
      <c r="AK2" s="59"/>
      <c r="AL2" s="59"/>
      <c r="AM2" s="59"/>
      <c r="AN2" s="59"/>
      <c r="AO2" s="116"/>
      <c r="AP2" s="136" t="s">
        <v>41</v>
      </c>
      <c r="AQ2" s="59"/>
      <c r="AR2" s="59"/>
      <c r="AS2" s="59"/>
      <c r="AT2" s="59"/>
      <c r="AU2" s="59"/>
      <c r="AV2" s="59"/>
      <c r="AW2" s="116"/>
      <c r="AX2" s="136" t="s">
        <v>42</v>
      </c>
      <c r="AY2" s="59"/>
      <c r="AZ2" s="59"/>
      <c r="BA2" s="59"/>
      <c r="BB2" s="59"/>
      <c r="BC2" s="59"/>
      <c r="BD2" s="59"/>
      <c r="BE2" s="116"/>
    </row>
    <row r="3" spans="1:57" s="45" customFormat="1" ht="13.5">
      <c r="A3" s="155"/>
      <c r="B3" s="146"/>
      <c r="C3" s="158"/>
      <c r="D3" s="114"/>
      <c r="E3" s="115"/>
      <c r="F3" s="117"/>
      <c r="G3" s="115"/>
      <c r="H3" s="115"/>
      <c r="I3" s="117"/>
      <c r="J3" s="118"/>
      <c r="K3" s="60"/>
      <c r="L3" s="59"/>
      <c r="M3" s="59"/>
      <c r="N3" s="60"/>
      <c r="O3" s="59"/>
      <c r="P3" s="59"/>
      <c r="Q3" s="119"/>
      <c r="R3" s="118"/>
      <c r="S3" s="60"/>
      <c r="T3" s="59"/>
      <c r="U3" s="59"/>
      <c r="V3" s="60"/>
      <c r="W3" s="59"/>
      <c r="X3" s="59"/>
      <c r="Y3" s="119"/>
      <c r="Z3" s="118"/>
      <c r="AA3" s="60"/>
      <c r="AB3" s="59"/>
      <c r="AC3" s="59"/>
      <c r="AD3" s="60"/>
      <c r="AE3" s="59"/>
      <c r="AF3" s="59"/>
      <c r="AG3" s="119"/>
      <c r="AH3" s="118"/>
      <c r="AI3" s="60"/>
      <c r="AJ3" s="59"/>
      <c r="AK3" s="59"/>
      <c r="AL3" s="60"/>
      <c r="AM3" s="59"/>
      <c r="AN3" s="59"/>
      <c r="AO3" s="119"/>
      <c r="AP3" s="118"/>
      <c r="AQ3" s="60"/>
      <c r="AR3" s="59"/>
      <c r="AS3" s="59"/>
      <c r="AT3" s="60"/>
      <c r="AU3" s="59"/>
      <c r="AV3" s="59"/>
      <c r="AW3" s="119"/>
      <c r="AX3" s="118"/>
      <c r="AY3" s="60"/>
      <c r="AZ3" s="59"/>
      <c r="BA3" s="59"/>
      <c r="BB3" s="60"/>
      <c r="BC3" s="59"/>
      <c r="BD3" s="59"/>
      <c r="BE3" s="119"/>
    </row>
    <row r="4" spans="1:57" s="45" customFormat="1" ht="13.5">
      <c r="A4" s="155"/>
      <c r="B4" s="146"/>
      <c r="C4" s="159"/>
      <c r="D4" s="120" t="s">
        <v>0</v>
      </c>
      <c r="E4" s="59"/>
      <c r="F4" s="119"/>
      <c r="G4" s="120" t="s">
        <v>353</v>
      </c>
      <c r="H4" s="59"/>
      <c r="I4" s="119"/>
      <c r="J4" s="154" t="s">
        <v>36</v>
      </c>
      <c r="K4" s="157" t="s">
        <v>354</v>
      </c>
      <c r="L4" s="120" t="s">
        <v>0</v>
      </c>
      <c r="M4" s="59"/>
      <c r="N4" s="119"/>
      <c r="O4" s="120" t="s">
        <v>353</v>
      </c>
      <c r="P4" s="59"/>
      <c r="Q4" s="119"/>
      <c r="R4" s="154" t="s">
        <v>36</v>
      </c>
      <c r="S4" s="157" t="s">
        <v>354</v>
      </c>
      <c r="T4" s="120" t="s">
        <v>0</v>
      </c>
      <c r="U4" s="59"/>
      <c r="V4" s="119"/>
      <c r="W4" s="120" t="s">
        <v>353</v>
      </c>
      <c r="X4" s="59"/>
      <c r="Y4" s="119"/>
      <c r="Z4" s="154" t="s">
        <v>36</v>
      </c>
      <c r="AA4" s="157" t="s">
        <v>354</v>
      </c>
      <c r="AB4" s="120" t="s">
        <v>0</v>
      </c>
      <c r="AC4" s="59"/>
      <c r="AD4" s="119"/>
      <c r="AE4" s="120" t="s">
        <v>353</v>
      </c>
      <c r="AF4" s="59"/>
      <c r="AG4" s="119"/>
      <c r="AH4" s="154" t="s">
        <v>36</v>
      </c>
      <c r="AI4" s="157" t="s">
        <v>354</v>
      </c>
      <c r="AJ4" s="120" t="s">
        <v>0</v>
      </c>
      <c r="AK4" s="59"/>
      <c r="AL4" s="119"/>
      <c r="AM4" s="120" t="s">
        <v>353</v>
      </c>
      <c r="AN4" s="59"/>
      <c r="AO4" s="119"/>
      <c r="AP4" s="154" t="s">
        <v>36</v>
      </c>
      <c r="AQ4" s="157" t="s">
        <v>354</v>
      </c>
      <c r="AR4" s="120" t="s">
        <v>0</v>
      </c>
      <c r="AS4" s="59"/>
      <c r="AT4" s="119"/>
      <c r="AU4" s="120" t="s">
        <v>353</v>
      </c>
      <c r="AV4" s="59"/>
      <c r="AW4" s="119"/>
      <c r="AX4" s="154" t="s">
        <v>36</v>
      </c>
      <c r="AY4" s="157" t="s">
        <v>354</v>
      </c>
      <c r="AZ4" s="120" t="s">
        <v>0</v>
      </c>
      <c r="BA4" s="59"/>
      <c r="BB4" s="119"/>
      <c r="BC4" s="120" t="s">
        <v>353</v>
      </c>
      <c r="BD4" s="59"/>
      <c r="BE4" s="119"/>
    </row>
    <row r="5" spans="1:57" s="45" customFormat="1" ht="22.5">
      <c r="A5" s="155"/>
      <c r="B5" s="146"/>
      <c r="C5" s="159"/>
      <c r="D5" s="137" t="s">
        <v>356</v>
      </c>
      <c r="E5" s="127" t="s">
        <v>357</v>
      </c>
      <c r="F5" s="70" t="s">
        <v>358</v>
      </c>
      <c r="G5" s="119" t="s">
        <v>356</v>
      </c>
      <c r="H5" s="127" t="s">
        <v>357</v>
      </c>
      <c r="I5" s="70" t="s">
        <v>358</v>
      </c>
      <c r="J5" s="155"/>
      <c r="K5" s="159"/>
      <c r="L5" s="137" t="s">
        <v>356</v>
      </c>
      <c r="M5" s="127" t="s">
        <v>357</v>
      </c>
      <c r="N5" s="70" t="s">
        <v>360</v>
      </c>
      <c r="O5" s="137" t="s">
        <v>356</v>
      </c>
      <c r="P5" s="127" t="s">
        <v>357</v>
      </c>
      <c r="Q5" s="70" t="s">
        <v>360</v>
      </c>
      <c r="R5" s="155"/>
      <c r="S5" s="159"/>
      <c r="T5" s="137" t="s">
        <v>356</v>
      </c>
      <c r="U5" s="127" t="s">
        <v>357</v>
      </c>
      <c r="V5" s="70" t="s">
        <v>360</v>
      </c>
      <c r="W5" s="137" t="s">
        <v>356</v>
      </c>
      <c r="X5" s="127" t="s">
        <v>357</v>
      </c>
      <c r="Y5" s="70" t="s">
        <v>360</v>
      </c>
      <c r="Z5" s="155"/>
      <c r="AA5" s="159"/>
      <c r="AB5" s="137" t="s">
        <v>356</v>
      </c>
      <c r="AC5" s="127" t="s">
        <v>357</v>
      </c>
      <c r="AD5" s="70" t="s">
        <v>360</v>
      </c>
      <c r="AE5" s="137" t="s">
        <v>356</v>
      </c>
      <c r="AF5" s="127" t="s">
        <v>357</v>
      </c>
      <c r="AG5" s="70" t="s">
        <v>360</v>
      </c>
      <c r="AH5" s="155"/>
      <c r="AI5" s="159"/>
      <c r="AJ5" s="137" t="s">
        <v>356</v>
      </c>
      <c r="AK5" s="127" t="s">
        <v>357</v>
      </c>
      <c r="AL5" s="70" t="s">
        <v>360</v>
      </c>
      <c r="AM5" s="137" t="s">
        <v>356</v>
      </c>
      <c r="AN5" s="127" t="s">
        <v>357</v>
      </c>
      <c r="AO5" s="70" t="s">
        <v>360</v>
      </c>
      <c r="AP5" s="155"/>
      <c r="AQ5" s="159"/>
      <c r="AR5" s="137" t="s">
        <v>356</v>
      </c>
      <c r="AS5" s="127" t="s">
        <v>357</v>
      </c>
      <c r="AT5" s="70" t="s">
        <v>360</v>
      </c>
      <c r="AU5" s="137" t="s">
        <v>356</v>
      </c>
      <c r="AV5" s="127" t="s">
        <v>357</v>
      </c>
      <c r="AW5" s="70" t="s">
        <v>360</v>
      </c>
      <c r="AX5" s="155"/>
      <c r="AY5" s="159"/>
      <c r="AZ5" s="137" t="s">
        <v>356</v>
      </c>
      <c r="BA5" s="127" t="s">
        <v>357</v>
      </c>
      <c r="BB5" s="70" t="s">
        <v>360</v>
      </c>
      <c r="BC5" s="137" t="s">
        <v>356</v>
      </c>
      <c r="BD5" s="127" t="s">
        <v>357</v>
      </c>
      <c r="BE5" s="70" t="s">
        <v>360</v>
      </c>
    </row>
    <row r="6" spans="1:57" s="46" customFormat="1" ht="13.5">
      <c r="A6" s="156"/>
      <c r="B6" s="147"/>
      <c r="C6" s="160"/>
      <c r="D6" s="138" t="s">
        <v>361</v>
      </c>
      <c r="E6" s="139" t="s">
        <v>361</v>
      </c>
      <c r="F6" s="139" t="s">
        <v>361</v>
      </c>
      <c r="G6" s="138" t="s">
        <v>361</v>
      </c>
      <c r="H6" s="139" t="s">
        <v>361</v>
      </c>
      <c r="I6" s="139" t="s">
        <v>361</v>
      </c>
      <c r="J6" s="156"/>
      <c r="K6" s="160"/>
      <c r="L6" s="138" t="s">
        <v>361</v>
      </c>
      <c r="M6" s="139" t="s">
        <v>361</v>
      </c>
      <c r="N6" s="139" t="s">
        <v>361</v>
      </c>
      <c r="O6" s="138" t="s">
        <v>361</v>
      </c>
      <c r="P6" s="139" t="s">
        <v>361</v>
      </c>
      <c r="Q6" s="139" t="s">
        <v>361</v>
      </c>
      <c r="R6" s="156"/>
      <c r="S6" s="160"/>
      <c r="T6" s="138" t="s">
        <v>361</v>
      </c>
      <c r="U6" s="139" t="s">
        <v>361</v>
      </c>
      <c r="V6" s="139" t="s">
        <v>361</v>
      </c>
      <c r="W6" s="138" t="s">
        <v>361</v>
      </c>
      <c r="X6" s="139" t="s">
        <v>361</v>
      </c>
      <c r="Y6" s="139" t="s">
        <v>361</v>
      </c>
      <c r="Z6" s="156"/>
      <c r="AA6" s="160"/>
      <c r="AB6" s="138" t="s">
        <v>361</v>
      </c>
      <c r="AC6" s="139" t="s">
        <v>361</v>
      </c>
      <c r="AD6" s="139" t="s">
        <v>361</v>
      </c>
      <c r="AE6" s="138" t="s">
        <v>361</v>
      </c>
      <c r="AF6" s="139" t="s">
        <v>361</v>
      </c>
      <c r="AG6" s="139" t="s">
        <v>361</v>
      </c>
      <c r="AH6" s="156"/>
      <c r="AI6" s="160"/>
      <c r="AJ6" s="138" t="s">
        <v>361</v>
      </c>
      <c r="AK6" s="139" t="s">
        <v>361</v>
      </c>
      <c r="AL6" s="139" t="s">
        <v>361</v>
      </c>
      <c r="AM6" s="138" t="s">
        <v>361</v>
      </c>
      <c r="AN6" s="139" t="s">
        <v>361</v>
      </c>
      <c r="AO6" s="139" t="s">
        <v>361</v>
      </c>
      <c r="AP6" s="156"/>
      <c r="AQ6" s="160"/>
      <c r="AR6" s="138" t="s">
        <v>361</v>
      </c>
      <c r="AS6" s="139" t="s">
        <v>361</v>
      </c>
      <c r="AT6" s="139" t="s">
        <v>361</v>
      </c>
      <c r="AU6" s="138" t="s">
        <v>361</v>
      </c>
      <c r="AV6" s="139" t="s">
        <v>361</v>
      </c>
      <c r="AW6" s="139" t="s">
        <v>361</v>
      </c>
      <c r="AX6" s="156"/>
      <c r="AY6" s="160"/>
      <c r="AZ6" s="138" t="s">
        <v>361</v>
      </c>
      <c r="BA6" s="139" t="s">
        <v>361</v>
      </c>
      <c r="BB6" s="139" t="s">
        <v>361</v>
      </c>
      <c r="BC6" s="138" t="s">
        <v>361</v>
      </c>
      <c r="BD6" s="139" t="s">
        <v>361</v>
      </c>
      <c r="BE6" s="139" t="s">
        <v>361</v>
      </c>
    </row>
    <row r="7" spans="1:57" s="61" customFormat="1" ht="12" customHeight="1">
      <c r="A7" s="48" t="s">
        <v>362</v>
      </c>
      <c r="B7" s="63">
        <v>16000</v>
      </c>
      <c r="C7" s="48" t="s">
        <v>358</v>
      </c>
      <c r="D7" s="71">
        <f aca="true" t="shared" si="0" ref="D7:I7">SUM(D8:D22)</f>
        <v>196234</v>
      </c>
      <c r="E7" s="71">
        <f t="shared" si="0"/>
        <v>1688285</v>
      </c>
      <c r="F7" s="71">
        <f t="shared" si="0"/>
        <v>1884519</v>
      </c>
      <c r="G7" s="71">
        <f t="shared" si="0"/>
        <v>122300</v>
      </c>
      <c r="H7" s="71">
        <f t="shared" si="0"/>
        <v>507443</v>
      </c>
      <c r="I7" s="71">
        <f t="shared" si="0"/>
        <v>629743</v>
      </c>
      <c r="J7" s="49">
        <f>COUNTIF(J8:J22,"&lt;&gt;")</f>
        <v>14</v>
      </c>
      <c r="K7" s="49">
        <f>COUNTIF(K8:K22,"&lt;&gt;")</f>
        <v>14</v>
      </c>
      <c r="L7" s="71">
        <f aca="true" t="shared" si="1" ref="L7:Q7">SUM(L8:L22)</f>
        <v>196234</v>
      </c>
      <c r="M7" s="71">
        <f t="shared" si="1"/>
        <v>1688285</v>
      </c>
      <c r="N7" s="71">
        <f t="shared" si="1"/>
        <v>1884519</v>
      </c>
      <c r="O7" s="71">
        <f t="shared" si="1"/>
        <v>0</v>
      </c>
      <c r="P7" s="71">
        <f t="shared" si="1"/>
        <v>54503</v>
      </c>
      <c r="Q7" s="71">
        <f t="shared" si="1"/>
        <v>54503</v>
      </c>
      <c r="R7" s="49">
        <f>COUNTIF(R8:R22,"&lt;&gt;")</f>
        <v>9</v>
      </c>
      <c r="S7" s="49">
        <f>COUNTIF(S8:S22,"&lt;&gt;")</f>
        <v>9</v>
      </c>
      <c r="T7" s="71">
        <f aca="true" t="shared" si="2" ref="T7:Y7">SUM(T8:T22)</f>
        <v>0</v>
      </c>
      <c r="U7" s="71">
        <f t="shared" si="2"/>
        <v>0</v>
      </c>
      <c r="V7" s="71">
        <f t="shared" si="2"/>
        <v>0</v>
      </c>
      <c r="W7" s="71">
        <f t="shared" si="2"/>
        <v>122300</v>
      </c>
      <c r="X7" s="71">
        <f t="shared" si="2"/>
        <v>452940</v>
      </c>
      <c r="Y7" s="71">
        <f t="shared" si="2"/>
        <v>575240</v>
      </c>
      <c r="Z7" s="49">
        <f>COUNTIF(Z8:Z22,"&lt;&gt;")</f>
        <v>0</v>
      </c>
      <c r="AA7" s="49">
        <f>COUNTIF(AA8:AA22,"&lt;&gt;")</f>
        <v>0</v>
      </c>
      <c r="AB7" s="71">
        <f aca="true" t="shared" si="3" ref="AB7:AG7">SUM(AB8:AB22)</f>
        <v>0</v>
      </c>
      <c r="AC7" s="71">
        <f t="shared" si="3"/>
        <v>0</v>
      </c>
      <c r="AD7" s="71">
        <f t="shared" si="3"/>
        <v>0</v>
      </c>
      <c r="AE7" s="71">
        <f t="shared" si="3"/>
        <v>0</v>
      </c>
      <c r="AF7" s="71">
        <f t="shared" si="3"/>
        <v>0</v>
      </c>
      <c r="AG7" s="71">
        <f t="shared" si="3"/>
        <v>0</v>
      </c>
      <c r="AH7" s="49">
        <f>COUNTIF(AH8:AH22,"&lt;&gt;")</f>
        <v>0</v>
      </c>
      <c r="AI7" s="49">
        <f>COUNTIF(AI8:AI22,"&lt;&gt;")</f>
        <v>0</v>
      </c>
      <c r="AJ7" s="71">
        <f aca="true" t="shared" si="4" ref="AJ7:AO7">SUM(AJ8:AJ22)</f>
        <v>0</v>
      </c>
      <c r="AK7" s="71">
        <f t="shared" si="4"/>
        <v>0</v>
      </c>
      <c r="AL7" s="71">
        <f t="shared" si="4"/>
        <v>0</v>
      </c>
      <c r="AM7" s="71">
        <f t="shared" si="4"/>
        <v>0</v>
      </c>
      <c r="AN7" s="71">
        <f t="shared" si="4"/>
        <v>0</v>
      </c>
      <c r="AO7" s="71">
        <f t="shared" si="4"/>
        <v>0</v>
      </c>
      <c r="AP7" s="49">
        <f>COUNTIF(AP8:AP22,"&lt;&gt;")</f>
        <v>0</v>
      </c>
      <c r="AQ7" s="49">
        <f>COUNTIF(AQ8:AQ22,"&lt;&gt;")</f>
        <v>0</v>
      </c>
      <c r="AR7" s="71">
        <f aca="true" t="shared" si="5" ref="AR7:AW7">SUM(AR8:AR22)</f>
        <v>0</v>
      </c>
      <c r="AS7" s="71">
        <f t="shared" si="5"/>
        <v>0</v>
      </c>
      <c r="AT7" s="71">
        <f t="shared" si="5"/>
        <v>0</v>
      </c>
      <c r="AU7" s="71">
        <f t="shared" si="5"/>
        <v>0</v>
      </c>
      <c r="AV7" s="71">
        <f t="shared" si="5"/>
        <v>0</v>
      </c>
      <c r="AW7" s="71">
        <f t="shared" si="5"/>
        <v>0</v>
      </c>
      <c r="AX7" s="49">
        <f>COUNTIF(AX8:AX22,"&lt;&gt;")</f>
        <v>0</v>
      </c>
      <c r="AY7" s="49">
        <f>COUNTIF(AY8:AY22,"&lt;&gt;")</f>
        <v>0</v>
      </c>
      <c r="AZ7" s="71">
        <f aca="true" t="shared" si="6" ref="AZ7:BE7">SUM(AZ8:AZ22)</f>
        <v>0</v>
      </c>
      <c r="BA7" s="71">
        <f t="shared" si="6"/>
        <v>0</v>
      </c>
      <c r="BB7" s="71">
        <f t="shared" si="6"/>
        <v>0</v>
      </c>
      <c r="BC7" s="71">
        <f t="shared" si="6"/>
        <v>0</v>
      </c>
      <c r="BD7" s="71">
        <f t="shared" si="6"/>
        <v>0</v>
      </c>
      <c r="BE7" s="71">
        <f t="shared" si="6"/>
        <v>0</v>
      </c>
    </row>
    <row r="8" spans="1:57" s="50" customFormat="1" ht="12" customHeight="1">
      <c r="A8" s="51" t="s">
        <v>362</v>
      </c>
      <c r="B8" s="64" t="s">
        <v>363</v>
      </c>
      <c r="C8" s="51" t="s">
        <v>364</v>
      </c>
      <c r="D8" s="73">
        <f aca="true" t="shared" si="7" ref="D8:D22">SUM(L8,T8,AB8,AJ8,AR8,AZ8)</f>
        <v>0</v>
      </c>
      <c r="E8" s="73">
        <f aca="true" t="shared" si="8" ref="E8:E22">SUM(M8,U8,AC8,AK8,AS8,BA8)</f>
        <v>646882</v>
      </c>
      <c r="F8" s="73">
        <f aca="true" t="shared" si="9" ref="F8:F22">SUM(D8:E8)</f>
        <v>646882</v>
      </c>
      <c r="G8" s="73">
        <f aca="true" t="shared" si="10" ref="G8:G22">SUM(O8,W8,AE8,AM8,AU8,BC8)</f>
        <v>73326</v>
      </c>
      <c r="H8" s="73">
        <f aca="true" t="shared" si="11" ref="H8:H22">SUM(P8,X8,AF8,AN8,AV8,BD8)</f>
        <v>142712</v>
      </c>
      <c r="I8" s="73">
        <f aca="true" t="shared" si="12" ref="I8:I22">SUM(G8:H8)</f>
        <v>216038</v>
      </c>
      <c r="J8" s="65" t="s">
        <v>365</v>
      </c>
      <c r="K8" s="52" t="s">
        <v>366</v>
      </c>
      <c r="L8" s="73">
        <v>0</v>
      </c>
      <c r="M8" s="73">
        <v>646882</v>
      </c>
      <c r="N8" s="73">
        <f aca="true" t="shared" si="13" ref="N8:N22">SUM(L8,+M8)</f>
        <v>646882</v>
      </c>
      <c r="O8" s="73">
        <v>0</v>
      </c>
      <c r="P8" s="73">
        <v>0</v>
      </c>
      <c r="Q8" s="73">
        <f aca="true" t="shared" si="14" ref="Q8:Q22">SUM(O8,+P8)</f>
        <v>0</v>
      </c>
      <c r="R8" s="65" t="s">
        <v>367</v>
      </c>
      <c r="S8" s="52" t="s">
        <v>368</v>
      </c>
      <c r="T8" s="73">
        <v>0</v>
      </c>
      <c r="U8" s="73">
        <v>0</v>
      </c>
      <c r="V8" s="73">
        <f aca="true" t="shared" si="15" ref="V8:V22">+SUM(T8,U8)</f>
        <v>0</v>
      </c>
      <c r="W8" s="73">
        <v>73326</v>
      </c>
      <c r="X8" s="73">
        <v>142712</v>
      </c>
      <c r="Y8" s="73">
        <f aca="true" t="shared" si="16" ref="Y8:Y22">+SUM(W8,X8)</f>
        <v>216038</v>
      </c>
      <c r="Z8" s="65"/>
      <c r="AA8" s="52"/>
      <c r="AB8" s="73">
        <v>0</v>
      </c>
      <c r="AC8" s="73">
        <v>0</v>
      </c>
      <c r="AD8" s="73">
        <f aca="true" t="shared" si="17" ref="AD8:AD22">+SUM(AB8,AC8)</f>
        <v>0</v>
      </c>
      <c r="AE8" s="73">
        <v>0</v>
      </c>
      <c r="AF8" s="73">
        <v>0</v>
      </c>
      <c r="AG8" s="73">
        <f aca="true" t="shared" si="18" ref="AG8:AG22">SUM(AE8,+AF8)</f>
        <v>0</v>
      </c>
      <c r="AH8" s="65"/>
      <c r="AI8" s="52"/>
      <c r="AJ8" s="73">
        <v>0</v>
      </c>
      <c r="AK8" s="73">
        <v>0</v>
      </c>
      <c r="AL8" s="73">
        <f aca="true" t="shared" si="19" ref="AL8:AL22">SUM(AJ8,+AK8)</f>
        <v>0</v>
      </c>
      <c r="AM8" s="73">
        <v>0</v>
      </c>
      <c r="AN8" s="73">
        <v>0</v>
      </c>
      <c r="AO8" s="73">
        <f aca="true" t="shared" si="20" ref="AO8:AO22">SUM(AM8,+AN8)</f>
        <v>0</v>
      </c>
      <c r="AP8" s="65"/>
      <c r="AQ8" s="52"/>
      <c r="AR8" s="73">
        <v>0</v>
      </c>
      <c r="AS8" s="73">
        <v>0</v>
      </c>
      <c r="AT8" s="73">
        <f aca="true" t="shared" si="21" ref="AT8:AT22">SUM(AR8,+AS8)</f>
        <v>0</v>
      </c>
      <c r="AU8" s="73">
        <v>0</v>
      </c>
      <c r="AV8" s="73">
        <v>0</v>
      </c>
      <c r="AW8" s="73">
        <f aca="true" t="shared" si="22" ref="AW8:AW22">SUM(AU8,+AV8)</f>
        <v>0</v>
      </c>
      <c r="AX8" s="65"/>
      <c r="AY8" s="52"/>
      <c r="AZ8" s="73">
        <v>0</v>
      </c>
      <c r="BA8" s="73">
        <v>0</v>
      </c>
      <c r="BB8" s="73">
        <f aca="true" t="shared" si="23" ref="BB8:BB22">SUM(AZ8,BA8)</f>
        <v>0</v>
      </c>
      <c r="BC8" s="73">
        <v>0</v>
      </c>
      <c r="BD8" s="73">
        <v>0</v>
      </c>
      <c r="BE8" s="73">
        <f aca="true" t="shared" si="24" ref="BE8:BE22">SUM(BC8,+BD8)</f>
        <v>0</v>
      </c>
    </row>
    <row r="9" spans="1:57" s="50" customFormat="1" ht="12" customHeight="1">
      <c r="A9" s="51" t="s">
        <v>362</v>
      </c>
      <c r="B9" s="64" t="s">
        <v>369</v>
      </c>
      <c r="C9" s="51" t="s">
        <v>370</v>
      </c>
      <c r="D9" s="73">
        <f t="shared" si="7"/>
        <v>93274</v>
      </c>
      <c r="E9" s="73">
        <f t="shared" si="8"/>
        <v>0</v>
      </c>
      <c r="F9" s="73">
        <f t="shared" si="9"/>
        <v>93274</v>
      </c>
      <c r="G9" s="73">
        <f t="shared" si="10"/>
        <v>0</v>
      </c>
      <c r="H9" s="73">
        <f t="shared" si="11"/>
        <v>20836</v>
      </c>
      <c r="I9" s="73">
        <f t="shared" si="12"/>
        <v>20836</v>
      </c>
      <c r="J9" s="65" t="s">
        <v>371</v>
      </c>
      <c r="K9" s="52" t="s">
        <v>372</v>
      </c>
      <c r="L9" s="73">
        <v>93274</v>
      </c>
      <c r="M9" s="73">
        <v>0</v>
      </c>
      <c r="N9" s="73">
        <f t="shared" si="13"/>
        <v>93274</v>
      </c>
      <c r="O9" s="73">
        <v>0</v>
      </c>
      <c r="P9" s="73">
        <v>0</v>
      </c>
      <c r="Q9" s="73">
        <f t="shared" si="14"/>
        <v>0</v>
      </c>
      <c r="R9" s="65" t="s">
        <v>373</v>
      </c>
      <c r="S9" s="52" t="s">
        <v>374</v>
      </c>
      <c r="T9" s="73">
        <v>0</v>
      </c>
      <c r="U9" s="73">
        <v>0</v>
      </c>
      <c r="V9" s="73">
        <f t="shared" si="15"/>
        <v>0</v>
      </c>
      <c r="W9" s="73">
        <v>0</v>
      </c>
      <c r="X9" s="73">
        <v>20836</v>
      </c>
      <c r="Y9" s="73">
        <f t="shared" si="16"/>
        <v>20836</v>
      </c>
      <c r="Z9" s="65"/>
      <c r="AA9" s="52"/>
      <c r="AB9" s="73">
        <v>0</v>
      </c>
      <c r="AC9" s="73">
        <v>0</v>
      </c>
      <c r="AD9" s="73">
        <f t="shared" si="17"/>
        <v>0</v>
      </c>
      <c r="AE9" s="73">
        <v>0</v>
      </c>
      <c r="AF9" s="73">
        <v>0</v>
      </c>
      <c r="AG9" s="73">
        <f t="shared" si="18"/>
        <v>0</v>
      </c>
      <c r="AH9" s="65"/>
      <c r="AI9" s="52"/>
      <c r="AJ9" s="73">
        <v>0</v>
      </c>
      <c r="AK9" s="73">
        <v>0</v>
      </c>
      <c r="AL9" s="73">
        <f t="shared" si="19"/>
        <v>0</v>
      </c>
      <c r="AM9" s="73">
        <v>0</v>
      </c>
      <c r="AN9" s="73">
        <v>0</v>
      </c>
      <c r="AO9" s="73">
        <f t="shared" si="20"/>
        <v>0</v>
      </c>
      <c r="AP9" s="65"/>
      <c r="AQ9" s="52"/>
      <c r="AR9" s="73">
        <v>0</v>
      </c>
      <c r="AS9" s="73">
        <v>0</v>
      </c>
      <c r="AT9" s="73">
        <f t="shared" si="21"/>
        <v>0</v>
      </c>
      <c r="AU9" s="73">
        <v>0</v>
      </c>
      <c r="AV9" s="73">
        <v>0</v>
      </c>
      <c r="AW9" s="73">
        <f t="shared" si="22"/>
        <v>0</v>
      </c>
      <c r="AX9" s="65"/>
      <c r="AY9" s="52"/>
      <c r="AZ9" s="73">
        <v>0</v>
      </c>
      <c r="BA9" s="73">
        <v>0</v>
      </c>
      <c r="BB9" s="73">
        <f t="shared" si="23"/>
        <v>0</v>
      </c>
      <c r="BC9" s="73">
        <v>0</v>
      </c>
      <c r="BD9" s="73">
        <v>0</v>
      </c>
      <c r="BE9" s="73">
        <f t="shared" si="24"/>
        <v>0</v>
      </c>
    </row>
    <row r="10" spans="1:57" s="50" customFormat="1" ht="12" customHeight="1">
      <c r="A10" s="51" t="s">
        <v>362</v>
      </c>
      <c r="B10" s="64" t="s">
        <v>375</v>
      </c>
      <c r="C10" s="51" t="s">
        <v>376</v>
      </c>
      <c r="D10" s="73">
        <f t="shared" si="7"/>
        <v>32465</v>
      </c>
      <c r="E10" s="73">
        <f t="shared" si="8"/>
        <v>168295</v>
      </c>
      <c r="F10" s="73">
        <f t="shared" si="9"/>
        <v>200760</v>
      </c>
      <c r="G10" s="73">
        <f t="shared" si="10"/>
        <v>0</v>
      </c>
      <c r="H10" s="73">
        <f t="shared" si="11"/>
        <v>19526</v>
      </c>
      <c r="I10" s="73">
        <f t="shared" si="12"/>
        <v>19526</v>
      </c>
      <c r="J10" s="65" t="s">
        <v>377</v>
      </c>
      <c r="K10" s="52" t="s">
        <v>378</v>
      </c>
      <c r="L10" s="73">
        <v>32465</v>
      </c>
      <c r="M10" s="73">
        <v>168295</v>
      </c>
      <c r="N10" s="73">
        <f t="shared" si="13"/>
        <v>200760</v>
      </c>
      <c r="O10" s="73">
        <v>0</v>
      </c>
      <c r="P10" s="73">
        <v>19526</v>
      </c>
      <c r="Q10" s="73">
        <f t="shared" si="14"/>
        <v>19526</v>
      </c>
      <c r="R10" s="65"/>
      <c r="S10" s="52"/>
      <c r="T10" s="73">
        <v>0</v>
      </c>
      <c r="U10" s="73">
        <v>0</v>
      </c>
      <c r="V10" s="73">
        <f t="shared" si="15"/>
        <v>0</v>
      </c>
      <c r="W10" s="73">
        <v>0</v>
      </c>
      <c r="X10" s="73">
        <v>0</v>
      </c>
      <c r="Y10" s="73">
        <f t="shared" si="16"/>
        <v>0</v>
      </c>
      <c r="Z10" s="65"/>
      <c r="AA10" s="52"/>
      <c r="AB10" s="73">
        <v>0</v>
      </c>
      <c r="AC10" s="73">
        <v>0</v>
      </c>
      <c r="AD10" s="73">
        <f t="shared" si="17"/>
        <v>0</v>
      </c>
      <c r="AE10" s="73">
        <v>0</v>
      </c>
      <c r="AF10" s="73">
        <v>0</v>
      </c>
      <c r="AG10" s="73">
        <f t="shared" si="18"/>
        <v>0</v>
      </c>
      <c r="AH10" s="65"/>
      <c r="AI10" s="52"/>
      <c r="AJ10" s="73">
        <v>0</v>
      </c>
      <c r="AK10" s="73">
        <v>0</v>
      </c>
      <c r="AL10" s="73">
        <f t="shared" si="19"/>
        <v>0</v>
      </c>
      <c r="AM10" s="73">
        <v>0</v>
      </c>
      <c r="AN10" s="73">
        <v>0</v>
      </c>
      <c r="AO10" s="73">
        <f t="shared" si="20"/>
        <v>0</v>
      </c>
      <c r="AP10" s="65"/>
      <c r="AQ10" s="52"/>
      <c r="AR10" s="73">
        <v>0</v>
      </c>
      <c r="AS10" s="73">
        <v>0</v>
      </c>
      <c r="AT10" s="73">
        <f t="shared" si="21"/>
        <v>0</v>
      </c>
      <c r="AU10" s="73">
        <v>0</v>
      </c>
      <c r="AV10" s="73">
        <v>0</v>
      </c>
      <c r="AW10" s="73">
        <f t="shared" si="22"/>
        <v>0</v>
      </c>
      <c r="AX10" s="65"/>
      <c r="AY10" s="52"/>
      <c r="AZ10" s="73">
        <v>0</v>
      </c>
      <c r="BA10" s="73">
        <v>0</v>
      </c>
      <c r="BB10" s="73">
        <f t="shared" si="23"/>
        <v>0</v>
      </c>
      <c r="BC10" s="73">
        <v>0</v>
      </c>
      <c r="BD10" s="73">
        <v>0</v>
      </c>
      <c r="BE10" s="73">
        <f t="shared" si="24"/>
        <v>0</v>
      </c>
    </row>
    <row r="11" spans="1:57" s="50" customFormat="1" ht="12" customHeight="1">
      <c r="A11" s="51" t="s">
        <v>362</v>
      </c>
      <c r="B11" s="64" t="s">
        <v>379</v>
      </c>
      <c r="C11" s="51" t="s">
        <v>380</v>
      </c>
      <c r="D11" s="73">
        <f t="shared" si="7"/>
        <v>23598</v>
      </c>
      <c r="E11" s="73">
        <f t="shared" si="8"/>
        <v>0</v>
      </c>
      <c r="F11" s="73">
        <f t="shared" si="9"/>
        <v>23598</v>
      </c>
      <c r="G11" s="73">
        <f t="shared" si="10"/>
        <v>0</v>
      </c>
      <c r="H11" s="73">
        <f t="shared" si="11"/>
        <v>0</v>
      </c>
      <c r="I11" s="73">
        <f t="shared" si="12"/>
        <v>0</v>
      </c>
      <c r="J11" s="65" t="s">
        <v>371</v>
      </c>
      <c r="K11" s="52" t="s">
        <v>372</v>
      </c>
      <c r="L11" s="73">
        <v>23598</v>
      </c>
      <c r="M11" s="73">
        <v>0</v>
      </c>
      <c r="N11" s="73">
        <f t="shared" si="13"/>
        <v>23598</v>
      </c>
      <c r="O11" s="73">
        <v>0</v>
      </c>
      <c r="P11" s="73">
        <v>0</v>
      </c>
      <c r="Q11" s="73">
        <f t="shared" si="14"/>
        <v>0</v>
      </c>
      <c r="R11" s="65"/>
      <c r="S11" s="52"/>
      <c r="T11" s="73">
        <v>0</v>
      </c>
      <c r="U11" s="73">
        <v>0</v>
      </c>
      <c r="V11" s="73">
        <f t="shared" si="15"/>
        <v>0</v>
      </c>
      <c r="W11" s="73">
        <v>0</v>
      </c>
      <c r="X11" s="73">
        <v>0</v>
      </c>
      <c r="Y11" s="73">
        <f t="shared" si="16"/>
        <v>0</v>
      </c>
      <c r="Z11" s="65"/>
      <c r="AA11" s="52"/>
      <c r="AB11" s="73">
        <v>0</v>
      </c>
      <c r="AC11" s="73">
        <v>0</v>
      </c>
      <c r="AD11" s="73">
        <f t="shared" si="17"/>
        <v>0</v>
      </c>
      <c r="AE11" s="73">
        <v>0</v>
      </c>
      <c r="AF11" s="73">
        <v>0</v>
      </c>
      <c r="AG11" s="73">
        <f t="shared" si="18"/>
        <v>0</v>
      </c>
      <c r="AH11" s="65"/>
      <c r="AI11" s="52"/>
      <c r="AJ11" s="73">
        <v>0</v>
      </c>
      <c r="AK11" s="73">
        <v>0</v>
      </c>
      <c r="AL11" s="73">
        <f t="shared" si="19"/>
        <v>0</v>
      </c>
      <c r="AM11" s="73">
        <v>0</v>
      </c>
      <c r="AN11" s="73">
        <v>0</v>
      </c>
      <c r="AO11" s="73">
        <f t="shared" si="20"/>
        <v>0</v>
      </c>
      <c r="AP11" s="65"/>
      <c r="AQ11" s="52"/>
      <c r="AR11" s="73">
        <v>0</v>
      </c>
      <c r="AS11" s="73">
        <v>0</v>
      </c>
      <c r="AT11" s="73">
        <f t="shared" si="21"/>
        <v>0</v>
      </c>
      <c r="AU11" s="73">
        <v>0</v>
      </c>
      <c r="AV11" s="73">
        <v>0</v>
      </c>
      <c r="AW11" s="73">
        <f t="shared" si="22"/>
        <v>0</v>
      </c>
      <c r="AX11" s="65"/>
      <c r="AY11" s="52"/>
      <c r="AZ11" s="73">
        <v>0</v>
      </c>
      <c r="BA11" s="73">
        <v>0</v>
      </c>
      <c r="BB11" s="73">
        <f t="shared" si="23"/>
        <v>0</v>
      </c>
      <c r="BC11" s="73">
        <v>0</v>
      </c>
      <c r="BD11" s="73">
        <v>0</v>
      </c>
      <c r="BE11" s="73">
        <f t="shared" si="24"/>
        <v>0</v>
      </c>
    </row>
    <row r="12" spans="1:57" s="50" customFormat="1" ht="12" customHeight="1">
      <c r="A12" s="53" t="s">
        <v>362</v>
      </c>
      <c r="B12" s="54" t="s">
        <v>381</v>
      </c>
      <c r="C12" s="53" t="s">
        <v>382</v>
      </c>
      <c r="D12" s="75">
        <f t="shared" si="7"/>
        <v>0</v>
      </c>
      <c r="E12" s="75">
        <f t="shared" si="8"/>
        <v>46261</v>
      </c>
      <c r="F12" s="75">
        <f t="shared" si="9"/>
        <v>46261</v>
      </c>
      <c r="G12" s="75">
        <f t="shared" si="10"/>
        <v>12582</v>
      </c>
      <c r="H12" s="75">
        <f t="shared" si="11"/>
        <v>24487</v>
      </c>
      <c r="I12" s="75">
        <f t="shared" si="12"/>
        <v>37069</v>
      </c>
      <c r="J12" s="54" t="s">
        <v>365</v>
      </c>
      <c r="K12" s="53" t="s">
        <v>366</v>
      </c>
      <c r="L12" s="75">
        <v>0</v>
      </c>
      <c r="M12" s="75">
        <v>46261</v>
      </c>
      <c r="N12" s="75">
        <f t="shared" si="13"/>
        <v>46261</v>
      </c>
      <c r="O12" s="75">
        <v>0</v>
      </c>
      <c r="P12" s="75">
        <v>0</v>
      </c>
      <c r="Q12" s="75">
        <f t="shared" si="14"/>
        <v>0</v>
      </c>
      <c r="R12" s="54" t="s">
        <v>367</v>
      </c>
      <c r="S12" s="53" t="s">
        <v>368</v>
      </c>
      <c r="T12" s="75">
        <v>0</v>
      </c>
      <c r="U12" s="75">
        <v>0</v>
      </c>
      <c r="V12" s="75">
        <f t="shared" si="15"/>
        <v>0</v>
      </c>
      <c r="W12" s="75">
        <v>12582</v>
      </c>
      <c r="X12" s="75">
        <v>24487</v>
      </c>
      <c r="Y12" s="75">
        <f t="shared" si="16"/>
        <v>37069</v>
      </c>
      <c r="Z12" s="54"/>
      <c r="AA12" s="53"/>
      <c r="AB12" s="75">
        <v>0</v>
      </c>
      <c r="AC12" s="75">
        <v>0</v>
      </c>
      <c r="AD12" s="75">
        <f t="shared" si="17"/>
        <v>0</v>
      </c>
      <c r="AE12" s="75">
        <v>0</v>
      </c>
      <c r="AF12" s="75">
        <v>0</v>
      </c>
      <c r="AG12" s="75">
        <f t="shared" si="18"/>
        <v>0</v>
      </c>
      <c r="AH12" s="54"/>
      <c r="AI12" s="53"/>
      <c r="AJ12" s="75">
        <v>0</v>
      </c>
      <c r="AK12" s="75">
        <v>0</v>
      </c>
      <c r="AL12" s="75">
        <f t="shared" si="19"/>
        <v>0</v>
      </c>
      <c r="AM12" s="75">
        <v>0</v>
      </c>
      <c r="AN12" s="75">
        <v>0</v>
      </c>
      <c r="AO12" s="75">
        <f t="shared" si="20"/>
        <v>0</v>
      </c>
      <c r="AP12" s="54"/>
      <c r="AQ12" s="53"/>
      <c r="AR12" s="75">
        <v>0</v>
      </c>
      <c r="AS12" s="75">
        <v>0</v>
      </c>
      <c r="AT12" s="75">
        <f t="shared" si="21"/>
        <v>0</v>
      </c>
      <c r="AU12" s="75">
        <v>0</v>
      </c>
      <c r="AV12" s="75">
        <v>0</v>
      </c>
      <c r="AW12" s="75">
        <f t="shared" si="22"/>
        <v>0</v>
      </c>
      <c r="AX12" s="54"/>
      <c r="AY12" s="53"/>
      <c r="AZ12" s="75">
        <v>0</v>
      </c>
      <c r="BA12" s="75">
        <v>0</v>
      </c>
      <c r="BB12" s="75">
        <f t="shared" si="23"/>
        <v>0</v>
      </c>
      <c r="BC12" s="75">
        <v>0</v>
      </c>
      <c r="BD12" s="75">
        <v>0</v>
      </c>
      <c r="BE12" s="75">
        <f t="shared" si="24"/>
        <v>0</v>
      </c>
    </row>
    <row r="13" spans="1:57" s="50" customFormat="1" ht="12" customHeight="1">
      <c r="A13" s="53" t="s">
        <v>362</v>
      </c>
      <c r="B13" s="54" t="s">
        <v>383</v>
      </c>
      <c r="C13" s="53" t="s">
        <v>384</v>
      </c>
      <c r="D13" s="75">
        <f t="shared" si="7"/>
        <v>0</v>
      </c>
      <c r="E13" s="75">
        <f t="shared" si="8"/>
        <v>195984</v>
      </c>
      <c r="F13" s="75">
        <f t="shared" si="9"/>
        <v>195984</v>
      </c>
      <c r="G13" s="75">
        <f t="shared" si="10"/>
        <v>0</v>
      </c>
      <c r="H13" s="75">
        <f t="shared" si="11"/>
        <v>11891</v>
      </c>
      <c r="I13" s="75">
        <f t="shared" si="12"/>
        <v>11891</v>
      </c>
      <c r="J13" s="54" t="s">
        <v>385</v>
      </c>
      <c r="K13" s="53" t="s">
        <v>386</v>
      </c>
      <c r="L13" s="75">
        <v>0</v>
      </c>
      <c r="M13" s="75">
        <v>195984</v>
      </c>
      <c r="N13" s="75">
        <f t="shared" si="13"/>
        <v>195984</v>
      </c>
      <c r="O13" s="75">
        <v>0</v>
      </c>
      <c r="P13" s="75">
        <v>11891</v>
      </c>
      <c r="Q13" s="75">
        <f t="shared" si="14"/>
        <v>11891</v>
      </c>
      <c r="R13" s="54"/>
      <c r="S13" s="53"/>
      <c r="T13" s="75">
        <v>0</v>
      </c>
      <c r="U13" s="75">
        <v>0</v>
      </c>
      <c r="V13" s="75">
        <f t="shared" si="15"/>
        <v>0</v>
      </c>
      <c r="W13" s="75">
        <v>0</v>
      </c>
      <c r="X13" s="75">
        <v>0</v>
      </c>
      <c r="Y13" s="75">
        <f t="shared" si="16"/>
        <v>0</v>
      </c>
      <c r="Z13" s="54"/>
      <c r="AA13" s="53"/>
      <c r="AB13" s="75">
        <v>0</v>
      </c>
      <c r="AC13" s="75">
        <v>0</v>
      </c>
      <c r="AD13" s="75">
        <f t="shared" si="17"/>
        <v>0</v>
      </c>
      <c r="AE13" s="75">
        <v>0</v>
      </c>
      <c r="AF13" s="75">
        <v>0</v>
      </c>
      <c r="AG13" s="75">
        <f t="shared" si="18"/>
        <v>0</v>
      </c>
      <c r="AH13" s="54"/>
      <c r="AI13" s="53"/>
      <c r="AJ13" s="75">
        <v>0</v>
      </c>
      <c r="AK13" s="75">
        <v>0</v>
      </c>
      <c r="AL13" s="75">
        <f t="shared" si="19"/>
        <v>0</v>
      </c>
      <c r="AM13" s="75">
        <v>0</v>
      </c>
      <c r="AN13" s="75">
        <v>0</v>
      </c>
      <c r="AO13" s="75">
        <f t="shared" si="20"/>
        <v>0</v>
      </c>
      <c r="AP13" s="54"/>
      <c r="AQ13" s="53"/>
      <c r="AR13" s="75">
        <v>0</v>
      </c>
      <c r="AS13" s="75">
        <v>0</v>
      </c>
      <c r="AT13" s="75">
        <f t="shared" si="21"/>
        <v>0</v>
      </c>
      <c r="AU13" s="75">
        <v>0</v>
      </c>
      <c r="AV13" s="75">
        <v>0</v>
      </c>
      <c r="AW13" s="75">
        <f t="shared" si="22"/>
        <v>0</v>
      </c>
      <c r="AX13" s="54"/>
      <c r="AY13" s="53"/>
      <c r="AZ13" s="75">
        <v>0</v>
      </c>
      <c r="BA13" s="75">
        <v>0</v>
      </c>
      <c r="BB13" s="75">
        <f t="shared" si="23"/>
        <v>0</v>
      </c>
      <c r="BC13" s="75">
        <v>0</v>
      </c>
      <c r="BD13" s="75">
        <v>0</v>
      </c>
      <c r="BE13" s="75">
        <f t="shared" si="24"/>
        <v>0</v>
      </c>
    </row>
    <row r="14" spans="1:57" s="50" customFormat="1" ht="12" customHeight="1">
      <c r="A14" s="53" t="s">
        <v>362</v>
      </c>
      <c r="B14" s="54" t="s">
        <v>387</v>
      </c>
      <c r="C14" s="53" t="s">
        <v>388</v>
      </c>
      <c r="D14" s="75">
        <f t="shared" si="7"/>
        <v>0</v>
      </c>
      <c r="E14" s="75">
        <f t="shared" si="8"/>
        <v>156178</v>
      </c>
      <c r="F14" s="75">
        <f t="shared" si="9"/>
        <v>156178</v>
      </c>
      <c r="G14" s="75">
        <f t="shared" si="10"/>
        <v>0</v>
      </c>
      <c r="H14" s="75">
        <f t="shared" si="11"/>
        <v>74013</v>
      </c>
      <c r="I14" s="75">
        <f t="shared" si="12"/>
        <v>74013</v>
      </c>
      <c r="J14" s="54" t="s">
        <v>389</v>
      </c>
      <c r="K14" s="53" t="s">
        <v>390</v>
      </c>
      <c r="L14" s="75">
        <v>0</v>
      </c>
      <c r="M14" s="75">
        <v>156178</v>
      </c>
      <c r="N14" s="75">
        <f t="shared" si="13"/>
        <v>156178</v>
      </c>
      <c r="O14" s="75">
        <v>0</v>
      </c>
      <c r="P14" s="75">
        <v>0</v>
      </c>
      <c r="Q14" s="75">
        <f t="shared" si="14"/>
        <v>0</v>
      </c>
      <c r="R14" s="54" t="s">
        <v>373</v>
      </c>
      <c r="S14" s="53" t="s">
        <v>374</v>
      </c>
      <c r="T14" s="75">
        <v>0</v>
      </c>
      <c r="U14" s="75">
        <v>0</v>
      </c>
      <c r="V14" s="75">
        <f t="shared" si="15"/>
        <v>0</v>
      </c>
      <c r="W14" s="75">
        <v>0</v>
      </c>
      <c r="X14" s="75">
        <v>74013</v>
      </c>
      <c r="Y14" s="75">
        <f t="shared" si="16"/>
        <v>74013</v>
      </c>
      <c r="Z14" s="54"/>
      <c r="AA14" s="53"/>
      <c r="AB14" s="75">
        <v>0</v>
      </c>
      <c r="AC14" s="75">
        <v>0</v>
      </c>
      <c r="AD14" s="75">
        <f t="shared" si="17"/>
        <v>0</v>
      </c>
      <c r="AE14" s="75">
        <v>0</v>
      </c>
      <c r="AF14" s="75">
        <v>0</v>
      </c>
      <c r="AG14" s="75">
        <f t="shared" si="18"/>
        <v>0</v>
      </c>
      <c r="AH14" s="54"/>
      <c r="AI14" s="53"/>
      <c r="AJ14" s="75">
        <v>0</v>
      </c>
      <c r="AK14" s="75">
        <v>0</v>
      </c>
      <c r="AL14" s="75">
        <f t="shared" si="19"/>
        <v>0</v>
      </c>
      <c r="AM14" s="75">
        <v>0</v>
      </c>
      <c r="AN14" s="75">
        <v>0</v>
      </c>
      <c r="AO14" s="75">
        <f t="shared" si="20"/>
        <v>0</v>
      </c>
      <c r="AP14" s="54"/>
      <c r="AQ14" s="53"/>
      <c r="AR14" s="75">
        <v>0</v>
      </c>
      <c r="AS14" s="75">
        <v>0</v>
      </c>
      <c r="AT14" s="75">
        <f t="shared" si="21"/>
        <v>0</v>
      </c>
      <c r="AU14" s="75">
        <v>0</v>
      </c>
      <c r="AV14" s="75">
        <v>0</v>
      </c>
      <c r="AW14" s="75">
        <f t="shared" si="22"/>
        <v>0</v>
      </c>
      <c r="AX14" s="54"/>
      <c r="AY14" s="53"/>
      <c r="AZ14" s="75">
        <v>0</v>
      </c>
      <c r="BA14" s="75">
        <v>0</v>
      </c>
      <c r="BB14" s="75">
        <f t="shared" si="23"/>
        <v>0</v>
      </c>
      <c r="BC14" s="75">
        <v>0</v>
      </c>
      <c r="BD14" s="75">
        <v>0</v>
      </c>
      <c r="BE14" s="75">
        <f t="shared" si="24"/>
        <v>0</v>
      </c>
    </row>
    <row r="15" spans="1:57" s="50" customFormat="1" ht="12" customHeight="1">
      <c r="A15" s="53" t="s">
        <v>362</v>
      </c>
      <c r="B15" s="54" t="s">
        <v>391</v>
      </c>
      <c r="C15" s="53" t="s">
        <v>392</v>
      </c>
      <c r="D15" s="75">
        <f t="shared" si="7"/>
        <v>11596</v>
      </c>
      <c r="E15" s="75">
        <f t="shared" si="8"/>
        <v>0</v>
      </c>
      <c r="F15" s="75">
        <f t="shared" si="9"/>
        <v>11596</v>
      </c>
      <c r="G15" s="75">
        <f t="shared" si="10"/>
        <v>0</v>
      </c>
      <c r="H15" s="75">
        <f t="shared" si="11"/>
        <v>53727</v>
      </c>
      <c r="I15" s="75">
        <f t="shared" si="12"/>
        <v>53727</v>
      </c>
      <c r="J15" s="54" t="s">
        <v>371</v>
      </c>
      <c r="K15" s="53" t="s">
        <v>372</v>
      </c>
      <c r="L15" s="75">
        <v>11596</v>
      </c>
      <c r="M15" s="75">
        <v>0</v>
      </c>
      <c r="N15" s="75">
        <f t="shared" si="13"/>
        <v>11596</v>
      </c>
      <c r="O15" s="75">
        <v>0</v>
      </c>
      <c r="P15" s="75">
        <v>0</v>
      </c>
      <c r="Q15" s="75">
        <f t="shared" si="14"/>
        <v>0</v>
      </c>
      <c r="R15" s="54" t="s">
        <v>373</v>
      </c>
      <c r="S15" s="53" t="s">
        <v>374</v>
      </c>
      <c r="T15" s="75">
        <v>0</v>
      </c>
      <c r="U15" s="75">
        <v>0</v>
      </c>
      <c r="V15" s="75">
        <f t="shared" si="15"/>
        <v>0</v>
      </c>
      <c r="W15" s="75">
        <v>0</v>
      </c>
      <c r="X15" s="75">
        <v>53727</v>
      </c>
      <c r="Y15" s="75">
        <f t="shared" si="16"/>
        <v>53727</v>
      </c>
      <c r="Z15" s="54"/>
      <c r="AA15" s="53"/>
      <c r="AB15" s="75">
        <v>0</v>
      </c>
      <c r="AC15" s="75">
        <v>0</v>
      </c>
      <c r="AD15" s="75">
        <f t="shared" si="17"/>
        <v>0</v>
      </c>
      <c r="AE15" s="75">
        <v>0</v>
      </c>
      <c r="AF15" s="75">
        <v>0</v>
      </c>
      <c r="AG15" s="75">
        <f t="shared" si="18"/>
        <v>0</v>
      </c>
      <c r="AH15" s="54"/>
      <c r="AI15" s="53"/>
      <c r="AJ15" s="75">
        <v>0</v>
      </c>
      <c r="AK15" s="75">
        <v>0</v>
      </c>
      <c r="AL15" s="75">
        <f t="shared" si="19"/>
        <v>0</v>
      </c>
      <c r="AM15" s="75">
        <v>0</v>
      </c>
      <c r="AN15" s="75">
        <v>0</v>
      </c>
      <c r="AO15" s="75">
        <f t="shared" si="20"/>
        <v>0</v>
      </c>
      <c r="AP15" s="54"/>
      <c r="AQ15" s="53"/>
      <c r="AR15" s="75">
        <v>0</v>
      </c>
      <c r="AS15" s="75">
        <v>0</v>
      </c>
      <c r="AT15" s="75">
        <f t="shared" si="21"/>
        <v>0</v>
      </c>
      <c r="AU15" s="75">
        <v>0</v>
      </c>
      <c r="AV15" s="75">
        <v>0</v>
      </c>
      <c r="AW15" s="75">
        <f t="shared" si="22"/>
        <v>0</v>
      </c>
      <c r="AX15" s="54"/>
      <c r="AY15" s="53"/>
      <c r="AZ15" s="75">
        <v>0</v>
      </c>
      <c r="BA15" s="75">
        <v>0</v>
      </c>
      <c r="BB15" s="75">
        <f t="shared" si="23"/>
        <v>0</v>
      </c>
      <c r="BC15" s="75">
        <v>0</v>
      </c>
      <c r="BD15" s="75">
        <v>0</v>
      </c>
      <c r="BE15" s="75">
        <f t="shared" si="24"/>
        <v>0</v>
      </c>
    </row>
    <row r="16" spans="1:57" s="50" customFormat="1" ht="12" customHeight="1">
      <c r="A16" s="53" t="s">
        <v>362</v>
      </c>
      <c r="B16" s="54" t="s">
        <v>393</v>
      </c>
      <c r="C16" s="53" t="s">
        <v>394</v>
      </c>
      <c r="D16" s="75">
        <f t="shared" si="7"/>
        <v>0</v>
      </c>
      <c r="E16" s="75">
        <f t="shared" si="8"/>
        <v>227679</v>
      </c>
      <c r="F16" s="75">
        <f t="shared" si="9"/>
        <v>227679</v>
      </c>
      <c r="G16" s="75">
        <f t="shared" si="10"/>
        <v>0</v>
      </c>
      <c r="H16" s="75">
        <f t="shared" si="11"/>
        <v>66334</v>
      </c>
      <c r="I16" s="75">
        <f t="shared" si="12"/>
        <v>66334</v>
      </c>
      <c r="J16" s="54" t="s">
        <v>389</v>
      </c>
      <c r="K16" s="53" t="s">
        <v>390</v>
      </c>
      <c r="L16" s="75">
        <v>0</v>
      </c>
      <c r="M16" s="75">
        <v>227679</v>
      </c>
      <c r="N16" s="75">
        <f t="shared" si="13"/>
        <v>227679</v>
      </c>
      <c r="O16" s="75">
        <v>0</v>
      </c>
      <c r="P16" s="75">
        <v>0</v>
      </c>
      <c r="Q16" s="75">
        <f t="shared" si="14"/>
        <v>0</v>
      </c>
      <c r="R16" s="54" t="s">
        <v>373</v>
      </c>
      <c r="S16" s="53" t="s">
        <v>374</v>
      </c>
      <c r="T16" s="75">
        <v>0</v>
      </c>
      <c r="U16" s="75">
        <v>0</v>
      </c>
      <c r="V16" s="75">
        <f t="shared" si="15"/>
        <v>0</v>
      </c>
      <c r="W16" s="75">
        <v>0</v>
      </c>
      <c r="X16" s="75">
        <v>66334</v>
      </c>
      <c r="Y16" s="75">
        <f t="shared" si="16"/>
        <v>66334</v>
      </c>
      <c r="Z16" s="54"/>
      <c r="AA16" s="53"/>
      <c r="AB16" s="75">
        <v>0</v>
      </c>
      <c r="AC16" s="75">
        <v>0</v>
      </c>
      <c r="AD16" s="75">
        <f t="shared" si="17"/>
        <v>0</v>
      </c>
      <c r="AE16" s="75">
        <v>0</v>
      </c>
      <c r="AF16" s="75">
        <v>0</v>
      </c>
      <c r="AG16" s="75">
        <f t="shared" si="18"/>
        <v>0</v>
      </c>
      <c r="AH16" s="54"/>
      <c r="AI16" s="53"/>
      <c r="AJ16" s="75">
        <v>0</v>
      </c>
      <c r="AK16" s="75">
        <v>0</v>
      </c>
      <c r="AL16" s="75">
        <f t="shared" si="19"/>
        <v>0</v>
      </c>
      <c r="AM16" s="75">
        <v>0</v>
      </c>
      <c r="AN16" s="75">
        <v>0</v>
      </c>
      <c r="AO16" s="75">
        <f t="shared" si="20"/>
        <v>0</v>
      </c>
      <c r="AP16" s="54"/>
      <c r="AQ16" s="53"/>
      <c r="AR16" s="75">
        <v>0</v>
      </c>
      <c r="AS16" s="75">
        <v>0</v>
      </c>
      <c r="AT16" s="75">
        <f t="shared" si="21"/>
        <v>0</v>
      </c>
      <c r="AU16" s="75">
        <v>0</v>
      </c>
      <c r="AV16" s="75">
        <v>0</v>
      </c>
      <c r="AW16" s="75">
        <f t="shared" si="22"/>
        <v>0</v>
      </c>
      <c r="AX16" s="54"/>
      <c r="AY16" s="53"/>
      <c r="AZ16" s="75">
        <v>0</v>
      </c>
      <c r="BA16" s="75">
        <v>0</v>
      </c>
      <c r="BB16" s="75">
        <f t="shared" si="23"/>
        <v>0</v>
      </c>
      <c r="BC16" s="75">
        <v>0</v>
      </c>
      <c r="BD16" s="75">
        <v>0</v>
      </c>
      <c r="BE16" s="75">
        <f t="shared" si="24"/>
        <v>0</v>
      </c>
    </row>
    <row r="17" spans="1:57" s="50" customFormat="1" ht="12" customHeight="1">
      <c r="A17" s="53" t="s">
        <v>362</v>
      </c>
      <c r="B17" s="54" t="s">
        <v>395</v>
      </c>
      <c r="C17" s="53" t="s">
        <v>396</v>
      </c>
      <c r="D17" s="75">
        <f t="shared" si="7"/>
        <v>0</v>
      </c>
      <c r="E17" s="75">
        <f t="shared" si="8"/>
        <v>0</v>
      </c>
      <c r="F17" s="75">
        <f t="shared" si="9"/>
        <v>0</v>
      </c>
      <c r="G17" s="75">
        <f t="shared" si="10"/>
        <v>0</v>
      </c>
      <c r="H17" s="75">
        <f t="shared" si="11"/>
        <v>0</v>
      </c>
      <c r="I17" s="75">
        <f t="shared" si="12"/>
        <v>0</v>
      </c>
      <c r="J17" s="54"/>
      <c r="K17" s="53"/>
      <c r="L17" s="75">
        <v>0</v>
      </c>
      <c r="M17" s="75">
        <v>0</v>
      </c>
      <c r="N17" s="75">
        <f t="shared" si="13"/>
        <v>0</v>
      </c>
      <c r="O17" s="75">
        <v>0</v>
      </c>
      <c r="P17" s="75">
        <v>0</v>
      </c>
      <c r="Q17" s="75">
        <f t="shared" si="14"/>
        <v>0</v>
      </c>
      <c r="R17" s="54"/>
      <c r="S17" s="53"/>
      <c r="T17" s="75">
        <v>0</v>
      </c>
      <c r="U17" s="75">
        <v>0</v>
      </c>
      <c r="V17" s="75">
        <f t="shared" si="15"/>
        <v>0</v>
      </c>
      <c r="W17" s="75">
        <v>0</v>
      </c>
      <c r="X17" s="75">
        <v>0</v>
      </c>
      <c r="Y17" s="75">
        <f t="shared" si="16"/>
        <v>0</v>
      </c>
      <c r="Z17" s="54"/>
      <c r="AA17" s="53"/>
      <c r="AB17" s="75">
        <v>0</v>
      </c>
      <c r="AC17" s="75">
        <v>0</v>
      </c>
      <c r="AD17" s="75">
        <f t="shared" si="17"/>
        <v>0</v>
      </c>
      <c r="AE17" s="75">
        <v>0</v>
      </c>
      <c r="AF17" s="75">
        <v>0</v>
      </c>
      <c r="AG17" s="75">
        <f t="shared" si="18"/>
        <v>0</v>
      </c>
      <c r="AH17" s="54"/>
      <c r="AI17" s="53"/>
      <c r="AJ17" s="75">
        <v>0</v>
      </c>
      <c r="AK17" s="75">
        <v>0</v>
      </c>
      <c r="AL17" s="75">
        <f t="shared" si="19"/>
        <v>0</v>
      </c>
      <c r="AM17" s="75">
        <v>0</v>
      </c>
      <c r="AN17" s="75">
        <v>0</v>
      </c>
      <c r="AO17" s="75">
        <f t="shared" si="20"/>
        <v>0</v>
      </c>
      <c r="AP17" s="54"/>
      <c r="AQ17" s="53"/>
      <c r="AR17" s="75">
        <v>0</v>
      </c>
      <c r="AS17" s="75">
        <v>0</v>
      </c>
      <c r="AT17" s="75">
        <f t="shared" si="21"/>
        <v>0</v>
      </c>
      <c r="AU17" s="75">
        <v>0</v>
      </c>
      <c r="AV17" s="75">
        <v>0</v>
      </c>
      <c r="AW17" s="75">
        <f t="shared" si="22"/>
        <v>0</v>
      </c>
      <c r="AX17" s="54"/>
      <c r="AY17" s="53"/>
      <c r="AZ17" s="75">
        <v>0</v>
      </c>
      <c r="BA17" s="75">
        <v>0</v>
      </c>
      <c r="BB17" s="75">
        <f t="shared" si="23"/>
        <v>0</v>
      </c>
      <c r="BC17" s="75">
        <v>0</v>
      </c>
      <c r="BD17" s="75">
        <v>0</v>
      </c>
      <c r="BE17" s="75">
        <f t="shared" si="24"/>
        <v>0</v>
      </c>
    </row>
    <row r="18" spans="1:57" s="50" customFormat="1" ht="12" customHeight="1">
      <c r="A18" s="53" t="s">
        <v>397</v>
      </c>
      <c r="B18" s="54" t="s">
        <v>398</v>
      </c>
      <c r="C18" s="53" t="s">
        <v>399</v>
      </c>
      <c r="D18" s="75">
        <f t="shared" si="7"/>
        <v>0</v>
      </c>
      <c r="E18" s="75">
        <f t="shared" si="8"/>
        <v>4266</v>
      </c>
      <c r="F18" s="75">
        <f t="shared" si="9"/>
        <v>4266</v>
      </c>
      <c r="G18" s="75">
        <f t="shared" si="10"/>
        <v>969</v>
      </c>
      <c r="H18" s="75">
        <f t="shared" si="11"/>
        <v>1887</v>
      </c>
      <c r="I18" s="75">
        <f t="shared" si="12"/>
        <v>2856</v>
      </c>
      <c r="J18" s="54" t="s">
        <v>365</v>
      </c>
      <c r="K18" s="53" t="s">
        <v>366</v>
      </c>
      <c r="L18" s="75">
        <v>0</v>
      </c>
      <c r="M18" s="75">
        <v>4266</v>
      </c>
      <c r="N18" s="75">
        <f t="shared" si="13"/>
        <v>4266</v>
      </c>
      <c r="O18" s="75">
        <v>0</v>
      </c>
      <c r="P18" s="75">
        <v>0</v>
      </c>
      <c r="Q18" s="75">
        <f t="shared" si="14"/>
        <v>0</v>
      </c>
      <c r="R18" s="54" t="s">
        <v>367</v>
      </c>
      <c r="S18" s="53" t="s">
        <v>368</v>
      </c>
      <c r="T18" s="75">
        <v>0</v>
      </c>
      <c r="U18" s="75">
        <v>0</v>
      </c>
      <c r="V18" s="75">
        <f t="shared" si="15"/>
        <v>0</v>
      </c>
      <c r="W18" s="75">
        <v>969</v>
      </c>
      <c r="X18" s="75">
        <v>1887</v>
      </c>
      <c r="Y18" s="75">
        <f t="shared" si="16"/>
        <v>2856</v>
      </c>
      <c r="Z18" s="54"/>
      <c r="AA18" s="53"/>
      <c r="AB18" s="75">
        <v>0</v>
      </c>
      <c r="AC18" s="75">
        <v>0</v>
      </c>
      <c r="AD18" s="75">
        <f t="shared" si="17"/>
        <v>0</v>
      </c>
      <c r="AE18" s="75">
        <v>0</v>
      </c>
      <c r="AF18" s="75">
        <v>0</v>
      </c>
      <c r="AG18" s="75">
        <f t="shared" si="18"/>
        <v>0</v>
      </c>
      <c r="AH18" s="54"/>
      <c r="AI18" s="53"/>
      <c r="AJ18" s="75">
        <v>0</v>
      </c>
      <c r="AK18" s="75">
        <v>0</v>
      </c>
      <c r="AL18" s="75">
        <f t="shared" si="19"/>
        <v>0</v>
      </c>
      <c r="AM18" s="75">
        <v>0</v>
      </c>
      <c r="AN18" s="75">
        <v>0</v>
      </c>
      <c r="AO18" s="75">
        <f t="shared" si="20"/>
        <v>0</v>
      </c>
      <c r="AP18" s="54"/>
      <c r="AQ18" s="53"/>
      <c r="AR18" s="75">
        <v>0</v>
      </c>
      <c r="AS18" s="75">
        <v>0</v>
      </c>
      <c r="AT18" s="75">
        <f t="shared" si="21"/>
        <v>0</v>
      </c>
      <c r="AU18" s="75">
        <v>0</v>
      </c>
      <c r="AV18" s="75">
        <v>0</v>
      </c>
      <c r="AW18" s="75">
        <f t="shared" si="22"/>
        <v>0</v>
      </c>
      <c r="AX18" s="54"/>
      <c r="AY18" s="53"/>
      <c r="AZ18" s="75">
        <v>0</v>
      </c>
      <c r="BA18" s="75">
        <v>0</v>
      </c>
      <c r="BB18" s="75">
        <f t="shared" si="23"/>
        <v>0</v>
      </c>
      <c r="BC18" s="75">
        <v>0</v>
      </c>
      <c r="BD18" s="75">
        <v>0</v>
      </c>
      <c r="BE18" s="75">
        <f t="shared" si="24"/>
        <v>0</v>
      </c>
    </row>
    <row r="19" spans="1:57" s="50" customFormat="1" ht="12" customHeight="1">
      <c r="A19" s="53" t="s">
        <v>362</v>
      </c>
      <c r="B19" s="54" t="s">
        <v>400</v>
      </c>
      <c r="C19" s="53" t="s">
        <v>401</v>
      </c>
      <c r="D19" s="75">
        <f t="shared" si="7"/>
        <v>0</v>
      </c>
      <c r="E19" s="75">
        <f t="shared" si="8"/>
        <v>30290</v>
      </c>
      <c r="F19" s="75">
        <f t="shared" si="9"/>
        <v>30290</v>
      </c>
      <c r="G19" s="75">
        <f t="shared" si="10"/>
        <v>16600</v>
      </c>
      <c r="H19" s="75">
        <f t="shared" si="11"/>
        <v>32308</v>
      </c>
      <c r="I19" s="75">
        <f t="shared" si="12"/>
        <v>48908</v>
      </c>
      <c r="J19" s="54" t="s">
        <v>365</v>
      </c>
      <c r="K19" s="53" t="s">
        <v>366</v>
      </c>
      <c r="L19" s="75">
        <v>0</v>
      </c>
      <c r="M19" s="75">
        <v>30290</v>
      </c>
      <c r="N19" s="75">
        <f t="shared" si="13"/>
        <v>30290</v>
      </c>
      <c r="O19" s="75">
        <v>0</v>
      </c>
      <c r="P19" s="75">
        <v>0</v>
      </c>
      <c r="Q19" s="75">
        <f t="shared" si="14"/>
        <v>0</v>
      </c>
      <c r="R19" s="54" t="s">
        <v>367</v>
      </c>
      <c r="S19" s="53" t="s">
        <v>368</v>
      </c>
      <c r="T19" s="75">
        <v>0</v>
      </c>
      <c r="U19" s="75">
        <v>0</v>
      </c>
      <c r="V19" s="75">
        <f t="shared" si="15"/>
        <v>0</v>
      </c>
      <c r="W19" s="75">
        <v>16600</v>
      </c>
      <c r="X19" s="75">
        <v>32308</v>
      </c>
      <c r="Y19" s="75">
        <f t="shared" si="16"/>
        <v>48908</v>
      </c>
      <c r="Z19" s="54"/>
      <c r="AA19" s="53"/>
      <c r="AB19" s="75">
        <v>0</v>
      </c>
      <c r="AC19" s="75">
        <v>0</v>
      </c>
      <c r="AD19" s="75">
        <f t="shared" si="17"/>
        <v>0</v>
      </c>
      <c r="AE19" s="75">
        <v>0</v>
      </c>
      <c r="AF19" s="75">
        <v>0</v>
      </c>
      <c r="AG19" s="75">
        <f t="shared" si="18"/>
        <v>0</v>
      </c>
      <c r="AH19" s="54"/>
      <c r="AI19" s="53"/>
      <c r="AJ19" s="75">
        <v>0</v>
      </c>
      <c r="AK19" s="75">
        <v>0</v>
      </c>
      <c r="AL19" s="75">
        <f t="shared" si="19"/>
        <v>0</v>
      </c>
      <c r="AM19" s="75">
        <v>0</v>
      </c>
      <c r="AN19" s="75">
        <v>0</v>
      </c>
      <c r="AO19" s="75">
        <f t="shared" si="20"/>
        <v>0</v>
      </c>
      <c r="AP19" s="54"/>
      <c r="AQ19" s="53"/>
      <c r="AR19" s="75">
        <v>0</v>
      </c>
      <c r="AS19" s="75">
        <v>0</v>
      </c>
      <c r="AT19" s="75">
        <f t="shared" si="21"/>
        <v>0</v>
      </c>
      <c r="AU19" s="75">
        <v>0</v>
      </c>
      <c r="AV19" s="75">
        <v>0</v>
      </c>
      <c r="AW19" s="75">
        <f t="shared" si="22"/>
        <v>0</v>
      </c>
      <c r="AX19" s="54"/>
      <c r="AY19" s="53"/>
      <c r="AZ19" s="75">
        <v>0</v>
      </c>
      <c r="BA19" s="75">
        <v>0</v>
      </c>
      <c r="BB19" s="75">
        <f t="shared" si="23"/>
        <v>0</v>
      </c>
      <c r="BC19" s="75">
        <v>0</v>
      </c>
      <c r="BD19" s="75">
        <v>0</v>
      </c>
      <c r="BE19" s="75">
        <f t="shared" si="24"/>
        <v>0</v>
      </c>
    </row>
    <row r="20" spans="1:57" s="50" customFormat="1" ht="12" customHeight="1">
      <c r="A20" s="53" t="s">
        <v>362</v>
      </c>
      <c r="B20" s="54" t="s">
        <v>402</v>
      </c>
      <c r="C20" s="53" t="s">
        <v>403</v>
      </c>
      <c r="D20" s="75">
        <f t="shared" si="7"/>
        <v>0</v>
      </c>
      <c r="E20" s="75">
        <f t="shared" si="8"/>
        <v>31685</v>
      </c>
      <c r="F20" s="75">
        <f t="shared" si="9"/>
        <v>31685</v>
      </c>
      <c r="G20" s="75">
        <f t="shared" si="10"/>
        <v>18823</v>
      </c>
      <c r="H20" s="75">
        <f t="shared" si="11"/>
        <v>36636</v>
      </c>
      <c r="I20" s="75">
        <f t="shared" si="12"/>
        <v>55459</v>
      </c>
      <c r="J20" s="54" t="s">
        <v>404</v>
      </c>
      <c r="K20" s="53" t="s">
        <v>405</v>
      </c>
      <c r="L20" s="75">
        <v>0</v>
      </c>
      <c r="M20" s="75">
        <v>31685</v>
      </c>
      <c r="N20" s="75">
        <f t="shared" si="13"/>
        <v>31685</v>
      </c>
      <c r="O20" s="75">
        <v>0</v>
      </c>
      <c r="P20" s="75">
        <v>0</v>
      </c>
      <c r="Q20" s="75">
        <f t="shared" si="14"/>
        <v>0</v>
      </c>
      <c r="R20" s="54" t="s">
        <v>406</v>
      </c>
      <c r="S20" s="53" t="s">
        <v>407</v>
      </c>
      <c r="T20" s="75">
        <v>0</v>
      </c>
      <c r="U20" s="75">
        <v>0</v>
      </c>
      <c r="V20" s="75">
        <f t="shared" si="15"/>
        <v>0</v>
      </c>
      <c r="W20" s="75">
        <v>18823</v>
      </c>
      <c r="X20" s="75">
        <v>36636</v>
      </c>
      <c r="Y20" s="75">
        <f t="shared" si="16"/>
        <v>55459</v>
      </c>
      <c r="Z20" s="54"/>
      <c r="AA20" s="53"/>
      <c r="AB20" s="75">
        <v>0</v>
      </c>
      <c r="AC20" s="75">
        <v>0</v>
      </c>
      <c r="AD20" s="75">
        <f t="shared" si="17"/>
        <v>0</v>
      </c>
      <c r="AE20" s="75">
        <v>0</v>
      </c>
      <c r="AF20" s="75">
        <v>0</v>
      </c>
      <c r="AG20" s="75">
        <f t="shared" si="18"/>
        <v>0</v>
      </c>
      <c r="AH20" s="54"/>
      <c r="AI20" s="53"/>
      <c r="AJ20" s="75">
        <v>0</v>
      </c>
      <c r="AK20" s="75">
        <v>0</v>
      </c>
      <c r="AL20" s="75">
        <f t="shared" si="19"/>
        <v>0</v>
      </c>
      <c r="AM20" s="75">
        <v>0</v>
      </c>
      <c r="AN20" s="75">
        <v>0</v>
      </c>
      <c r="AO20" s="75">
        <f t="shared" si="20"/>
        <v>0</v>
      </c>
      <c r="AP20" s="54"/>
      <c r="AQ20" s="53"/>
      <c r="AR20" s="75">
        <v>0</v>
      </c>
      <c r="AS20" s="75">
        <v>0</v>
      </c>
      <c r="AT20" s="75">
        <f t="shared" si="21"/>
        <v>0</v>
      </c>
      <c r="AU20" s="75">
        <v>0</v>
      </c>
      <c r="AV20" s="75">
        <v>0</v>
      </c>
      <c r="AW20" s="75">
        <f t="shared" si="22"/>
        <v>0</v>
      </c>
      <c r="AX20" s="54"/>
      <c r="AY20" s="53"/>
      <c r="AZ20" s="75">
        <v>0</v>
      </c>
      <c r="BA20" s="75">
        <v>0</v>
      </c>
      <c r="BB20" s="75">
        <f t="shared" si="23"/>
        <v>0</v>
      </c>
      <c r="BC20" s="75">
        <v>0</v>
      </c>
      <c r="BD20" s="75">
        <v>0</v>
      </c>
      <c r="BE20" s="75">
        <f t="shared" si="24"/>
        <v>0</v>
      </c>
    </row>
    <row r="21" spans="1:57" s="50" customFormat="1" ht="12" customHeight="1">
      <c r="A21" s="53" t="s">
        <v>408</v>
      </c>
      <c r="B21" s="54" t="s">
        <v>409</v>
      </c>
      <c r="C21" s="53" t="s">
        <v>410</v>
      </c>
      <c r="D21" s="75">
        <f t="shared" si="7"/>
        <v>22931</v>
      </c>
      <c r="E21" s="75">
        <f t="shared" si="8"/>
        <v>114995</v>
      </c>
      <c r="F21" s="75">
        <f t="shared" si="9"/>
        <v>137926</v>
      </c>
      <c r="G21" s="75">
        <f t="shared" si="10"/>
        <v>0</v>
      </c>
      <c r="H21" s="75">
        <f t="shared" si="11"/>
        <v>12130</v>
      </c>
      <c r="I21" s="75">
        <f t="shared" si="12"/>
        <v>12130</v>
      </c>
      <c r="J21" s="54" t="s">
        <v>411</v>
      </c>
      <c r="K21" s="53" t="s">
        <v>412</v>
      </c>
      <c r="L21" s="75">
        <v>22931</v>
      </c>
      <c r="M21" s="75">
        <v>114995</v>
      </c>
      <c r="N21" s="75">
        <f t="shared" si="13"/>
        <v>137926</v>
      </c>
      <c r="O21" s="75">
        <v>0</v>
      </c>
      <c r="P21" s="75">
        <v>12130</v>
      </c>
      <c r="Q21" s="75">
        <f t="shared" si="14"/>
        <v>12130</v>
      </c>
      <c r="R21" s="54"/>
      <c r="S21" s="53"/>
      <c r="T21" s="75">
        <v>0</v>
      </c>
      <c r="U21" s="75">
        <v>0</v>
      </c>
      <c r="V21" s="75">
        <f t="shared" si="15"/>
        <v>0</v>
      </c>
      <c r="W21" s="75">
        <v>0</v>
      </c>
      <c r="X21" s="75">
        <v>0</v>
      </c>
      <c r="Y21" s="75">
        <f t="shared" si="16"/>
        <v>0</v>
      </c>
      <c r="Z21" s="54"/>
      <c r="AA21" s="53"/>
      <c r="AB21" s="75">
        <v>0</v>
      </c>
      <c r="AC21" s="75">
        <v>0</v>
      </c>
      <c r="AD21" s="75">
        <f t="shared" si="17"/>
        <v>0</v>
      </c>
      <c r="AE21" s="75">
        <v>0</v>
      </c>
      <c r="AF21" s="75">
        <v>0</v>
      </c>
      <c r="AG21" s="75">
        <f t="shared" si="18"/>
        <v>0</v>
      </c>
      <c r="AH21" s="54"/>
      <c r="AI21" s="53"/>
      <c r="AJ21" s="75">
        <v>0</v>
      </c>
      <c r="AK21" s="75">
        <v>0</v>
      </c>
      <c r="AL21" s="75">
        <f t="shared" si="19"/>
        <v>0</v>
      </c>
      <c r="AM21" s="75">
        <v>0</v>
      </c>
      <c r="AN21" s="75">
        <v>0</v>
      </c>
      <c r="AO21" s="75">
        <f t="shared" si="20"/>
        <v>0</v>
      </c>
      <c r="AP21" s="54"/>
      <c r="AQ21" s="53"/>
      <c r="AR21" s="75">
        <v>0</v>
      </c>
      <c r="AS21" s="75">
        <v>0</v>
      </c>
      <c r="AT21" s="75">
        <f t="shared" si="21"/>
        <v>0</v>
      </c>
      <c r="AU21" s="75">
        <v>0</v>
      </c>
      <c r="AV21" s="75">
        <v>0</v>
      </c>
      <c r="AW21" s="75">
        <f t="shared" si="22"/>
        <v>0</v>
      </c>
      <c r="AX21" s="54"/>
      <c r="AY21" s="53"/>
      <c r="AZ21" s="75">
        <v>0</v>
      </c>
      <c r="BA21" s="75">
        <v>0</v>
      </c>
      <c r="BB21" s="75">
        <f t="shared" si="23"/>
        <v>0</v>
      </c>
      <c r="BC21" s="75">
        <v>0</v>
      </c>
      <c r="BD21" s="75">
        <v>0</v>
      </c>
      <c r="BE21" s="75">
        <f t="shared" si="24"/>
        <v>0</v>
      </c>
    </row>
    <row r="22" spans="1:57" s="50" customFormat="1" ht="12" customHeight="1">
      <c r="A22" s="53" t="s">
        <v>413</v>
      </c>
      <c r="B22" s="54" t="s">
        <v>414</v>
      </c>
      <c r="C22" s="53" t="s">
        <v>415</v>
      </c>
      <c r="D22" s="75">
        <f t="shared" si="7"/>
        <v>12370</v>
      </c>
      <c r="E22" s="75">
        <f t="shared" si="8"/>
        <v>65770</v>
      </c>
      <c r="F22" s="75">
        <f t="shared" si="9"/>
        <v>78140</v>
      </c>
      <c r="G22" s="75">
        <f t="shared" si="10"/>
        <v>0</v>
      </c>
      <c r="H22" s="75">
        <f t="shared" si="11"/>
        <v>10956</v>
      </c>
      <c r="I22" s="75">
        <f t="shared" si="12"/>
        <v>10956</v>
      </c>
      <c r="J22" s="54" t="s">
        <v>385</v>
      </c>
      <c r="K22" s="53" t="s">
        <v>386</v>
      </c>
      <c r="L22" s="75">
        <v>12370</v>
      </c>
      <c r="M22" s="75">
        <v>65770</v>
      </c>
      <c r="N22" s="75">
        <f t="shared" si="13"/>
        <v>78140</v>
      </c>
      <c r="O22" s="75">
        <v>0</v>
      </c>
      <c r="P22" s="75">
        <v>10956</v>
      </c>
      <c r="Q22" s="75">
        <f t="shared" si="14"/>
        <v>10956</v>
      </c>
      <c r="R22" s="54"/>
      <c r="S22" s="53"/>
      <c r="T22" s="75">
        <v>0</v>
      </c>
      <c r="U22" s="75">
        <v>0</v>
      </c>
      <c r="V22" s="75">
        <f t="shared" si="15"/>
        <v>0</v>
      </c>
      <c r="W22" s="75">
        <v>0</v>
      </c>
      <c r="X22" s="75">
        <v>0</v>
      </c>
      <c r="Y22" s="75">
        <f t="shared" si="16"/>
        <v>0</v>
      </c>
      <c r="Z22" s="54"/>
      <c r="AA22" s="53"/>
      <c r="AB22" s="75">
        <v>0</v>
      </c>
      <c r="AC22" s="75">
        <v>0</v>
      </c>
      <c r="AD22" s="75">
        <f t="shared" si="17"/>
        <v>0</v>
      </c>
      <c r="AE22" s="75">
        <v>0</v>
      </c>
      <c r="AF22" s="75">
        <v>0</v>
      </c>
      <c r="AG22" s="75">
        <f t="shared" si="18"/>
        <v>0</v>
      </c>
      <c r="AH22" s="54"/>
      <c r="AI22" s="53"/>
      <c r="AJ22" s="75">
        <v>0</v>
      </c>
      <c r="AK22" s="75">
        <v>0</v>
      </c>
      <c r="AL22" s="75">
        <f t="shared" si="19"/>
        <v>0</v>
      </c>
      <c r="AM22" s="75">
        <v>0</v>
      </c>
      <c r="AN22" s="75">
        <v>0</v>
      </c>
      <c r="AO22" s="75">
        <f t="shared" si="20"/>
        <v>0</v>
      </c>
      <c r="AP22" s="54"/>
      <c r="AQ22" s="53"/>
      <c r="AR22" s="75">
        <v>0</v>
      </c>
      <c r="AS22" s="75">
        <v>0</v>
      </c>
      <c r="AT22" s="75">
        <f t="shared" si="21"/>
        <v>0</v>
      </c>
      <c r="AU22" s="75">
        <v>0</v>
      </c>
      <c r="AV22" s="75">
        <v>0</v>
      </c>
      <c r="AW22" s="75">
        <f t="shared" si="22"/>
        <v>0</v>
      </c>
      <c r="AX22" s="54"/>
      <c r="AY22" s="53"/>
      <c r="AZ22" s="75">
        <v>0</v>
      </c>
      <c r="BA22" s="75">
        <v>0</v>
      </c>
      <c r="BB22" s="75">
        <f t="shared" si="23"/>
        <v>0</v>
      </c>
      <c r="BC22" s="75">
        <v>0</v>
      </c>
      <c r="BD22" s="75">
        <v>0</v>
      </c>
      <c r="BE22" s="75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7" customWidth="1"/>
    <col min="6" max="6" width="6.59765625" style="34" customWidth="1"/>
    <col min="7" max="7" width="12.59765625" style="47" customWidth="1"/>
    <col min="8" max="9" width="14.69921875" style="77" customWidth="1"/>
    <col min="10" max="10" width="6.59765625" style="34" customWidth="1"/>
    <col min="11" max="11" width="12.59765625" style="47" customWidth="1"/>
    <col min="12" max="13" width="14.69921875" style="77" customWidth="1"/>
    <col min="14" max="14" width="6.59765625" style="34" customWidth="1"/>
    <col min="15" max="15" width="12.59765625" style="47" customWidth="1"/>
    <col min="16" max="17" width="14.69921875" style="77" customWidth="1"/>
    <col min="18" max="18" width="6.59765625" style="34" customWidth="1"/>
    <col min="19" max="19" width="12.59765625" style="47" customWidth="1"/>
    <col min="20" max="21" width="14.69921875" style="77" customWidth="1"/>
    <col min="22" max="22" width="6.59765625" style="34" customWidth="1"/>
    <col min="23" max="23" width="12.59765625" style="47" customWidth="1"/>
    <col min="24" max="25" width="14.69921875" style="77" customWidth="1"/>
    <col min="26" max="26" width="6.59765625" style="34" customWidth="1"/>
    <col min="27" max="27" width="12.59765625" style="47" customWidth="1"/>
    <col min="28" max="29" width="14.69921875" style="77" customWidth="1"/>
    <col min="30" max="30" width="6.59765625" style="34" customWidth="1"/>
    <col min="31" max="31" width="12.59765625" style="47" customWidth="1"/>
    <col min="32" max="33" width="14.69921875" style="77" customWidth="1"/>
    <col min="34" max="34" width="6.59765625" style="34" customWidth="1"/>
    <col min="35" max="35" width="12.59765625" style="47" customWidth="1"/>
    <col min="36" max="37" width="14.69921875" style="77" customWidth="1"/>
    <col min="38" max="38" width="6.59765625" style="34" customWidth="1"/>
    <col min="39" max="39" width="12.59765625" style="47" customWidth="1"/>
    <col min="40" max="41" width="14.69921875" style="77" customWidth="1"/>
    <col min="42" max="42" width="6.59765625" style="34" customWidth="1"/>
    <col min="43" max="43" width="12.59765625" style="47" customWidth="1"/>
    <col min="44" max="45" width="14.69921875" style="77" customWidth="1"/>
    <col min="46" max="46" width="6.59765625" style="34" customWidth="1"/>
    <col min="47" max="47" width="12.59765625" style="47" customWidth="1"/>
    <col min="48" max="49" width="14.69921875" style="77" customWidth="1"/>
    <col min="50" max="50" width="6.59765625" style="34" customWidth="1"/>
    <col min="51" max="51" width="12.59765625" style="47" customWidth="1"/>
    <col min="52" max="53" width="14.69921875" style="77" customWidth="1"/>
    <col min="54" max="54" width="6.59765625" style="34" customWidth="1"/>
    <col min="55" max="55" width="12.59765625" style="47" customWidth="1"/>
    <col min="56" max="57" width="14.69921875" style="77" customWidth="1"/>
    <col min="58" max="58" width="6.59765625" style="34" customWidth="1"/>
    <col min="59" max="59" width="12.59765625" style="47" customWidth="1"/>
    <col min="60" max="61" width="14.69921875" style="77" customWidth="1"/>
    <col min="62" max="62" width="6.59765625" style="34" customWidth="1"/>
    <col min="63" max="63" width="12.59765625" style="47" customWidth="1"/>
    <col min="64" max="65" width="14.69921875" style="77" customWidth="1"/>
    <col min="66" max="66" width="6.59765625" style="34" customWidth="1"/>
    <col min="67" max="67" width="12.59765625" style="47" customWidth="1"/>
    <col min="68" max="69" width="14.69921875" style="77" customWidth="1"/>
    <col min="70" max="70" width="6.59765625" style="34" customWidth="1"/>
    <col min="71" max="71" width="12.59765625" style="47" customWidth="1"/>
    <col min="72" max="73" width="14.69921875" style="77" customWidth="1"/>
    <col min="74" max="74" width="6.59765625" style="34" customWidth="1"/>
    <col min="75" max="75" width="12.59765625" style="47" customWidth="1"/>
    <col min="76" max="77" width="14.69921875" style="77" customWidth="1"/>
    <col min="78" max="78" width="6.59765625" style="34" customWidth="1"/>
    <col min="79" max="79" width="12.59765625" style="47" customWidth="1"/>
    <col min="80" max="81" width="14.69921875" style="77" customWidth="1"/>
    <col min="82" max="82" width="6.59765625" style="34" customWidth="1"/>
    <col min="83" max="83" width="12.59765625" style="47" customWidth="1"/>
    <col min="84" max="85" width="14.69921875" style="77" customWidth="1"/>
    <col min="86" max="86" width="6.59765625" style="34" customWidth="1"/>
    <col min="87" max="87" width="12.59765625" style="47" customWidth="1"/>
    <col min="88" max="89" width="14.69921875" style="77" customWidth="1"/>
    <col min="90" max="90" width="6.59765625" style="34" customWidth="1"/>
    <col min="91" max="91" width="12.59765625" style="47" customWidth="1"/>
    <col min="92" max="93" width="14.69921875" style="77" customWidth="1"/>
    <col min="94" max="94" width="6.59765625" style="34" customWidth="1"/>
    <col min="95" max="95" width="12.59765625" style="47" customWidth="1"/>
    <col min="96" max="97" width="14.69921875" style="77" customWidth="1"/>
    <col min="98" max="98" width="6.59765625" style="34" customWidth="1"/>
    <col min="99" max="99" width="12.59765625" style="47" customWidth="1"/>
    <col min="100" max="101" width="14.69921875" style="77" customWidth="1"/>
    <col min="102" max="102" width="6.59765625" style="34" customWidth="1"/>
    <col min="103" max="103" width="12.59765625" style="47" customWidth="1"/>
    <col min="104" max="105" width="14.69921875" style="77" customWidth="1"/>
    <col min="106" max="106" width="6.59765625" style="34" customWidth="1"/>
    <col min="107" max="107" width="12.59765625" style="47" customWidth="1"/>
    <col min="108" max="109" width="14.69921875" style="77" customWidth="1"/>
    <col min="110" max="110" width="6.59765625" style="34" customWidth="1"/>
    <col min="111" max="111" width="12.59765625" style="47" customWidth="1"/>
    <col min="112" max="113" width="14.69921875" style="77" customWidth="1"/>
    <col min="114" max="114" width="6.59765625" style="34" customWidth="1"/>
    <col min="115" max="115" width="12.59765625" style="47" customWidth="1"/>
    <col min="116" max="117" width="14.69921875" style="77" customWidth="1"/>
    <col min="118" max="118" width="6.59765625" style="34" customWidth="1"/>
    <col min="119" max="119" width="12.59765625" style="47" customWidth="1"/>
    <col min="120" max="121" width="14.69921875" style="77" customWidth="1"/>
    <col min="122" max="122" width="6.59765625" style="34" customWidth="1"/>
    <col min="123" max="123" width="12.59765625" style="47" customWidth="1"/>
    <col min="124" max="125" width="14.69921875" style="77" customWidth="1"/>
    <col min="126" max="16384" width="9" style="47" customWidth="1"/>
  </cols>
  <sheetData>
    <row r="1" spans="1:125" s="45" customFormat="1" ht="17.25">
      <c r="A1" s="124" t="s">
        <v>416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4" t="s">
        <v>417</v>
      </c>
      <c r="B2" s="145" t="s">
        <v>418</v>
      </c>
      <c r="C2" s="157" t="s">
        <v>419</v>
      </c>
      <c r="D2" s="163" t="s">
        <v>420</v>
      </c>
      <c r="E2" s="164"/>
      <c r="F2" s="140" t="s">
        <v>421</v>
      </c>
      <c r="G2" s="60"/>
      <c r="H2" s="60"/>
      <c r="I2" s="119"/>
      <c r="J2" s="140" t="s">
        <v>422</v>
      </c>
      <c r="K2" s="60"/>
      <c r="L2" s="60"/>
      <c r="M2" s="119"/>
      <c r="N2" s="140" t="s">
        <v>423</v>
      </c>
      <c r="O2" s="60"/>
      <c r="P2" s="60"/>
      <c r="Q2" s="119"/>
      <c r="R2" s="140" t="s">
        <v>424</v>
      </c>
      <c r="S2" s="60"/>
      <c r="T2" s="60"/>
      <c r="U2" s="119"/>
      <c r="V2" s="140" t="s">
        <v>425</v>
      </c>
      <c r="W2" s="60"/>
      <c r="X2" s="60"/>
      <c r="Y2" s="119"/>
      <c r="Z2" s="140" t="s">
        <v>426</v>
      </c>
      <c r="AA2" s="60"/>
      <c r="AB2" s="60"/>
      <c r="AC2" s="119"/>
      <c r="AD2" s="140" t="s">
        <v>427</v>
      </c>
      <c r="AE2" s="60"/>
      <c r="AF2" s="60"/>
      <c r="AG2" s="119"/>
      <c r="AH2" s="140" t="s">
        <v>428</v>
      </c>
      <c r="AI2" s="60"/>
      <c r="AJ2" s="60"/>
      <c r="AK2" s="119"/>
      <c r="AL2" s="140" t="s">
        <v>429</v>
      </c>
      <c r="AM2" s="60"/>
      <c r="AN2" s="60"/>
      <c r="AO2" s="119"/>
      <c r="AP2" s="140" t="s">
        <v>430</v>
      </c>
      <c r="AQ2" s="60"/>
      <c r="AR2" s="60"/>
      <c r="AS2" s="119"/>
      <c r="AT2" s="140" t="s">
        <v>431</v>
      </c>
      <c r="AU2" s="60"/>
      <c r="AV2" s="60"/>
      <c r="AW2" s="119"/>
      <c r="AX2" s="140" t="s">
        <v>432</v>
      </c>
      <c r="AY2" s="60"/>
      <c r="AZ2" s="60"/>
      <c r="BA2" s="119"/>
      <c r="BB2" s="140" t="s">
        <v>433</v>
      </c>
      <c r="BC2" s="60"/>
      <c r="BD2" s="60"/>
      <c r="BE2" s="119"/>
      <c r="BF2" s="140" t="s">
        <v>434</v>
      </c>
      <c r="BG2" s="60"/>
      <c r="BH2" s="60"/>
      <c r="BI2" s="119"/>
      <c r="BJ2" s="140" t="s">
        <v>435</v>
      </c>
      <c r="BK2" s="60"/>
      <c r="BL2" s="60"/>
      <c r="BM2" s="119"/>
      <c r="BN2" s="140" t="s">
        <v>436</v>
      </c>
      <c r="BO2" s="60"/>
      <c r="BP2" s="60"/>
      <c r="BQ2" s="119"/>
      <c r="BR2" s="140" t="s">
        <v>437</v>
      </c>
      <c r="BS2" s="60"/>
      <c r="BT2" s="60"/>
      <c r="BU2" s="119"/>
      <c r="BV2" s="140" t="s">
        <v>438</v>
      </c>
      <c r="BW2" s="60"/>
      <c r="BX2" s="60"/>
      <c r="BY2" s="119"/>
      <c r="BZ2" s="140" t="s">
        <v>439</v>
      </c>
      <c r="CA2" s="60"/>
      <c r="CB2" s="60"/>
      <c r="CC2" s="119"/>
      <c r="CD2" s="140" t="s">
        <v>440</v>
      </c>
      <c r="CE2" s="60"/>
      <c r="CF2" s="60"/>
      <c r="CG2" s="119"/>
      <c r="CH2" s="140" t="s">
        <v>441</v>
      </c>
      <c r="CI2" s="60"/>
      <c r="CJ2" s="60"/>
      <c r="CK2" s="119"/>
      <c r="CL2" s="140" t="s">
        <v>442</v>
      </c>
      <c r="CM2" s="60"/>
      <c r="CN2" s="60"/>
      <c r="CO2" s="119"/>
      <c r="CP2" s="140" t="s">
        <v>443</v>
      </c>
      <c r="CQ2" s="60"/>
      <c r="CR2" s="60"/>
      <c r="CS2" s="119"/>
      <c r="CT2" s="140" t="s">
        <v>444</v>
      </c>
      <c r="CU2" s="60"/>
      <c r="CV2" s="60"/>
      <c r="CW2" s="119"/>
      <c r="CX2" s="140" t="s">
        <v>445</v>
      </c>
      <c r="CY2" s="60"/>
      <c r="CZ2" s="60"/>
      <c r="DA2" s="119"/>
      <c r="DB2" s="140" t="s">
        <v>446</v>
      </c>
      <c r="DC2" s="60"/>
      <c r="DD2" s="60"/>
      <c r="DE2" s="119"/>
      <c r="DF2" s="140" t="s">
        <v>447</v>
      </c>
      <c r="DG2" s="60"/>
      <c r="DH2" s="60"/>
      <c r="DI2" s="119"/>
      <c r="DJ2" s="140" t="s">
        <v>448</v>
      </c>
      <c r="DK2" s="60"/>
      <c r="DL2" s="60"/>
      <c r="DM2" s="119"/>
      <c r="DN2" s="140" t="s">
        <v>449</v>
      </c>
      <c r="DO2" s="60"/>
      <c r="DP2" s="60"/>
      <c r="DQ2" s="119"/>
      <c r="DR2" s="140" t="s">
        <v>450</v>
      </c>
      <c r="DS2" s="60"/>
      <c r="DT2" s="60"/>
      <c r="DU2" s="119"/>
    </row>
    <row r="3" spans="1:125" s="45" customFormat="1" ht="13.5">
      <c r="A3" s="155"/>
      <c r="B3" s="146"/>
      <c r="C3" s="158"/>
      <c r="D3" s="165"/>
      <c r="E3" s="166"/>
      <c r="F3" s="121"/>
      <c r="G3" s="62"/>
      <c r="H3" s="62"/>
      <c r="I3" s="122"/>
      <c r="J3" s="121"/>
      <c r="K3" s="62"/>
      <c r="L3" s="62"/>
      <c r="M3" s="122"/>
      <c r="N3" s="121"/>
      <c r="O3" s="62"/>
      <c r="P3" s="62"/>
      <c r="Q3" s="122"/>
      <c r="R3" s="121"/>
      <c r="S3" s="62"/>
      <c r="T3" s="62"/>
      <c r="U3" s="122"/>
      <c r="V3" s="121"/>
      <c r="W3" s="62"/>
      <c r="X3" s="62"/>
      <c r="Y3" s="122"/>
      <c r="Z3" s="121"/>
      <c r="AA3" s="62"/>
      <c r="AB3" s="62"/>
      <c r="AC3" s="122"/>
      <c r="AD3" s="121"/>
      <c r="AE3" s="62"/>
      <c r="AF3" s="62"/>
      <c r="AG3" s="122"/>
      <c r="AH3" s="121"/>
      <c r="AI3" s="62"/>
      <c r="AJ3" s="62"/>
      <c r="AK3" s="122"/>
      <c r="AL3" s="121"/>
      <c r="AM3" s="62"/>
      <c r="AN3" s="62"/>
      <c r="AO3" s="122"/>
      <c r="AP3" s="121"/>
      <c r="AQ3" s="62"/>
      <c r="AR3" s="62"/>
      <c r="AS3" s="122"/>
      <c r="AT3" s="121"/>
      <c r="AU3" s="62"/>
      <c r="AV3" s="62"/>
      <c r="AW3" s="122"/>
      <c r="AX3" s="121"/>
      <c r="AY3" s="62"/>
      <c r="AZ3" s="62"/>
      <c r="BA3" s="122"/>
      <c r="BB3" s="121"/>
      <c r="BC3" s="62"/>
      <c r="BD3" s="62"/>
      <c r="BE3" s="122"/>
      <c r="BF3" s="121"/>
      <c r="BG3" s="62"/>
      <c r="BH3" s="62"/>
      <c r="BI3" s="122"/>
      <c r="BJ3" s="121"/>
      <c r="BK3" s="62"/>
      <c r="BL3" s="62"/>
      <c r="BM3" s="122"/>
      <c r="BN3" s="121"/>
      <c r="BO3" s="62"/>
      <c r="BP3" s="62"/>
      <c r="BQ3" s="122"/>
      <c r="BR3" s="121"/>
      <c r="BS3" s="62"/>
      <c r="BT3" s="62"/>
      <c r="BU3" s="122"/>
      <c r="BV3" s="121"/>
      <c r="BW3" s="62"/>
      <c r="BX3" s="62"/>
      <c r="BY3" s="122"/>
      <c r="BZ3" s="121"/>
      <c r="CA3" s="62"/>
      <c r="CB3" s="62"/>
      <c r="CC3" s="122"/>
      <c r="CD3" s="121"/>
      <c r="CE3" s="62"/>
      <c r="CF3" s="62"/>
      <c r="CG3" s="122"/>
      <c r="CH3" s="121"/>
      <c r="CI3" s="62"/>
      <c r="CJ3" s="62"/>
      <c r="CK3" s="122"/>
      <c r="CL3" s="121"/>
      <c r="CM3" s="62"/>
      <c r="CN3" s="62"/>
      <c r="CO3" s="122"/>
      <c r="CP3" s="121"/>
      <c r="CQ3" s="62"/>
      <c r="CR3" s="62"/>
      <c r="CS3" s="122"/>
      <c r="CT3" s="121"/>
      <c r="CU3" s="62"/>
      <c r="CV3" s="62"/>
      <c r="CW3" s="122"/>
      <c r="CX3" s="121"/>
      <c r="CY3" s="62"/>
      <c r="CZ3" s="62"/>
      <c r="DA3" s="122"/>
      <c r="DB3" s="121"/>
      <c r="DC3" s="62"/>
      <c r="DD3" s="62"/>
      <c r="DE3" s="122"/>
      <c r="DF3" s="121"/>
      <c r="DG3" s="62"/>
      <c r="DH3" s="62"/>
      <c r="DI3" s="122"/>
      <c r="DJ3" s="121"/>
      <c r="DK3" s="62"/>
      <c r="DL3" s="62"/>
      <c r="DM3" s="122"/>
      <c r="DN3" s="121"/>
      <c r="DO3" s="62"/>
      <c r="DP3" s="62"/>
      <c r="DQ3" s="122"/>
      <c r="DR3" s="121"/>
      <c r="DS3" s="62"/>
      <c r="DT3" s="62"/>
      <c r="DU3" s="122"/>
    </row>
    <row r="4" spans="1:125" s="45" customFormat="1" ht="13.5" customHeight="1">
      <c r="A4" s="155"/>
      <c r="B4" s="146"/>
      <c r="C4" s="159"/>
      <c r="D4" s="154" t="s">
        <v>451</v>
      </c>
      <c r="E4" s="154" t="s">
        <v>452</v>
      </c>
      <c r="F4" s="154" t="s">
        <v>453</v>
      </c>
      <c r="G4" s="154" t="s">
        <v>454</v>
      </c>
      <c r="H4" s="154" t="s">
        <v>451</v>
      </c>
      <c r="I4" s="154" t="s">
        <v>452</v>
      </c>
      <c r="J4" s="154" t="s">
        <v>453</v>
      </c>
      <c r="K4" s="154" t="s">
        <v>454</v>
      </c>
      <c r="L4" s="154" t="s">
        <v>451</v>
      </c>
      <c r="M4" s="154" t="s">
        <v>452</v>
      </c>
      <c r="N4" s="154" t="s">
        <v>453</v>
      </c>
      <c r="O4" s="154" t="s">
        <v>454</v>
      </c>
      <c r="P4" s="154" t="s">
        <v>451</v>
      </c>
      <c r="Q4" s="154" t="s">
        <v>452</v>
      </c>
      <c r="R4" s="154" t="s">
        <v>453</v>
      </c>
      <c r="S4" s="154" t="s">
        <v>454</v>
      </c>
      <c r="T4" s="154" t="s">
        <v>451</v>
      </c>
      <c r="U4" s="154" t="s">
        <v>452</v>
      </c>
      <c r="V4" s="154" t="s">
        <v>453</v>
      </c>
      <c r="W4" s="154" t="s">
        <v>454</v>
      </c>
      <c r="X4" s="154" t="s">
        <v>451</v>
      </c>
      <c r="Y4" s="154" t="s">
        <v>452</v>
      </c>
      <c r="Z4" s="154" t="s">
        <v>453</v>
      </c>
      <c r="AA4" s="154" t="s">
        <v>454</v>
      </c>
      <c r="AB4" s="154" t="s">
        <v>451</v>
      </c>
      <c r="AC4" s="154" t="s">
        <v>452</v>
      </c>
      <c r="AD4" s="154" t="s">
        <v>453</v>
      </c>
      <c r="AE4" s="154" t="s">
        <v>454</v>
      </c>
      <c r="AF4" s="154" t="s">
        <v>451</v>
      </c>
      <c r="AG4" s="154" t="s">
        <v>452</v>
      </c>
      <c r="AH4" s="154" t="s">
        <v>453</v>
      </c>
      <c r="AI4" s="154" t="s">
        <v>454</v>
      </c>
      <c r="AJ4" s="154" t="s">
        <v>451</v>
      </c>
      <c r="AK4" s="154" t="s">
        <v>452</v>
      </c>
      <c r="AL4" s="154" t="s">
        <v>453</v>
      </c>
      <c r="AM4" s="154" t="s">
        <v>454</v>
      </c>
      <c r="AN4" s="154" t="s">
        <v>451</v>
      </c>
      <c r="AO4" s="154" t="s">
        <v>452</v>
      </c>
      <c r="AP4" s="154" t="s">
        <v>453</v>
      </c>
      <c r="AQ4" s="154" t="s">
        <v>454</v>
      </c>
      <c r="AR4" s="154" t="s">
        <v>451</v>
      </c>
      <c r="AS4" s="154" t="s">
        <v>452</v>
      </c>
      <c r="AT4" s="154" t="s">
        <v>453</v>
      </c>
      <c r="AU4" s="154" t="s">
        <v>454</v>
      </c>
      <c r="AV4" s="154" t="s">
        <v>451</v>
      </c>
      <c r="AW4" s="154" t="s">
        <v>452</v>
      </c>
      <c r="AX4" s="154" t="s">
        <v>453</v>
      </c>
      <c r="AY4" s="154" t="s">
        <v>454</v>
      </c>
      <c r="AZ4" s="154" t="s">
        <v>451</v>
      </c>
      <c r="BA4" s="154" t="s">
        <v>452</v>
      </c>
      <c r="BB4" s="154" t="s">
        <v>453</v>
      </c>
      <c r="BC4" s="154" t="s">
        <v>454</v>
      </c>
      <c r="BD4" s="154" t="s">
        <v>451</v>
      </c>
      <c r="BE4" s="154" t="s">
        <v>452</v>
      </c>
      <c r="BF4" s="154" t="s">
        <v>453</v>
      </c>
      <c r="BG4" s="154" t="s">
        <v>454</v>
      </c>
      <c r="BH4" s="154" t="s">
        <v>451</v>
      </c>
      <c r="BI4" s="154" t="s">
        <v>452</v>
      </c>
      <c r="BJ4" s="154" t="s">
        <v>453</v>
      </c>
      <c r="BK4" s="154" t="s">
        <v>454</v>
      </c>
      <c r="BL4" s="154" t="s">
        <v>451</v>
      </c>
      <c r="BM4" s="154" t="s">
        <v>452</v>
      </c>
      <c r="BN4" s="154" t="s">
        <v>453</v>
      </c>
      <c r="BO4" s="154" t="s">
        <v>454</v>
      </c>
      <c r="BP4" s="154" t="s">
        <v>451</v>
      </c>
      <c r="BQ4" s="154" t="s">
        <v>452</v>
      </c>
      <c r="BR4" s="154" t="s">
        <v>453</v>
      </c>
      <c r="BS4" s="154" t="s">
        <v>454</v>
      </c>
      <c r="BT4" s="154" t="s">
        <v>451</v>
      </c>
      <c r="BU4" s="154" t="s">
        <v>452</v>
      </c>
      <c r="BV4" s="154" t="s">
        <v>453</v>
      </c>
      <c r="BW4" s="154" t="s">
        <v>454</v>
      </c>
      <c r="BX4" s="154" t="s">
        <v>451</v>
      </c>
      <c r="BY4" s="154" t="s">
        <v>452</v>
      </c>
      <c r="BZ4" s="154" t="s">
        <v>453</v>
      </c>
      <c r="CA4" s="154" t="s">
        <v>454</v>
      </c>
      <c r="CB4" s="154" t="s">
        <v>451</v>
      </c>
      <c r="CC4" s="154" t="s">
        <v>452</v>
      </c>
      <c r="CD4" s="154" t="s">
        <v>453</v>
      </c>
      <c r="CE4" s="154" t="s">
        <v>454</v>
      </c>
      <c r="CF4" s="154" t="s">
        <v>451</v>
      </c>
      <c r="CG4" s="154" t="s">
        <v>452</v>
      </c>
      <c r="CH4" s="154" t="s">
        <v>453</v>
      </c>
      <c r="CI4" s="154" t="s">
        <v>454</v>
      </c>
      <c r="CJ4" s="154" t="s">
        <v>451</v>
      </c>
      <c r="CK4" s="154" t="s">
        <v>452</v>
      </c>
      <c r="CL4" s="154" t="s">
        <v>453</v>
      </c>
      <c r="CM4" s="154" t="s">
        <v>454</v>
      </c>
      <c r="CN4" s="154" t="s">
        <v>451</v>
      </c>
      <c r="CO4" s="154" t="s">
        <v>452</v>
      </c>
      <c r="CP4" s="154" t="s">
        <v>453</v>
      </c>
      <c r="CQ4" s="154" t="s">
        <v>454</v>
      </c>
      <c r="CR4" s="154" t="s">
        <v>451</v>
      </c>
      <c r="CS4" s="154" t="s">
        <v>452</v>
      </c>
      <c r="CT4" s="154" t="s">
        <v>453</v>
      </c>
      <c r="CU4" s="154" t="s">
        <v>454</v>
      </c>
      <c r="CV4" s="154" t="s">
        <v>451</v>
      </c>
      <c r="CW4" s="154" t="s">
        <v>452</v>
      </c>
      <c r="CX4" s="154" t="s">
        <v>453</v>
      </c>
      <c r="CY4" s="154" t="s">
        <v>454</v>
      </c>
      <c r="CZ4" s="154" t="s">
        <v>451</v>
      </c>
      <c r="DA4" s="154" t="s">
        <v>452</v>
      </c>
      <c r="DB4" s="154" t="s">
        <v>453</v>
      </c>
      <c r="DC4" s="154" t="s">
        <v>454</v>
      </c>
      <c r="DD4" s="154" t="s">
        <v>451</v>
      </c>
      <c r="DE4" s="154" t="s">
        <v>452</v>
      </c>
      <c r="DF4" s="154" t="s">
        <v>453</v>
      </c>
      <c r="DG4" s="154" t="s">
        <v>454</v>
      </c>
      <c r="DH4" s="154" t="s">
        <v>451</v>
      </c>
      <c r="DI4" s="154" t="s">
        <v>452</v>
      </c>
      <c r="DJ4" s="154" t="s">
        <v>453</v>
      </c>
      <c r="DK4" s="154" t="s">
        <v>454</v>
      </c>
      <c r="DL4" s="154" t="s">
        <v>451</v>
      </c>
      <c r="DM4" s="154" t="s">
        <v>452</v>
      </c>
      <c r="DN4" s="154" t="s">
        <v>453</v>
      </c>
      <c r="DO4" s="154" t="s">
        <v>454</v>
      </c>
      <c r="DP4" s="154" t="s">
        <v>451</v>
      </c>
      <c r="DQ4" s="154" t="s">
        <v>452</v>
      </c>
      <c r="DR4" s="154" t="s">
        <v>453</v>
      </c>
      <c r="DS4" s="154" t="s">
        <v>454</v>
      </c>
      <c r="DT4" s="154" t="s">
        <v>451</v>
      </c>
      <c r="DU4" s="154" t="s">
        <v>452</v>
      </c>
    </row>
    <row r="5" spans="1:125" s="45" customFormat="1" ht="13.5">
      <c r="A5" s="155"/>
      <c r="B5" s="146"/>
      <c r="C5" s="159"/>
      <c r="D5" s="155"/>
      <c r="E5" s="155"/>
      <c r="F5" s="161"/>
      <c r="G5" s="155"/>
      <c r="H5" s="155"/>
      <c r="I5" s="155"/>
      <c r="J5" s="161"/>
      <c r="K5" s="155"/>
      <c r="L5" s="155"/>
      <c r="M5" s="155"/>
      <c r="N5" s="161"/>
      <c r="O5" s="155"/>
      <c r="P5" s="155"/>
      <c r="Q5" s="155"/>
      <c r="R5" s="161"/>
      <c r="S5" s="155"/>
      <c r="T5" s="155"/>
      <c r="U5" s="155"/>
      <c r="V5" s="161"/>
      <c r="W5" s="155"/>
      <c r="X5" s="155"/>
      <c r="Y5" s="155"/>
      <c r="Z5" s="161"/>
      <c r="AA5" s="155"/>
      <c r="AB5" s="155"/>
      <c r="AC5" s="155"/>
      <c r="AD5" s="161"/>
      <c r="AE5" s="155"/>
      <c r="AF5" s="155"/>
      <c r="AG5" s="155"/>
      <c r="AH5" s="161"/>
      <c r="AI5" s="155"/>
      <c r="AJ5" s="155"/>
      <c r="AK5" s="155"/>
      <c r="AL5" s="161"/>
      <c r="AM5" s="155"/>
      <c r="AN5" s="155"/>
      <c r="AO5" s="155"/>
      <c r="AP5" s="161"/>
      <c r="AQ5" s="155"/>
      <c r="AR5" s="155"/>
      <c r="AS5" s="155"/>
      <c r="AT5" s="161"/>
      <c r="AU5" s="155"/>
      <c r="AV5" s="155"/>
      <c r="AW5" s="155"/>
      <c r="AX5" s="161"/>
      <c r="AY5" s="155"/>
      <c r="AZ5" s="155"/>
      <c r="BA5" s="155"/>
      <c r="BB5" s="161"/>
      <c r="BC5" s="155"/>
      <c r="BD5" s="155"/>
      <c r="BE5" s="155"/>
      <c r="BF5" s="161"/>
      <c r="BG5" s="155"/>
      <c r="BH5" s="155"/>
      <c r="BI5" s="155"/>
      <c r="BJ5" s="161"/>
      <c r="BK5" s="155"/>
      <c r="BL5" s="155"/>
      <c r="BM5" s="155"/>
      <c r="BN5" s="161"/>
      <c r="BO5" s="155"/>
      <c r="BP5" s="155"/>
      <c r="BQ5" s="155"/>
      <c r="BR5" s="161"/>
      <c r="BS5" s="155"/>
      <c r="BT5" s="155"/>
      <c r="BU5" s="155"/>
      <c r="BV5" s="161"/>
      <c r="BW5" s="155"/>
      <c r="BX5" s="155"/>
      <c r="BY5" s="155"/>
      <c r="BZ5" s="161"/>
      <c r="CA5" s="155"/>
      <c r="CB5" s="155"/>
      <c r="CC5" s="155"/>
      <c r="CD5" s="161"/>
      <c r="CE5" s="155"/>
      <c r="CF5" s="155"/>
      <c r="CG5" s="155"/>
      <c r="CH5" s="161"/>
      <c r="CI5" s="155"/>
      <c r="CJ5" s="155"/>
      <c r="CK5" s="155"/>
      <c r="CL5" s="161"/>
      <c r="CM5" s="155"/>
      <c r="CN5" s="155"/>
      <c r="CO5" s="155"/>
      <c r="CP5" s="161"/>
      <c r="CQ5" s="155"/>
      <c r="CR5" s="155"/>
      <c r="CS5" s="155"/>
      <c r="CT5" s="161"/>
      <c r="CU5" s="155"/>
      <c r="CV5" s="155"/>
      <c r="CW5" s="155"/>
      <c r="CX5" s="161"/>
      <c r="CY5" s="155"/>
      <c r="CZ5" s="155"/>
      <c r="DA5" s="155"/>
      <c r="DB5" s="161"/>
      <c r="DC5" s="155"/>
      <c r="DD5" s="155"/>
      <c r="DE5" s="155"/>
      <c r="DF5" s="161"/>
      <c r="DG5" s="155"/>
      <c r="DH5" s="155"/>
      <c r="DI5" s="155"/>
      <c r="DJ5" s="161"/>
      <c r="DK5" s="155"/>
      <c r="DL5" s="155"/>
      <c r="DM5" s="155"/>
      <c r="DN5" s="161"/>
      <c r="DO5" s="155"/>
      <c r="DP5" s="155"/>
      <c r="DQ5" s="155"/>
      <c r="DR5" s="161"/>
      <c r="DS5" s="155"/>
      <c r="DT5" s="155"/>
      <c r="DU5" s="155"/>
    </row>
    <row r="6" spans="1:125" s="46" customFormat="1" ht="13.5">
      <c r="A6" s="156"/>
      <c r="B6" s="147"/>
      <c r="C6" s="160"/>
      <c r="D6" s="139" t="s">
        <v>455</v>
      </c>
      <c r="E6" s="139" t="s">
        <v>455</v>
      </c>
      <c r="F6" s="162"/>
      <c r="G6" s="156"/>
      <c r="H6" s="139" t="s">
        <v>455</v>
      </c>
      <c r="I6" s="139" t="s">
        <v>455</v>
      </c>
      <c r="J6" s="162"/>
      <c r="K6" s="156"/>
      <c r="L6" s="139" t="s">
        <v>455</v>
      </c>
      <c r="M6" s="139" t="s">
        <v>455</v>
      </c>
      <c r="N6" s="162"/>
      <c r="O6" s="156"/>
      <c r="P6" s="139" t="s">
        <v>455</v>
      </c>
      <c r="Q6" s="139" t="s">
        <v>455</v>
      </c>
      <c r="R6" s="162"/>
      <c r="S6" s="156"/>
      <c r="T6" s="139" t="s">
        <v>455</v>
      </c>
      <c r="U6" s="139" t="s">
        <v>455</v>
      </c>
      <c r="V6" s="162"/>
      <c r="W6" s="156"/>
      <c r="X6" s="139" t="s">
        <v>455</v>
      </c>
      <c r="Y6" s="139" t="s">
        <v>455</v>
      </c>
      <c r="Z6" s="162"/>
      <c r="AA6" s="156"/>
      <c r="AB6" s="139" t="s">
        <v>455</v>
      </c>
      <c r="AC6" s="139" t="s">
        <v>455</v>
      </c>
      <c r="AD6" s="162"/>
      <c r="AE6" s="156"/>
      <c r="AF6" s="139" t="s">
        <v>455</v>
      </c>
      <c r="AG6" s="139" t="s">
        <v>455</v>
      </c>
      <c r="AH6" s="162"/>
      <c r="AI6" s="156"/>
      <c r="AJ6" s="139" t="s">
        <v>455</v>
      </c>
      <c r="AK6" s="139" t="s">
        <v>455</v>
      </c>
      <c r="AL6" s="162"/>
      <c r="AM6" s="156"/>
      <c r="AN6" s="139" t="s">
        <v>455</v>
      </c>
      <c r="AO6" s="139" t="s">
        <v>455</v>
      </c>
      <c r="AP6" s="162"/>
      <c r="AQ6" s="156"/>
      <c r="AR6" s="139" t="s">
        <v>455</v>
      </c>
      <c r="AS6" s="139" t="s">
        <v>455</v>
      </c>
      <c r="AT6" s="162"/>
      <c r="AU6" s="156"/>
      <c r="AV6" s="139" t="s">
        <v>455</v>
      </c>
      <c r="AW6" s="139" t="s">
        <v>455</v>
      </c>
      <c r="AX6" s="162"/>
      <c r="AY6" s="156"/>
      <c r="AZ6" s="139" t="s">
        <v>455</v>
      </c>
      <c r="BA6" s="139" t="s">
        <v>455</v>
      </c>
      <c r="BB6" s="162"/>
      <c r="BC6" s="156"/>
      <c r="BD6" s="139" t="s">
        <v>455</v>
      </c>
      <c r="BE6" s="139" t="s">
        <v>455</v>
      </c>
      <c r="BF6" s="162"/>
      <c r="BG6" s="156"/>
      <c r="BH6" s="139" t="s">
        <v>455</v>
      </c>
      <c r="BI6" s="139" t="s">
        <v>455</v>
      </c>
      <c r="BJ6" s="162"/>
      <c r="BK6" s="156"/>
      <c r="BL6" s="139" t="s">
        <v>455</v>
      </c>
      <c r="BM6" s="139" t="s">
        <v>455</v>
      </c>
      <c r="BN6" s="162"/>
      <c r="BO6" s="156"/>
      <c r="BP6" s="139" t="s">
        <v>455</v>
      </c>
      <c r="BQ6" s="139" t="s">
        <v>455</v>
      </c>
      <c r="BR6" s="162"/>
      <c r="BS6" s="156"/>
      <c r="BT6" s="139" t="s">
        <v>455</v>
      </c>
      <c r="BU6" s="139" t="s">
        <v>455</v>
      </c>
      <c r="BV6" s="162"/>
      <c r="BW6" s="156"/>
      <c r="BX6" s="139" t="s">
        <v>455</v>
      </c>
      <c r="BY6" s="139" t="s">
        <v>455</v>
      </c>
      <c r="BZ6" s="162"/>
      <c r="CA6" s="156"/>
      <c r="CB6" s="139" t="s">
        <v>455</v>
      </c>
      <c r="CC6" s="139" t="s">
        <v>455</v>
      </c>
      <c r="CD6" s="162"/>
      <c r="CE6" s="156"/>
      <c r="CF6" s="139" t="s">
        <v>455</v>
      </c>
      <c r="CG6" s="139" t="s">
        <v>455</v>
      </c>
      <c r="CH6" s="162"/>
      <c r="CI6" s="156"/>
      <c r="CJ6" s="139" t="s">
        <v>455</v>
      </c>
      <c r="CK6" s="139" t="s">
        <v>455</v>
      </c>
      <c r="CL6" s="162"/>
      <c r="CM6" s="156"/>
      <c r="CN6" s="139" t="s">
        <v>455</v>
      </c>
      <c r="CO6" s="139" t="s">
        <v>455</v>
      </c>
      <c r="CP6" s="162"/>
      <c r="CQ6" s="156"/>
      <c r="CR6" s="139" t="s">
        <v>455</v>
      </c>
      <c r="CS6" s="139" t="s">
        <v>455</v>
      </c>
      <c r="CT6" s="162"/>
      <c r="CU6" s="156"/>
      <c r="CV6" s="139" t="s">
        <v>455</v>
      </c>
      <c r="CW6" s="139" t="s">
        <v>455</v>
      </c>
      <c r="CX6" s="162"/>
      <c r="CY6" s="156"/>
      <c r="CZ6" s="139" t="s">
        <v>455</v>
      </c>
      <c r="DA6" s="139" t="s">
        <v>455</v>
      </c>
      <c r="DB6" s="162"/>
      <c r="DC6" s="156"/>
      <c r="DD6" s="139" t="s">
        <v>455</v>
      </c>
      <c r="DE6" s="139" t="s">
        <v>455</v>
      </c>
      <c r="DF6" s="162"/>
      <c r="DG6" s="156"/>
      <c r="DH6" s="139" t="s">
        <v>455</v>
      </c>
      <c r="DI6" s="139" t="s">
        <v>455</v>
      </c>
      <c r="DJ6" s="162"/>
      <c r="DK6" s="156"/>
      <c r="DL6" s="139" t="s">
        <v>455</v>
      </c>
      <c r="DM6" s="139" t="s">
        <v>455</v>
      </c>
      <c r="DN6" s="162"/>
      <c r="DO6" s="156"/>
      <c r="DP6" s="139" t="s">
        <v>455</v>
      </c>
      <c r="DQ6" s="139" t="s">
        <v>455</v>
      </c>
      <c r="DR6" s="162"/>
      <c r="DS6" s="156"/>
      <c r="DT6" s="139" t="s">
        <v>455</v>
      </c>
      <c r="DU6" s="139" t="s">
        <v>455</v>
      </c>
    </row>
    <row r="7" spans="1:125" s="61" customFormat="1" ht="12" customHeight="1">
      <c r="A7" s="48" t="s">
        <v>456</v>
      </c>
      <c r="B7" s="63">
        <v>16000</v>
      </c>
      <c r="C7" s="48" t="s">
        <v>457</v>
      </c>
      <c r="D7" s="71">
        <f>SUM(D8:D13)</f>
        <v>1884518</v>
      </c>
      <c r="E7" s="71">
        <f>SUM(E8:E13)</f>
        <v>629743</v>
      </c>
      <c r="F7" s="49">
        <f>COUNTIF(F8:F13,"&lt;&gt;")</f>
        <v>6</v>
      </c>
      <c r="G7" s="49">
        <f>COUNTIF(G8:G13,"&lt;&gt;")</f>
        <v>6</v>
      </c>
      <c r="H7" s="71">
        <f>SUM(H8:H13)</f>
        <v>1097093</v>
      </c>
      <c r="I7" s="71">
        <f>SUM(I8:I13)</f>
        <v>256400</v>
      </c>
      <c r="J7" s="49">
        <f>COUNTIF(J8:J13,"&lt;&gt;")</f>
        <v>6</v>
      </c>
      <c r="K7" s="49">
        <f>COUNTIF(K8:K13,"&lt;&gt;")</f>
        <v>6</v>
      </c>
      <c r="L7" s="71">
        <f>SUM(L8:L13)</f>
        <v>493522</v>
      </c>
      <c r="M7" s="71">
        <f>SUM(M8:M13)</f>
        <v>134812</v>
      </c>
      <c r="N7" s="49">
        <f>COUNTIF(N8:N13,"&lt;&gt;")</f>
        <v>5</v>
      </c>
      <c r="O7" s="49">
        <f>COUNTIF(O8:O13,"&lt;&gt;")</f>
        <v>5</v>
      </c>
      <c r="P7" s="71">
        <f>SUM(P8:P13)</f>
        <v>181207</v>
      </c>
      <c r="Q7" s="71">
        <f>SUM(Q8:Q13)</f>
        <v>121316</v>
      </c>
      <c r="R7" s="49">
        <f>COUNTIF(R8:R13,"&lt;&gt;")</f>
        <v>4</v>
      </c>
      <c r="S7" s="49">
        <f>COUNTIF(S8:S13,"&lt;&gt;")</f>
        <v>4</v>
      </c>
      <c r="T7" s="71">
        <f>SUM(T8:T13)</f>
        <v>108430</v>
      </c>
      <c r="U7" s="71">
        <f>SUM(U8:U13)</f>
        <v>114359</v>
      </c>
      <c r="V7" s="49">
        <f>COUNTIF(V8:V13,"&lt;&gt;")</f>
        <v>2</v>
      </c>
      <c r="W7" s="49">
        <f>COUNTIF(W8:W13,"&lt;&gt;")</f>
        <v>2</v>
      </c>
      <c r="X7" s="71">
        <f>SUM(X8:X13)</f>
        <v>4266</v>
      </c>
      <c r="Y7" s="71">
        <f>SUM(Y8:Y13)</f>
        <v>2856</v>
      </c>
      <c r="Z7" s="49">
        <f>COUNTIF(Z8:Z13,"&lt;&gt;")</f>
        <v>0</v>
      </c>
      <c r="AA7" s="49">
        <f>COUNTIF(AA8:AA13,"&lt;&gt;")</f>
        <v>0</v>
      </c>
      <c r="AB7" s="71">
        <f>SUM(AB8:AB13)</f>
        <v>0</v>
      </c>
      <c r="AC7" s="71">
        <f>SUM(AC8:AC13)</f>
        <v>0</v>
      </c>
      <c r="AD7" s="49">
        <f>COUNTIF(AD8:AD13,"&lt;&gt;")</f>
        <v>0</v>
      </c>
      <c r="AE7" s="49">
        <f>COUNTIF(AE8:AE13,"&lt;&gt;")</f>
        <v>0</v>
      </c>
      <c r="AF7" s="71">
        <f>SUM(AF8:AF13)</f>
        <v>0</v>
      </c>
      <c r="AG7" s="71">
        <f>SUM(AG8:AG13)</f>
        <v>0</v>
      </c>
      <c r="AH7" s="49">
        <f>COUNTIF(AH8:AH13,"&lt;&gt;")</f>
        <v>0</v>
      </c>
      <c r="AI7" s="49">
        <f>COUNTIF(AI8:AI13,"&lt;&gt;")</f>
        <v>0</v>
      </c>
      <c r="AJ7" s="71">
        <f>SUM(AJ8:AJ13)</f>
        <v>0</v>
      </c>
      <c r="AK7" s="71">
        <f>SUM(AK8:AK13)</f>
        <v>0</v>
      </c>
      <c r="AL7" s="49">
        <f>COUNTIF(AL8:AL13,"&lt;&gt;")</f>
        <v>0</v>
      </c>
      <c r="AM7" s="49">
        <f>COUNTIF(AM8:AM13,"&lt;&gt;")</f>
        <v>0</v>
      </c>
      <c r="AN7" s="71">
        <f>SUM(AN8:AN13)</f>
        <v>0</v>
      </c>
      <c r="AO7" s="71">
        <f>SUM(AO8:AO13)</f>
        <v>0</v>
      </c>
      <c r="AP7" s="49">
        <f>COUNTIF(AP8:AP13,"&lt;&gt;")</f>
        <v>0</v>
      </c>
      <c r="AQ7" s="49">
        <f>COUNTIF(AQ8:AQ13,"&lt;&gt;")</f>
        <v>0</v>
      </c>
      <c r="AR7" s="71">
        <f>SUM(AR8:AR13)</f>
        <v>0</v>
      </c>
      <c r="AS7" s="71">
        <f>SUM(AS8:AS13)</f>
        <v>0</v>
      </c>
      <c r="AT7" s="49">
        <f>COUNTIF(AT8:AT13,"&lt;&gt;")</f>
        <v>0</v>
      </c>
      <c r="AU7" s="49">
        <f>COUNTIF(AU8:AU13,"&lt;&gt;")</f>
        <v>0</v>
      </c>
      <c r="AV7" s="71">
        <f>SUM(AV8:AV13)</f>
        <v>0</v>
      </c>
      <c r="AW7" s="71">
        <f>SUM(AW8:AW13)</f>
        <v>0</v>
      </c>
      <c r="AX7" s="49">
        <f>COUNTIF(AX8:AX13,"&lt;&gt;")</f>
        <v>0</v>
      </c>
      <c r="AY7" s="49">
        <f>COUNTIF(AY8:AY13,"&lt;&gt;")</f>
        <v>0</v>
      </c>
      <c r="AZ7" s="71">
        <f>SUM(AZ8:AZ13)</f>
        <v>0</v>
      </c>
      <c r="BA7" s="71">
        <f>SUM(BA8:BA13)</f>
        <v>0</v>
      </c>
      <c r="BB7" s="49">
        <f>COUNTIF(BB8:BB13,"&lt;&gt;")</f>
        <v>0</v>
      </c>
      <c r="BC7" s="49">
        <f>COUNTIF(BC8:BC13,"&lt;&gt;")</f>
        <v>0</v>
      </c>
      <c r="BD7" s="71">
        <f>SUM(BD8:BD13)</f>
        <v>0</v>
      </c>
      <c r="BE7" s="71">
        <f>SUM(BE8:BE13)</f>
        <v>0</v>
      </c>
      <c r="BF7" s="49">
        <f>COUNTIF(BF8:BF13,"&lt;&gt;")</f>
        <v>0</v>
      </c>
      <c r="BG7" s="49">
        <f>COUNTIF(BG8:BG13,"&lt;&gt;")</f>
        <v>0</v>
      </c>
      <c r="BH7" s="71">
        <f>SUM(BH8:BH13)</f>
        <v>0</v>
      </c>
      <c r="BI7" s="71">
        <f>SUM(BI8:BI13)</f>
        <v>0</v>
      </c>
      <c r="BJ7" s="49">
        <f>COUNTIF(BJ8:BJ13,"&lt;&gt;")</f>
        <v>0</v>
      </c>
      <c r="BK7" s="49">
        <f>COUNTIF(BK8:BK13,"&lt;&gt;")</f>
        <v>0</v>
      </c>
      <c r="BL7" s="71">
        <f>SUM(BL8:BL13)</f>
        <v>0</v>
      </c>
      <c r="BM7" s="71">
        <f>SUM(BM8:BM13)</f>
        <v>0</v>
      </c>
      <c r="BN7" s="49">
        <f>COUNTIF(BN8:BN13,"&lt;&gt;")</f>
        <v>0</v>
      </c>
      <c r="BO7" s="49">
        <f>COUNTIF(BO8:BO13,"&lt;&gt;")</f>
        <v>0</v>
      </c>
      <c r="BP7" s="71">
        <f>SUM(BP8:BP13)</f>
        <v>0</v>
      </c>
      <c r="BQ7" s="71">
        <f>SUM(BQ8:BQ13)</f>
        <v>0</v>
      </c>
      <c r="BR7" s="49">
        <f>COUNTIF(BR8:BR13,"&lt;&gt;")</f>
        <v>0</v>
      </c>
      <c r="BS7" s="49">
        <f>COUNTIF(BS8:BS13,"&lt;&gt;")</f>
        <v>0</v>
      </c>
      <c r="BT7" s="71">
        <f>SUM(BT8:BT13)</f>
        <v>0</v>
      </c>
      <c r="BU7" s="71">
        <f>SUM(BU8:BU13)</f>
        <v>0</v>
      </c>
      <c r="BV7" s="49">
        <f>COUNTIF(BV8:BV13,"&lt;&gt;")</f>
        <v>0</v>
      </c>
      <c r="BW7" s="49">
        <f>COUNTIF(BW8:BW13,"&lt;&gt;")</f>
        <v>0</v>
      </c>
      <c r="BX7" s="71">
        <f>SUM(BX8:BX13)</f>
        <v>0</v>
      </c>
      <c r="BY7" s="71">
        <f>SUM(BY8:BY13)</f>
        <v>0</v>
      </c>
      <c r="BZ7" s="49">
        <f>COUNTIF(BZ8:BZ13,"&lt;&gt;")</f>
        <v>0</v>
      </c>
      <c r="CA7" s="49">
        <f>COUNTIF(CA8:CA13,"&lt;&gt;")</f>
        <v>0</v>
      </c>
      <c r="CB7" s="71">
        <f>SUM(CB8:CB13)</f>
        <v>0</v>
      </c>
      <c r="CC7" s="71">
        <f>SUM(CC8:CC13)</f>
        <v>0</v>
      </c>
      <c r="CD7" s="49">
        <f>COUNTIF(CD8:CD13,"&lt;&gt;")</f>
        <v>0</v>
      </c>
      <c r="CE7" s="49">
        <f>COUNTIF(CE8:CE13,"&lt;&gt;")</f>
        <v>0</v>
      </c>
      <c r="CF7" s="71">
        <f>SUM(CF8:CF13)</f>
        <v>0</v>
      </c>
      <c r="CG7" s="71">
        <f>SUM(CG8:CG13)</f>
        <v>0</v>
      </c>
      <c r="CH7" s="49">
        <f>COUNTIF(CH8:CH13,"&lt;&gt;")</f>
        <v>0</v>
      </c>
      <c r="CI7" s="49">
        <f>COUNTIF(CI8:CI13,"&lt;&gt;")</f>
        <v>0</v>
      </c>
      <c r="CJ7" s="71">
        <f>SUM(CJ8:CJ13)</f>
        <v>0</v>
      </c>
      <c r="CK7" s="71">
        <f>SUM(CK8:CK13)</f>
        <v>0</v>
      </c>
      <c r="CL7" s="49">
        <f>COUNTIF(CL8:CL13,"&lt;&gt;")</f>
        <v>0</v>
      </c>
      <c r="CM7" s="49">
        <f>COUNTIF(CM8:CM13,"&lt;&gt;")</f>
        <v>0</v>
      </c>
      <c r="CN7" s="71">
        <f>SUM(CN8:CN13)</f>
        <v>0</v>
      </c>
      <c r="CO7" s="71">
        <f>SUM(CO8:CO13)</f>
        <v>0</v>
      </c>
      <c r="CP7" s="49">
        <f>COUNTIF(CP8:CP13,"&lt;&gt;")</f>
        <v>0</v>
      </c>
      <c r="CQ7" s="49">
        <f>COUNTIF(CQ8:CQ13,"&lt;&gt;")</f>
        <v>0</v>
      </c>
      <c r="CR7" s="71">
        <f>SUM(CR8:CR13)</f>
        <v>0</v>
      </c>
      <c r="CS7" s="71">
        <f>SUM(CS8:CS13)</f>
        <v>0</v>
      </c>
      <c r="CT7" s="49">
        <f>COUNTIF(CT8:CT13,"&lt;&gt;")</f>
        <v>0</v>
      </c>
      <c r="CU7" s="49">
        <f>COUNTIF(CU8:CU13,"&lt;&gt;")</f>
        <v>0</v>
      </c>
      <c r="CV7" s="71">
        <f>SUM(CV8:CV13)</f>
        <v>0</v>
      </c>
      <c r="CW7" s="71">
        <f>SUM(CW8:CW13)</f>
        <v>0</v>
      </c>
      <c r="CX7" s="49">
        <f>COUNTIF(CX8:CX13,"&lt;&gt;")</f>
        <v>0</v>
      </c>
      <c r="CY7" s="49">
        <f>COUNTIF(CY8:CY13,"&lt;&gt;")</f>
        <v>0</v>
      </c>
      <c r="CZ7" s="71">
        <f>SUM(CZ8:CZ13)</f>
        <v>0</v>
      </c>
      <c r="DA7" s="71">
        <f>SUM(DA8:DA13)</f>
        <v>0</v>
      </c>
      <c r="DB7" s="49">
        <f>COUNTIF(DB8:DB13,"&lt;&gt;")</f>
        <v>0</v>
      </c>
      <c r="DC7" s="49">
        <f>COUNTIF(DC8:DC13,"&lt;&gt;")</f>
        <v>0</v>
      </c>
      <c r="DD7" s="71">
        <f>SUM(DD8:DD13)</f>
        <v>0</v>
      </c>
      <c r="DE7" s="71">
        <f>SUM(DE8:DE13)</f>
        <v>0</v>
      </c>
      <c r="DF7" s="49">
        <f>COUNTIF(DF8:DF13,"&lt;&gt;")</f>
        <v>0</v>
      </c>
      <c r="DG7" s="49">
        <f>COUNTIF(DG8:DG13,"&lt;&gt;")</f>
        <v>0</v>
      </c>
      <c r="DH7" s="71">
        <f>SUM(DH8:DH13)</f>
        <v>0</v>
      </c>
      <c r="DI7" s="71">
        <f>SUM(DI8:DI13)</f>
        <v>0</v>
      </c>
      <c r="DJ7" s="49">
        <f>COUNTIF(DJ8:DJ13,"&lt;&gt;")</f>
        <v>0</v>
      </c>
      <c r="DK7" s="49">
        <f>COUNTIF(DK8:DK13,"&lt;&gt;")</f>
        <v>0</v>
      </c>
      <c r="DL7" s="71">
        <f>SUM(DL8:DL13)</f>
        <v>0</v>
      </c>
      <c r="DM7" s="71">
        <f>SUM(DM8:DM13)</f>
        <v>0</v>
      </c>
      <c r="DN7" s="49">
        <f>COUNTIF(DN8:DN13,"&lt;&gt;")</f>
        <v>0</v>
      </c>
      <c r="DO7" s="49">
        <f>COUNTIF(DO8:DO13,"&lt;&gt;")</f>
        <v>0</v>
      </c>
      <c r="DP7" s="71">
        <f>SUM(DP8:DP13)</f>
        <v>0</v>
      </c>
      <c r="DQ7" s="71">
        <f>SUM(DQ8:DQ13)</f>
        <v>0</v>
      </c>
      <c r="DR7" s="49">
        <f>COUNTIF(DR8:DR13,"&lt;&gt;")</f>
        <v>0</v>
      </c>
      <c r="DS7" s="49">
        <f>COUNTIF(DS8:DS13,"&lt;&gt;")</f>
        <v>0</v>
      </c>
      <c r="DT7" s="71">
        <f>SUM(DT8:DT13)</f>
        <v>0</v>
      </c>
      <c r="DU7" s="71">
        <f>SUM(DU8:DU13)</f>
        <v>0</v>
      </c>
    </row>
    <row r="8" spans="1:125" s="50" customFormat="1" ht="12" customHeight="1">
      <c r="A8" s="51" t="s">
        <v>362</v>
      </c>
      <c r="B8" s="64" t="s">
        <v>373</v>
      </c>
      <c r="C8" s="51" t="s">
        <v>374</v>
      </c>
      <c r="D8" s="73">
        <f aca="true" t="shared" si="0" ref="D8:E13">SUM(H8,L8,P8,T8,X8,AB8,AF8,AJ8,AN8,AR8,AV8,AZ8,BD8,BH8,BL8,BP8,BT8,BX8,CB8,CF8,CJ8,CN8,CR8,CV8,CZ8,DD8,DH8,DL8,DP8,DT8)</f>
        <v>0</v>
      </c>
      <c r="E8" s="73">
        <f t="shared" si="0"/>
        <v>214910</v>
      </c>
      <c r="F8" s="66" t="s">
        <v>369</v>
      </c>
      <c r="G8" s="52" t="s">
        <v>370</v>
      </c>
      <c r="H8" s="73">
        <v>0</v>
      </c>
      <c r="I8" s="73">
        <v>20836</v>
      </c>
      <c r="J8" s="66" t="s">
        <v>387</v>
      </c>
      <c r="K8" s="52" t="s">
        <v>388</v>
      </c>
      <c r="L8" s="73">
        <v>0</v>
      </c>
      <c r="M8" s="73">
        <v>74013</v>
      </c>
      <c r="N8" s="66" t="s">
        <v>391</v>
      </c>
      <c r="O8" s="52" t="s">
        <v>392</v>
      </c>
      <c r="P8" s="73">
        <v>0</v>
      </c>
      <c r="Q8" s="73">
        <v>53727</v>
      </c>
      <c r="R8" s="66" t="s">
        <v>393</v>
      </c>
      <c r="S8" s="52" t="s">
        <v>394</v>
      </c>
      <c r="T8" s="73">
        <v>0</v>
      </c>
      <c r="U8" s="73">
        <v>66334</v>
      </c>
      <c r="V8" s="66"/>
      <c r="W8" s="52"/>
      <c r="X8" s="73">
        <v>0</v>
      </c>
      <c r="Y8" s="73">
        <v>0</v>
      </c>
      <c r="Z8" s="66"/>
      <c r="AA8" s="52"/>
      <c r="AB8" s="73">
        <v>0</v>
      </c>
      <c r="AC8" s="73">
        <v>0</v>
      </c>
      <c r="AD8" s="66"/>
      <c r="AE8" s="52"/>
      <c r="AF8" s="73">
        <v>0</v>
      </c>
      <c r="AG8" s="73">
        <v>0</v>
      </c>
      <c r="AH8" s="66"/>
      <c r="AI8" s="52"/>
      <c r="AJ8" s="73">
        <v>0</v>
      </c>
      <c r="AK8" s="73">
        <v>0</v>
      </c>
      <c r="AL8" s="66"/>
      <c r="AM8" s="52"/>
      <c r="AN8" s="73">
        <v>0</v>
      </c>
      <c r="AO8" s="73">
        <v>0</v>
      </c>
      <c r="AP8" s="66"/>
      <c r="AQ8" s="52"/>
      <c r="AR8" s="73">
        <v>0</v>
      </c>
      <c r="AS8" s="73">
        <v>0</v>
      </c>
      <c r="AT8" s="66"/>
      <c r="AU8" s="52"/>
      <c r="AV8" s="73">
        <v>0</v>
      </c>
      <c r="AW8" s="73">
        <v>0</v>
      </c>
      <c r="AX8" s="66"/>
      <c r="AY8" s="52"/>
      <c r="AZ8" s="73">
        <v>0</v>
      </c>
      <c r="BA8" s="73">
        <v>0</v>
      </c>
      <c r="BB8" s="66"/>
      <c r="BC8" s="52"/>
      <c r="BD8" s="73">
        <v>0</v>
      </c>
      <c r="BE8" s="73">
        <v>0</v>
      </c>
      <c r="BF8" s="66"/>
      <c r="BG8" s="52"/>
      <c r="BH8" s="73">
        <v>0</v>
      </c>
      <c r="BI8" s="73">
        <v>0</v>
      </c>
      <c r="BJ8" s="66"/>
      <c r="BK8" s="52"/>
      <c r="BL8" s="73">
        <v>0</v>
      </c>
      <c r="BM8" s="73">
        <v>0</v>
      </c>
      <c r="BN8" s="66"/>
      <c r="BO8" s="52"/>
      <c r="BP8" s="73">
        <v>0</v>
      </c>
      <c r="BQ8" s="73">
        <v>0</v>
      </c>
      <c r="BR8" s="66"/>
      <c r="BS8" s="52"/>
      <c r="BT8" s="73">
        <v>0</v>
      </c>
      <c r="BU8" s="73">
        <v>0</v>
      </c>
      <c r="BV8" s="66"/>
      <c r="BW8" s="52"/>
      <c r="BX8" s="73">
        <v>0</v>
      </c>
      <c r="BY8" s="73">
        <v>0</v>
      </c>
      <c r="BZ8" s="66"/>
      <c r="CA8" s="52"/>
      <c r="CB8" s="73">
        <v>0</v>
      </c>
      <c r="CC8" s="73">
        <v>0</v>
      </c>
      <c r="CD8" s="66"/>
      <c r="CE8" s="52"/>
      <c r="CF8" s="73">
        <v>0</v>
      </c>
      <c r="CG8" s="73">
        <v>0</v>
      </c>
      <c r="CH8" s="66"/>
      <c r="CI8" s="52"/>
      <c r="CJ8" s="73">
        <v>0</v>
      </c>
      <c r="CK8" s="73">
        <v>0</v>
      </c>
      <c r="CL8" s="66"/>
      <c r="CM8" s="52"/>
      <c r="CN8" s="73">
        <v>0</v>
      </c>
      <c r="CO8" s="73">
        <v>0</v>
      </c>
      <c r="CP8" s="66"/>
      <c r="CQ8" s="52"/>
      <c r="CR8" s="73">
        <v>0</v>
      </c>
      <c r="CS8" s="73">
        <v>0</v>
      </c>
      <c r="CT8" s="66"/>
      <c r="CU8" s="52"/>
      <c r="CV8" s="73">
        <v>0</v>
      </c>
      <c r="CW8" s="73">
        <v>0</v>
      </c>
      <c r="CX8" s="66"/>
      <c r="CY8" s="52"/>
      <c r="CZ8" s="73">
        <v>0</v>
      </c>
      <c r="DA8" s="73">
        <v>0</v>
      </c>
      <c r="DB8" s="66"/>
      <c r="DC8" s="52"/>
      <c r="DD8" s="73">
        <v>0</v>
      </c>
      <c r="DE8" s="73">
        <v>0</v>
      </c>
      <c r="DF8" s="66"/>
      <c r="DG8" s="52"/>
      <c r="DH8" s="73">
        <v>0</v>
      </c>
      <c r="DI8" s="73">
        <v>0</v>
      </c>
      <c r="DJ8" s="66"/>
      <c r="DK8" s="52"/>
      <c r="DL8" s="73">
        <v>0</v>
      </c>
      <c r="DM8" s="73">
        <v>0</v>
      </c>
      <c r="DN8" s="66"/>
      <c r="DO8" s="52"/>
      <c r="DP8" s="73">
        <v>0</v>
      </c>
      <c r="DQ8" s="73">
        <v>0</v>
      </c>
      <c r="DR8" s="66"/>
      <c r="DS8" s="52"/>
      <c r="DT8" s="73">
        <v>0</v>
      </c>
      <c r="DU8" s="73">
        <v>0</v>
      </c>
    </row>
    <row r="9" spans="1:125" s="50" customFormat="1" ht="12" customHeight="1">
      <c r="A9" s="51" t="s">
        <v>362</v>
      </c>
      <c r="B9" s="64" t="s">
        <v>367</v>
      </c>
      <c r="C9" s="51" t="s">
        <v>368</v>
      </c>
      <c r="D9" s="73">
        <f t="shared" si="0"/>
        <v>0</v>
      </c>
      <c r="E9" s="73">
        <f t="shared" si="0"/>
        <v>360330</v>
      </c>
      <c r="F9" s="66" t="s">
        <v>363</v>
      </c>
      <c r="G9" s="52" t="s">
        <v>364</v>
      </c>
      <c r="H9" s="73">
        <v>0</v>
      </c>
      <c r="I9" s="73">
        <v>216038</v>
      </c>
      <c r="J9" s="66" t="s">
        <v>400</v>
      </c>
      <c r="K9" s="52" t="s">
        <v>401</v>
      </c>
      <c r="L9" s="73">
        <v>0</v>
      </c>
      <c r="M9" s="73">
        <v>48908</v>
      </c>
      <c r="N9" s="66" t="s">
        <v>402</v>
      </c>
      <c r="O9" s="52" t="s">
        <v>403</v>
      </c>
      <c r="P9" s="73">
        <v>0</v>
      </c>
      <c r="Q9" s="73">
        <v>55459</v>
      </c>
      <c r="R9" s="66" t="s">
        <v>381</v>
      </c>
      <c r="S9" s="52" t="s">
        <v>382</v>
      </c>
      <c r="T9" s="73">
        <v>0</v>
      </c>
      <c r="U9" s="73">
        <v>37069</v>
      </c>
      <c r="V9" s="66" t="s">
        <v>458</v>
      </c>
      <c r="W9" s="52" t="s">
        <v>459</v>
      </c>
      <c r="X9" s="73">
        <v>0</v>
      </c>
      <c r="Y9" s="73">
        <v>2856</v>
      </c>
      <c r="Z9" s="66"/>
      <c r="AA9" s="52"/>
      <c r="AB9" s="73">
        <v>0</v>
      </c>
      <c r="AC9" s="73">
        <v>0</v>
      </c>
      <c r="AD9" s="66"/>
      <c r="AE9" s="52"/>
      <c r="AF9" s="73">
        <v>0</v>
      </c>
      <c r="AG9" s="73">
        <v>0</v>
      </c>
      <c r="AH9" s="66"/>
      <c r="AI9" s="52"/>
      <c r="AJ9" s="73">
        <v>0</v>
      </c>
      <c r="AK9" s="73">
        <v>0</v>
      </c>
      <c r="AL9" s="66"/>
      <c r="AM9" s="52"/>
      <c r="AN9" s="73">
        <v>0</v>
      </c>
      <c r="AO9" s="73">
        <v>0</v>
      </c>
      <c r="AP9" s="66"/>
      <c r="AQ9" s="52"/>
      <c r="AR9" s="73">
        <v>0</v>
      </c>
      <c r="AS9" s="73">
        <v>0</v>
      </c>
      <c r="AT9" s="66"/>
      <c r="AU9" s="52"/>
      <c r="AV9" s="73">
        <v>0</v>
      </c>
      <c r="AW9" s="73">
        <v>0</v>
      </c>
      <c r="AX9" s="66"/>
      <c r="AY9" s="52"/>
      <c r="AZ9" s="73">
        <v>0</v>
      </c>
      <c r="BA9" s="73">
        <v>0</v>
      </c>
      <c r="BB9" s="66"/>
      <c r="BC9" s="52"/>
      <c r="BD9" s="73">
        <v>0</v>
      </c>
      <c r="BE9" s="73">
        <v>0</v>
      </c>
      <c r="BF9" s="66"/>
      <c r="BG9" s="52"/>
      <c r="BH9" s="73">
        <v>0</v>
      </c>
      <c r="BI9" s="73">
        <v>0</v>
      </c>
      <c r="BJ9" s="66"/>
      <c r="BK9" s="52"/>
      <c r="BL9" s="73">
        <v>0</v>
      </c>
      <c r="BM9" s="73">
        <v>0</v>
      </c>
      <c r="BN9" s="66"/>
      <c r="BO9" s="52"/>
      <c r="BP9" s="73">
        <v>0</v>
      </c>
      <c r="BQ9" s="73">
        <v>0</v>
      </c>
      <c r="BR9" s="66"/>
      <c r="BS9" s="52"/>
      <c r="BT9" s="73">
        <v>0</v>
      </c>
      <c r="BU9" s="73">
        <v>0</v>
      </c>
      <c r="BV9" s="66"/>
      <c r="BW9" s="52"/>
      <c r="BX9" s="73">
        <v>0</v>
      </c>
      <c r="BY9" s="73">
        <v>0</v>
      </c>
      <c r="BZ9" s="66"/>
      <c r="CA9" s="52"/>
      <c r="CB9" s="73">
        <v>0</v>
      </c>
      <c r="CC9" s="73">
        <v>0</v>
      </c>
      <c r="CD9" s="66"/>
      <c r="CE9" s="52"/>
      <c r="CF9" s="73">
        <v>0</v>
      </c>
      <c r="CG9" s="73">
        <v>0</v>
      </c>
      <c r="CH9" s="66"/>
      <c r="CI9" s="52"/>
      <c r="CJ9" s="73">
        <v>0</v>
      </c>
      <c r="CK9" s="73">
        <v>0</v>
      </c>
      <c r="CL9" s="66"/>
      <c r="CM9" s="52"/>
      <c r="CN9" s="73">
        <v>0</v>
      </c>
      <c r="CO9" s="73">
        <v>0</v>
      </c>
      <c r="CP9" s="66"/>
      <c r="CQ9" s="52"/>
      <c r="CR9" s="73">
        <v>0</v>
      </c>
      <c r="CS9" s="73">
        <v>0</v>
      </c>
      <c r="CT9" s="66"/>
      <c r="CU9" s="52"/>
      <c r="CV9" s="73">
        <v>0</v>
      </c>
      <c r="CW9" s="73">
        <v>0</v>
      </c>
      <c r="CX9" s="66"/>
      <c r="CY9" s="52"/>
      <c r="CZ9" s="73">
        <v>0</v>
      </c>
      <c r="DA9" s="73">
        <v>0</v>
      </c>
      <c r="DB9" s="66"/>
      <c r="DC9" s="52"/>
      <c r="DD9" s="73">
        <v>0</v>
      </c>
      <c r="DE9" s="73">
        <v>0</v>
      </c>
      <c r="DF9" s="66"/>
      <c r="DG9" s="52"/>
      <c r="DH9" s="73">
        <v>0</v>
      </c>
      <c r="DI9" s="73">
        <v>0</v>
      </c>
      <c r="DJ9" s="66"/>
      <c r="DK9" s="52"/>
      <c r="DL9" s="73">
        <v>0</v>
      </c>
      <c r="DM9" s="73">
        <v>0</v>
      </c>
      <c r="DN9" s="66"/>
      <c r="DO9" s="52"/>
      <c r="DP9" s="73">
        <v>0</v>
      </c>
      <c r="DQ9" s="73">
        <v>0</v>
      </c>
      <c r="DR9" s="66"/>
      <c r="DS9" s="52"/>
      <c r="DT9" s="73">
        <v>0</v>
      </c>
      <c r="DU9" s="73">
        <v>0</v>
      </c>
    </row>
    <row r="10" spans="1:125" s="50" customFormat="1" ht="12" customHeight="1">
      <c r="A10" s="51" t="s">
        <v>362</v>
      </c>
      <c r="B10" s="64" t="s">
        <v>389</v>
      </c>
      <c r="C10" s="51" t="s">
        <v>390</v>
      </c>
      <c r="D10" s="73">
        <f t="shared" si="0"/>
        <v>383857</v>
      </c>
      <c r="E10" s="73">
        <f t="shared" si="0"/>
        <v>0</v>
      </c>
      <c r="F10" s="66" t="s">
        <v>387</v>
      </c>
      <c r="G10" s="52" t="s">
        <v>388</v>
      </c>
      <c r="H10" s="73">
        <v>156178</v>
      </c>
      <c r="I10" s="73">
        <v>0</v>
      </c>
      <c r="J10" s="66" t="s">
        <v>393</v>
      </c>
      <c r="K10" s="52" t="s">
        <v>394</v>
      </c>
      <c r="L10" s="73">
        <v>227679</v>
      </c>
      <c r="M10" s="73">
        <v>0</v>
      </c>
      <c r="N10" s="66"/>
      <c r="O10" s="52"/>
      <c r="P10" s="73">
        <v>0</v>
      </c>
      <c r="Q10" s="73">
        <v>0</v>
      </c>
      <c r="R10" s="66"/>
      <c r="S10" s="52"/>
      <c r="T10" s="73">
        <v>0</v>
      </c>
      <c r="U10" s="73">
        <v>0</v>
      </c>
      <c r="V10" s="66"/>
      <c r="W10" s="52"/>
      <c r="X10" s="73">
        <v>0</v>
      </c>
      <c r="Y10" s="73">
        <v>0</v>
      </c>
      <c r="Z10" s="66"/>
      <c r="AA10" s="52"/>
      <c r="AB10" s="73">
        <v>0</v>
      </c>
      <c r="AC10" s="73">
        <v>0</v>
      </c>
      <c r="AD10" s="66"/>
      <c r="AE10" s="52"/>
      <c r="AF10" s="73">
        <v>0</v>
      </c>
      <c r="AG10" s="73">
        <v>0</v>
      </c>
      <c r="AH10" s="66"/>
      <c r="AI10" s="52"/>
      <c r="AJ10" s="73">
        <v>0</v>
      </c>
      <c r="AK10" s="73">
        <v>0</v>
      </c>
      <c r="AL10" s="66"/>
      <c r="AM10" s="52"/>
      <c r="AN10" s="73">
        <v>0</v>
      </c>
      <c r="AO10" s="73">
        <v>0</v>
      </c>
      <c r="AP10" s="66"/>
      <c r="AQ10" s="52"/>
      <c r="AR10" s="73">
        <v>0</v>
      </c>
      <c r="AS10" s="73">
        <v>0</v>
      </c>
      <c r="AT10" s="66"/>
      <c r="AU10" s="52"/>
      <c r="AV10" s="73">
        <v>0</v>
      </c>
      <c r="AW10" s="73">
        <v>0</v>
      </c>
      <c r="AX10" s="66"/>
      <c r="AY10" s="52"/>
      <c r="AZ10" s="73">
        <v>0</v>
      </c>
      <c r="BA10" s="73">
        <v>0</v>
      </c>
      <c r="BB10" s="66"/>
      <c r="BC10" s="52"/>
      <c r="BD10" s="73">
        <v>0</v>
      </c>
      <c r="BE10" s="73">
        <v>0</v>
      </c>
      <c r="BF10" s="66"/>
      <c r="BG10" s="52"/>
      <c r="BH10" s="73">
        <v>0</v>
      </c>
      <c r="BI10" s="73">
        <v>0</v>
      </c>
      <c r="BJ10" s="66"/>
      <c r="BK10" s="52"/>
      <c r="BL10" s="73">
        <v>0</v>
      </c>
      <c r="BM10" s="73">
        <v>0</v>
      </c>
      <c r="BN10" s="66"/>
      <c r="BO10" s="52"/>
      <c r="BP10" s="73">
        <v>0</v>
      </c>
      <c r="BQ10" s="73">
        <v>0</v>
      </c>
      <c r="BR10" s="66"/>
      <c r="BS10" s="52"/>
      <c r="BT10" s="73">
        <v>0</v>
      </c>
      <c r="BU10" s="73">
        <v>0</v>
      </c>
      <c r="BV10" s="66"/>
      <c r="BW10" s="52"/>
      <c r="BX10" s="73">
        <v>0</v>
      </c>
      <c r="BY10" s="73">
        <v>0</v>
      </c>
      <c r="BZ10" s="66"/>
      <c r="CA10" s="52"/>
      <c r="CB10" s="73">
        <v>0</v>
      </c>
      <c r="CC10" s="73">
        <v>0</v>
      </c>
      <c r="CD10" s="66"/>
      <c r="CE10" s="52"/>
      <c r="CF10" s="73">
        <v>0</v>
      </c>
      <c r="CG10" s="73">
        <v>0</v>
      </c>
      <c r="CH10" s="66"/>
      <c r="CI10" s="52"/>
      <c r="CJ10" s="73">
        <v>0</v>
      </c>
      <c r="CK10" s="73">
        <v>0</v>
      </c>
      <c r="CL10" s="66"/>
      <c r="CM10" s="52"/>
      <c r="CN10" s="73">
        <v>0</v>
      </c>
      <c r="CO10" s="73">
        <v>0</v>
      </c>
      <c r="CP10" s="66"/>
      <c r="CQ10" s="52"/>
      <c r="CR10" s="73">
        <v>0</v>
      </c>
      <c r="CS10" s="73">
        <v>0</v>
      </c>
      <c r="CT10" s="66"/>
      <c r="CU10" s="52"/>
      <c r="CV10" s="73">
        <v>0</v>
      </c>
      <c r="CW10" s="73">
        <v>0</v>
      </c>
      <c r="CX10" s="66"/>
      <c r="CY10" s="52"/>
      <c r="CZ10" s="73">
        <v>0</v>
      </c>
      <c r="DA10" s="73">
        <v>0</v>
      </c>
      <c r="DB10" s="66"/>
      <c r="DC10" s="52"/>
      <c r="DD10" s="73">
        <v>0</v>
      </c>
      <c r="DE10" s="73">
        <v>0</v>
      </c>
      <c r="DF10" s="66"/>
      <c r="DG10" s="52"/>
      <c r="DH10" s="73">
        <v>0</v>
      </c>
      <c r="DI10" s="73">
        <v>0</v>
      </c>
      <c r="DJ10" s="66"/>
      <c r="DK10" s="52"/>
      <c r="DL10" s="73">
        <v>0</v>
      </c>
      <c r="DM10" s="73">
        <v>0</v>
      </c>
      <c r="DN10" s="66"/>
      <c r="DO10" s="52"/>
      <c r="DP10" s="73">
        <v>0</v>
      </c>
      <c r="DQ10" s="73">
        <v>0</v>
      </c>
      <c r="DR10" s="66"/>
      <c r="DS10" s="52"/>
      <c r="DT10" s="73">
        <v>0</v>
      </c>
      <c r="DU10" s="73">
        <v>0</v>
      </c>
    </row>
    <row r="11" spans="1:125" s="50" customFormat="1" ht="12" customHeight="1">
      <c r="A11" s="51" t="s">
        <v>362</v>
      </c>
      <c r="B11" s="64" t="s">
        <v>385</v>
      </c>
      <c r="C11" s="51" t="s">
        <v>386</v>
      </c>
      <c r="D11" s="73">
        <f t="shared" si="0"/>
        <v>612809</v>
      </c>
      <c r="E11" s="73">
        <f t="shared" si="0"/>
        <v>54503</v>
      </c>
      <c r="F11" s="66" t="s">
        <v>375</v>
      </c>
      <c r="G11" s="52" t="s">
        <v>376</v>
      </c>
      <c r="H11" s="73">
        <v>200759</v>
      </c>
      <c r="I11" s="73">
        <v>19526</v>
      </c>
      <c r="J11" s="66" t="s">
        <v>383</v>
      </c>
      <c r="K11" s="52" t="s">
        <v>384</v>
      </c>
      <c r="L11" s="73">
        <v>195984</v>
      </c>
      <c r="M11" s="73">
        <v>11891</v>
      </c>
      <c r="N11" s="66" t="s">
        <v>460</v>
      </c>
      <c r="O11" s="52" t="s">
        <v>461</v>
      </c>
      <c r="P11" s="73">
        <v>137926</v>
      </c>
      <c r="Q11" s="73">
        <v>12130</v>
      </c>
      <c r="R11" s="66" t="s">
        <v>462</v>
      </c>
      <c r="S11" s="52" t="s">
        <v>463</v>
      </c>
      <c r="T11" s="73">
        <v>78140</v>
      </c>
      <c r="U11" s="73">
        <v>10956</v>
      </c>
      <c r="V11" s="66"/>
      <c r="W11" s="52"/>
      <c r="X11" s="73">
        <v>0</v>
      </c>
      <c r="Y11" s="73">
        <v>0</v>
      </c>
      <c r="Z11" s="66"/>
      <c r="AA11" s="52"/>
      <c r="AB11" s="73">
        <v>0</v>
      </c>
      <c r="AC11" s="73">
        <v>0</v>
      </c>
      <c r="AD11" s="66"/>
      <c r="AE11" s="52"/>
      <c r="AF11" s="73">
        <v>0</v>
      </c>
      <c r="AG11" s="73">
        <v>0</v>
      </c>
      <c r="AH11" s="66"/>
      <c r="AI11" s="52"/>
      <c r="AJ11" s="73">
        <v>0</v>
      </c>
      <c r="AK11" s="73">
        <v>0</v>
      </c>
      <c r="AL11" s="66"/>
      <c r="AM11" s="52"/>
      <c r="AN11" s="73">
        <v>0</v>
      </c>
      <c r="AO11" s="73">
        <v>0</v>
      </c>
      <c r="AP11" s="66"/>
      <c r="AQ11" s="52"/>
      <c r="AR11" s="73">
        <v>0</v>
      </c>
      <c r="AS11" s="73">
        <v>0</v>
      </c>
      <c r="AT11" s="66"/>
      <c r="AU11" s="52"/>
      <c r="AV11" s="73">
        <v>0</v>
      </c>
      <c r="AW11" s="73">
        <v>0</v>
      </c>
      <c r="AX11" s="66"/>
      <c r="AY11" s="52"/>
      <c r="AZ11" s="73">
        <v>0</v>
      </c>
      <c r="BA11" s="73">
        <v>0</v>
      </c>
      <c r="BB11" s="66"/>
      <c r="BC11" s="52"/>
      <c r="BD11" s="73">
        <v>0</v>
      </c>
      <c r="BE11" s="73">
        <v>0</v>
      </c>
      <c r="BF11" s="66"/>
      <c r="BG11" s="52"/>
      <c r="BH11" s="73">
        <v>0</v>
      </c>
      <c r="BI11" s="73">
        <v>0</v>
      </c>
      <c r="BJ11" s="66"/>
      <c r="BK11" s="52"/>
      <c r="BL11" s="73">
        <v>0</v>
      </c>
      <c r="BM11" s="73">
        <v>0</v>
      </c>
      <c r="BN11" s="66"/>
      <c r="BO11" s="52"/>
      <c r="BP11" s="73">
        <v>0</v>
      </c>
      <c r="BQ11" s="73">
        <v>0</v>
      </c>
      <c r="BR11" s="66"/>
      <c r="BS11" s="52"/>
      <c r="BT11" s="73">
        <v>0</v>
      </c>
      <c r="BU11" s="73">
        <v>0</v>
      </c>
      <c r="BV11" s="66"/>
      <c r="BW11" s="52"/>
      <c r="BX11" s="73">
        <v>0</v>
      </c>
      <c r="BY11" s="73">
        <v>0</v>
      </c>
      <c r="BZ11" s="66"/>
      <c r="CA11" s="52"/>
      <c r="CB11" s="73">
        <v>0</v>
      </c>
      <c r="CC11" s="73">
        <v>0</v>
      </c>
      <c r="CD11" s="66"/>
      <c r="CE11" s="52"/>
      <c r="CF11" s="73">
        <v>0</v>
      </c>
      <c r="CG11" s="73">
        <v>0</v>
      </c>
      <c r="CH11" s="66"/>
      <c r="CI11" s="52"/>
      <c r="CJ11" s="73">
        <v>0</v>
      </c>
      <c r="CK11" s="73">
        <v>0</v>
      </c>
      <c r="CL11" s="66"/>
      <c r="CM11" s="52"/>
      <c r="CN11" s="73">
        <v>0</v>
      </c>
      <c r="CO11" s="73">
        <v>0</v>
      </c>
      <c r="CP11" s="66"/>
      <c r="CQ11" s="52"/>
      <c r="CR11" s="73">
        <v>0</v>
      </c>
      <c r="CS11" s="73">
        <v>0</v>
      </c>
      <c r="CT11" s="66"/>
      <c r="CU11" s="52"/>
      <c r="CV11" s="73">
        <v>0</v>
      </c>
      <c r="CW11" s="73">
        <v>0</v>
      </c>
      <c r="CX11" s="66"/>
      <c r="CY11" s="52"/>
      <c r="CZ11" s="73">
        <v>0</v>
      </c>
      <c r="DA11" s="73">
        <v>0</v>
      </c>
      <c r="DB11" s="66"/>
      <c r="DC11" s="52"/>
      <c r="DD11" s="73">
        <v>0</v>
      </c>
      <c r="DE11" s="73">
        <v>0</v>
      </c>
      <c r="DF11" s="66"/>
      <c r="DG11" s="52"/>
      <c r="DH11" s="73">
        <v>0</v>
      </c>
      <c r="DI11" s="73">
        <v>0</v>
      </c>
      <c r="DJ11" s="66"/>
      <c r="DK11" s="52"/>
      <c r="DL11" s="73">
        <v>0</v>
      </c>
      <c r="DM11" s="73">
        <v>0</v>
      </c>
      <c r="DN11" s="66"/>
      <c r="DO11" s="52"/>
      <c r="DP11" s="73">
        <v>0</v>
      </c>
      <c r="DQ11" s="73">
        <v>0</v>
      </c>
      <c r="DR11" s="66"/>
      <c r="DS11" s="52"/>
      <c r="DT11" s="73">
        <v>0</v>
      </c>
      <c r="DU11" s="73">
        <v>0</v>
      </c>
    </row>
    <row r="12" spans="1:125" s="50" customFormat="1" ht="12" customHeight="1">
      <c r="A12" s="53" t="s">
        <v>362</v>
      </c>
      <c r="B12" s="54" t="s">
        <v>365</v>
      </c>
      <c r="C12" s="53" t="s">
        <v>366</v>
      </c>
      <c r="D12" s="75">
        <f t="shared" si="0"/>
        <v>759384</v>
      </c>
      <c r="E12" s="75">
        <f t="shared" si="0"/>
        <v>0</v>
      </c>
      <c r="F12" s="54" t="s">
        <v>363</v>
      </c>
      <c r="G12" s="53" t="s">
        <v>364</v>
      </c>
      <c r="H12" s="75">
        <v>646882</v>
      </c>
      <c r="I12" s="75">
        <v>0</v>
      </c>
      <c r="J12" s="54" t="s">
        <v>381</v>
      </c>
      <c r="K12" s="53" t="s">
        <v>382</v>
      </c>
      <c r="L12" s="75">
        <v>46261</v>
      </c>
      <c r="M12" s="75">
        <v>0</v>
      </c>
      <c r="N12" s="54" t="s">
        <v>402</v>
      </c>
      <c r="O12" s="53" t="s">
        <v>403</v>
      </c>
      <c r="P12" s="75">
        <v>31685</v>
      </c>
      <c r="Q12" s="75">
        <v>0</v>
      </c>
      <c r="R12" s="54" t="s">
        <v>400</v>
      </c>
      <c r="S12" s="53" t="s">
        <v>401</v>
      </c>
      <c r="T12" s="75">
        <v>30290</v>
      </c>
      <c r="U12" s="75">
        <v>0</v>
      </c>
      <c r="V12" s="54" t="s">
        <v>458</v>
      </c>
      <c r="W12" s="53" t="s">
        <v>459</v>
      </c>
      <c r="X12" s="75">
        <v>4266</v>
      </c>
      <c r="Y12" s="75">
        <v>0</v>
      </c>
      <c r="Z12" s="54"/>
      <c r="AA12" s="53"/>
      <c r="AB12" s="75">
        <v>0</v>
      </c>
      <c r="AC12" s="75">
        <v>0</v>
      </c>
      <c r="AD12" s="54"/>
      <c r="AE12" s="53"/>
      <c r="AF12" s="75">
        <v>0</v>
      </c>
      <c r="AG12" s="75">
        <v>0</v>
      </c>
      <c r="AH12" s="54"/>
      <c r="AI12" s="53"/>
      <c r="AJ12" s="75">
        <v>0</v>
      </c>
      <c r="AK12" s="75">
        <v>0</v>
      </c>
      <c r="AL12" s="54"/>
      <c r="AM12" s="53"/>
      <c r="AN12" s="75">
        <v>0</v>
      </c>
      <c r="AO12" s="75">
        <v>0</v>
      </c>
      <c r="AP12" s="54"/>
      <c r="AQ12" s="53"/>
      <c r="AR12" s="75">
        <v>0</v>
      </c>
      <c r="AS12" s="75">
        <v>0</v>
      </c>
      <c r="AT12" s="54"/>
      <c r="AU12" s="53"/>
      <c r="AV12" s="75">
        <v>0</v>
      </c>
      <c r="AW12" s="75">
        <v>0</v>
      </c>
      <c r="AX12" s="54"/>
      <c r="AY12" s="53"/>
      <c r="AZ12" s="75">
        <v>0</v>
      </c>
      <c r="BA12" s="75">
        <v>0</v>
      </c>
      <c r="BB12" s="54"/>
      <c r="BC12" s="53"/>
      <c r="BD12" s="75">
        <v>0</v>
      </c>
      <c r="BE12" s="75">
        <v>0</v>
      </c>
      <c r="BF12" s="54"/>
      <c r="BG12" s="53"/>
      <c r="BH12" s="75">
        <v>0</v>
      </c>
      <c r="BI12" s="75">
        <v>0</v>
      </c>
      <c r="BJ12" s="54"/>
      <c r="BK12" s="53"/>
      <c r="BL12" s="75">
        <v>0</v>
      </c>
      <c r="BM12" s="75">
        <v>0</v>
      </c>
      <c r="BN12" s="54"/>
      <c r="BO12" s="53"/>
      <c r="BP12" s="75">
        <v>0</v>
      </c>
      <c r="BQ12" s="75">
        <v>0</v>
      </c>
      <c r="BR12" s="54"/>
      <c r="BS12" s="53"/>
      <c r="BT12" s="75">
        <v>0</v>
      </c>
      <c r="BU12" s="75">
        <v>0</v>
      </c>
      <c r="BV12" s="54"/>
      <c r="BW12" s="53"/>
      <c r="BX12" s="75">
        <v>0</v>
      </c>
      <c r="BY12" s="75">
        <v>0</v>
      </c>
      <c r="BZ12" s="54"/>
      <c r="CA12" s="53"/>
      <c r="CB12" s="75">
        <v>0</v>
      </c>
      <c r="CC12" s="75">
        <v>0</v>
      </c>
      <c r="CD12" s="54"/>
      <c r="CE12" s="53"/>
      <c r="CF12" s="75">
        <v>0</v>
      </c>
      <c r="CG12" s="75">
        <v>0</v>
      </c>
      <c r="CH12" s="54"/>
      <c r="CI12" s="53"/>
      <c r="CJ12" s="75">
        <v>0</v>
      </c>
      <c r="CK12" s="75">
        <v>0</v>
      </c>
      <c r="CL12" s="54"/>
      <c r="CM12" s="53"/>
      <c r="CN12" s="75">
        <v>0</v>
      </c>
      <c r="CO12" s="75">
        <v>0</v>
      </c>
      <c r="CP12" s="54"/>
      <c r="CQ12" s="53"/>
      <c r="CR12" s="75">
        <v>0</v>
      </c>
      <c r="CS12" s="75">
        <v>0</v>
      </c>
      <c r="CT12" s="54"/>
      <c r="CU12" s="53"/>
      <c r="CV12" s="75">
        <v>0</v>
      </c>
      <c r="CW12" s="75">
        <v>0</v>
      </c>
      <c r="CX12" s="54"/>
      <c r="CY12" s="53"/>
      <c r="CZ12" s="75">
        <v>0</v>
      </c>
      <c r="DA12" s="75">
        <v>0</v>
      </c>
      <c r="DB12" s="54"/>
      <c r="DC12" s="53"/>
      <c r="DD12" s="75">
        <v>0</v>
      </c>
      <c r="DE12" s="75">
        <v>0</v>
      </c>
      <c r="DF12" s="54"/>
      <c r="DG12" s="53"/>
      <c r="DH12" s="75">
        <v>0</v>
      </c>
      <c r="DI12" s="75">
        <v>0</v>
      </c>
      <c r="DJ12" s="54"/>
      <c r="DK12" s="53"/>
      <c r="DL12" s="75">
        <v>0</v>
      </c>
      <c r="DM12" s="75">
        <v>0</v>
      </c>
      <c r="DN12" s="54"/>
      <c r="DO12" s="53"/>
      <c r="DP12" s="75">
        <v>0</v>
      </c>
      <c r="DQ12" s="75">
        <v>0</v>
      </c>
      <c r="DR12" s="54"/>
      <c r="DS12" s="53"/>
      <c r="DT12" s="75">
        <v>0</v>
      </c>
      <c r="DU12" s="75">
        <v>0</v>
      </c>
    </row>
    <row r="13" spans="1:125" s="50" customFormat="1" ht="12" customHeight="1">
      <c r="A13" s="53" t="s">
        <v>362</v>
      </c>
      <c r="B13" s="54" t="s">
        <v>371</v>
      </c>
      <c r="C13" s="53" t="s">
        <v>372</v>
      </c>
      <c r="D13" s="75">
        <f t="shared" si="0"/>
        <v>128468</v>
      </c>
      <c r="E13" s="75">
        <f t="shared" si="0"/>
        <v>0</v>
      </c>
      <c r="F13" s="54" t="s">
        <v>369</v>
      </c>
      <c r="G13" s="53" t="s">
        <v>370</v>
      </c>
      <c r="H13" s="75">
        <v>93274</v>
      </c>
      <c r="I13" s="75">
        <v>0</v>
      </c>
      <c r="J13" s="54" t="s">
        <v>379</v>
      </c>
      <c r="K13" s="53" t="s">
        <v>380</v>
      </c>
      <c r="L13" s="75">
        <v>23598</v>
      </c>
      <c r="M13" s="75">
        <v>0</v>
      </c>
      <c r="N13" s="54" t="s">
        <v>391</v>
      </c>
      <c r="O13" s="53" t="s">
        <v>392</v>
      </c>
      <c r="P13" s="75">
        <v>11596</v>
      </c>
      <c r="Q13" s="75">
        <v>0</v>
      </c>
      <c r="R13" s="54"/>
      <c r="S13" s="53"/>
      <c r="T13" s="75">
        <v>0</v>
      </c>
      <c r="U13" s="75">
        <v>0</v>
      </c>
      <c r="V13" s="54"/>
      <c r="W13" s="53"/>
      <c r="X13" s="75">
        <v>0</v>
      </c>
      <c r="Y13" s="75">
        <v>0</v>
      </c>
      <c r="Z13" s="54"/>
      <c r="AA13" s="53"/>
      <c r="AB13" s="75">
        <v>0</v>
      </c>
      <c r="AC13" s="75">
        <v>0</v>
      </c>
      <c r="AD13" s="54"/>
      <c r="AE13" s="53"/>
      <c r="AF13" s="75">
        <v>0</v>
      </c>
      <c r="AG13" s="75">
        <v>0</v>
      </c>
      <c r="AH13" s="54"/>
      <c r="AI13" s="53"/>
      <c r="AJ13" s="75">
        <v>0</v>
      </c>
      <c r="AK13" s="75">
        <v>0</v>
      </c>
      <c r="AL13" s="54"/>
      <c r="AM13" s="53"/>
      <c r="AN13" s="75">
        <v>0</v>
      </c>
      <c r="AO13" s="75">
        <v>0</v>
      </c>
      <c r="AP13" s="54"/>
      <c r="AQ13" s="53"/>
      <c r="AR13" s="75">
        <v>0</v>
      </c>
      <c r="AS13" s="75">
        <v>0</v>
      </c>
      <c r="AT13" s="54"/>
      <c r="AU13" s="53"/>
      <c r="AV13" s="75">
        <v>0</v>
      </c>
      <c r="AW13" s="75">
        <v>0</v>
      </c>
      <c r="AX13" s="54"/>
      <c r="AY13" s="53"/>
      <c r="AZ13" s="75">
        <v>0</v>
      </c>
      <c r="BA13" s="75">
        <v>0</v>
      </c>
      <c r="BB13" s="54"/>
      <c r="BC13" s="53"/>
      <c r="BD13" s="75">
        <v>0</v>
      </c>
      <c r="BE13" s="75">
        <v>0</v>
      </c>
      <c r="BF13" s="54"/>
      <c r="BG13" s="53"/>
      <c r="BH13" s="75">
        <v>0</v>
      </c>
      <c r="BI13" s="75">
        <v>0</v>
      </c>
      <c r="BJ13" s="54"/>
      <c r="BK13" s="53"/>
      <c r="BL13" s="75">
        <v>0</v>
      </c>
      <c r="BM13" s="75">
        <v>0</v>
      </c>
      <c r="BN13" s="54"/>
      <c r="BO13" s="53"/>
      <c r="BP13" s="75">
        <v>0</v>
      </c>
      <c r="BQ13" s="75">
        <v>0</v>
      </c>
      <c r="BR13" s="54"/>
      <c r="BS13" s="53"/>
      <c r="BT13" s="75">
        <v>0</v>
      </c>
      <c r="BU13" s="75">
        <v>0</v>
      </c>
      <c r="BV13" s="54"/>
      <c r="BW13" s="53"/>
      <c r="BX13" s="75">
        <v>0</v>
      </c>
      <c r="BY13" s="75">
        <v>0</v>
      </c>
      <c r="BZ13" s="54"/>
      <c r="CA13" s="53"/>
      <c r="CB13" s="75">
        <v>0</v>
      </c>
      <c r="CC13" s="75">
        <v>0</v>
      </c>
      <c r="CD13" s="54"/>
      <c r="CE13" s="53"/>
      <c r="CF13" s="75">
        <v>0</v>
      </c>
      <c r="CG13" s="75">
        <v>0</v>
      </c>
      <c r="CH13" s="54"/>
      <c r="CI13" s="53"/>
      <c r="CJ13" s="75">
        <v>0</v>
      </c>
      <c r="CK13" s="75">
        <v>0</v>
      </c>
      <c r="CL13" s="54"/>
      <c r="CM13" s="53"/>
      <c r="CN13" s="75">
        <v>0</v>
      </c>
      <c r="CO13" s="75">
        <v>0</v>
      </c>
      <c r="CP13" s="54"/>
      <c r="CQ13" s="53"/>
      <c r="CR13" s="75">
        <v>0</v>
      </c>
      <c r="CS13" s="75">
        <v>0</v>
      </c>
      <c r="CT13" s="54"/>
      <c r="CU13" s="53"/>
      <c r="CV13" s="75">
        <v>0</v>
      </c>
      <c r="CW13" s="75">
        <v>0</v>
      </c>
      <c r="CX13" s="54"/>
      <c r="CY13" s="53"/>
      <c r="CZ13" s="75">
        <v>0</v>
      </c>
      <c r="DA13" s="75">
        <v>0</v>
      </c>
      <c r="DB13" s="54"/>
      <c r="DC13" s="53"/>
      <c r="DD13" s="75">
        <v>0</v>
      </c>
      <c r="DE13" s="75">
        <v>0</v>
      </c>
      <c r="DF13" s="54"/>
      <c r="DG13" s="53"/>
      <c r="DH13" s="75">
        <v>0</v>
      </c>
      <c r="DI13" s="75">
        <v>0</v>
      </c>
      <c r="DJ13" s="54"/>
      <c r="DK13" s="53"/>
      <c r="DL13" s="75">
        <v>0</v>
      </c>
      <c r="DM13" s="75">
        <v>0</v>
      </c>
      <c r="DN13" s="54"/>
      <c r="DO13" s="53"/>
      <c r="DP13" s="75">
        <v>0</v>
      </c>
      <c r="DQ13" s="75">
        <v>0</v>
      </c>
      <c r="DR13" s="54"/>
      <c r="DS13" s="53"/>
      <c r="DT13" s="75">
        <v>0</v>
      </c>
      <c r="DU13" s="75">
        <v>0</v>
      </c>
    </row>
  </sheetData>
  <sheetProtection/>
  <mergeCells count="126">
    <mergeCell ref="DN4:DN6"/>
    <mergeCell ref="DO4:DO6"/>
    <mergeCell ref="DU4:DU5"/>
    <mergeCell ref="DQ4:DQ5"/>
    <mergeCell ref="DR4:DR6"/>
    <mergeCell ref="DS4:DS6"/>
    <mergeCell ref="DT4:DT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CY4:CY6"/>
    <mergeCell ref="CZ4:CZ5"/>
    <mergeCell ref="DA4:DA5"/>
    <mergeCell ref="DB4:DB6"/>
    <mergeCell ref="DC4:DC6"/>
    <mergeCell ref="DD4:DD5"/>
    <mergeCell ref="CS4:CS5"/>
    <mergeCell ref="CT4:CT6"/>
    <mergeCell ref="CU4:CU6"/>
    <mergeCell ref="CV4:CV5"/>
    <mergeCell ref="CW4:CW5"/>
    <mergeCell ref="CX4:CX6"/>
    <mergeCell ref="CM4:CM6"/>
    <mergeCell ref="CN4:CN5"/>
    <mergeCell ref="CO4:CO5"/>
    <mergeCell ref="CP4:CP6"/>
    <mergeCell ref="CQ4:CQ6"/>
    <mergeCell ref="CR4:CR5"/>
    <mergeCell ref="CG4:CG5"/>
    <mergeCell ref="CH4:CH6"/>
    <mergeCell ref="CI4:CI6"/>
    <mergeCell ref="CJ4:CJ5"/>
    <mergeCell ref="CK4:CK5"/>
    <mergeCell ref="CL4:CL6"/>
    <mergeCell ref="CA4:CA6"/>
    <mergeCell ref="CB4:CB5"/>
    <mergeCell ref="CC4:CC5"/>
    <mergeCell ref="CD4:CD6"/>
    <mergeCell ref="CE4:CE6"/>
    <mergeCell ref="CF4:CF5"/>
    <mergeCell ref="BU4:BU5"/>
    <mergeCell ref="BV4:BV6"/>
    <mergeCell ref="BW4:BW6"/>
    <mergeCell ref="BX4:BX5"/>
    <mergeCell ref="BY4:BY5"/>
    <mergeCell ref="BZ4:BZ6"/>
    <mergeCell ref="BO4:BO6"/>
    <mergeCell ref="BP4:BP5"/>
    <mergeCell ref="BQ4:BQ5"/>
    <mergeCell ref="BR4:BR6"/>
    <mergeCell ref="BS4:BS6"/>
    <mergeCell ref="BT4:BT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B7" sqref="B7:D7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464</v>
      </c>
      <c r="D2" s="25" t="s">
        <v>119</v>
      </c>
      <c r="E2" s="141" t="s">
        <v>465</v>
      </c>
      <c r="F2" s="3"/>
      <c r="G2" s="3"/>
      <c r="H2" s="3"/>
      <c r="I2" s="3"/>
      <c r="J2" s="3"/>
      <c r="K2" s="3"/>
      <c r="L2" s="3" t="str">
        <f>LEFT(D2,2)</f>
        <v>16</v>
      </c>
      <c r="M2" s="3" t="str">
        <f>IF(L2&lt;&gt;"",VLOOKUP(L2,$AK$6:$AL$52,2,FALSE),"-")</f>
        <v>富山県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28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/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466</v>
      </c>
      <c r="C6" s="173"/>
      <c r="D6" s="174"/>
      <c r="E6" s="13" t="s">
        <v>67</v>
      </c>
      <c r="F6" s="14" t="s">
        <v>69</v>
      </c>
      <c r="H6" s="175" t="s">
        <v>467</v>
      </c>
      <c r="I6" s="176"/>
      <c r="J6" s="176"/>
      <c r="K6" s="177"/>
      <c r="L6" s="13" t="s">
        <v>67</v>
      </c>
      <c r="M6" s="13" t="s">
        <v>69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468</v>
      </c>
      <c r="AL6" s="28" t="s">
        <v>7</v>
      </c>
    </row>
    <row r="7" spans="2:38" ht="19.5" customHeight="1">
      <c r="B7" s="167" t="s">
        <v>91</v>
      </c>
      <c r="C7" s="168"/>
      <c r="D7" s="168"/>
      <c r="E7" s="17">
        <f aca="true" t="shared" si="0" ref="E7:E12">AF7</f>
        <v>151952</v>
      </c>
      <c r="F7" s="17">
        <f aca="true" t="shared" si="1" ref="F7:F12">AF14</f>
        <v>164237</v>
      </c>
      <c r="H7" s="178" t="s">
        <v>355</v>
      </c>
      <c r="I7" s="178" t="s">
        <v>469</v>
      </c>
      <c r="J7" s="175" t="s">
        <v>97</v>
      </c>
      <c r="K7" s="187"/>
      <c r="L7" s="17">
        <f aca="true" t="shared" si="2" ref="L7:L12">AF21</f>
        <v>1098</v>
      </c>
      <c r="M7" s="17">
        <f aca="true" t="shared" si="3" ref="M7:M12">AF42</f>
        <v>0</v>
      </c>
      <c r="AC7" s="15" t="s">
        <v>91</v>
      </c>
      <c r="AD7" s="41" t="s">
        <v>470</v>
      </c>
      <c r="AE7" s="40" t="s">
        <v>471</v>
      </c>
      <c r="AF7" s="36">
        <f aca="true" ca="1" t="shared" si="4" ref="AF7:AF38">IF(AF$2=0,INDIRECT("'"&amp;AD7&amp;"'!"&amp;AE7&amp;$AI$2),0)</f>
        <v>151952</v>
      </c>
      <c r="AG7" s="40"/>
      <c r="AH7" s="142" t="str">
        <f>+'廃棄物事業経費（歳入）'!B7</f>
        <v>16000</v>
      </c>
      <c r="AI7" s="2">
        <v>7</v>
      </c>
      <c r="AK7" s="26" t="s">
        <v>472</v>
      </c>
      <c r="AL7" s="28" t="s">
        <v>8</v>
      </c>
    </row>
    <row r="8" spans="2:38" ht="19.5" customHeight="1">
      <c r="B8" s="167" t="s">
        <v>473</v>
      </c>
      <c r="C8" s="168"/>
      <c r="D8" s="168"/>
      <c r="E8" s="17">
        <f t="shared" si="0"/>
        <v>56112</v>
      </c>
      <c r="F8" s="17">
        <f t="shared" si="1"/>
        <v>15188</v>
      </c>
      <c r="H8" s="179"/>
      <c r="I8" s="179"/>
      <c r="J8" s="175" t="s">
        <v>99</v>
      </c>
      <c r="K8" s="177"/>
      <c r="L8" s="17">
        <f t="shared" si="2"/>
        <v>447874</v>
      </c>
      <c r="M8" s="17">
        <f t="shared" si="3"/>
        <v>14553</v>
      </c>
      <c r="AC8" s="15" t="s">
        <v>473</v>
      </c>
      <c r="AD8" s="41" t="s">
        <v>470</v>
      </c>
      <c r="AE8" s="40" t="s">
        <v>474</v>
      </c>
      <c r="AF8" s="36">
        <f ca="1" t="shared" si="4"/>
        <v>56112</v>
      </c>
      <c r="AG8" s="40"/>
      <c r="AH8" s="142" t="str">
        <f>+'廃棄物事業経費（歳入）'!B8</f>
        <v>16201</v>
      </c>
      <c r="AI8" s="2">
        <v>8</v>
      </c>
      <c r="AK8" s="26" t="s">
        <v>475</v>
      </c>
      <c r="AL8" s="28" t="s">
        <v>9</v>
      </c>
    </row>
    <row r="9" spans="2:38" ht="19.5" customHeight="1">
      <c r="B9" s="167" t="s">
        <v>94</v>
      </c>
      <c r="C9" s="168"/>
      <c r="D9" s="168"/>
      <c r="E9" s="17">
        <f t="shared" si="0"/>
        <v>622200</v>
      </c>
      <c r="F9" s="17">
        <f t="shared" si="1"/>
        <v>59100</v>
      </c>
      <c r="H9" s="179"/>
      <c r="I9" s="179"/>
      <c r="J9" s="175" t="s">
        <v>101</v>
      </c>
      <c r="K9" s="187"/>
      <c r="L9" s="17">
        <f t="shared" si="2"/>
        <v>274263</v>
      </c>
      <c r="M9" s="17">
        <f t="shared" si="3"/>
        <v>0</v>
      </c>
      <c r="AC9" s="15" t="s">
        <v>94</v>
      </c>
      <c r="AD9" s="41" t="s">
        <v>470</v>
      </c>
      <c r="AE9" s="40" t="s">
        <v>476</v>
      </c>
      <c r="AF9" s="36">
        <f ca="1" t="shared" si="4"/>
        <v>622200</v>
      </c>
      <c r="AG9" s="40"/>
      <c r="AH9" s="142" t="str">
        <f>+'廃棄物事業経費（歳入）'!B9</f>
        <v>16202</v>
      </c>
      <c r="AI9" s="2">
        <v>9</v>
      </c>
      <c r="AK9" s="26" t="s">
        <v>477</v>
      </c>
      <c r="AL9" s="28" t="s">
        <v>10</v>
      </c>
    </row>
    <row r="10" spans="2:38" ht="19.5" customHeight="1">
      <c r="B10" s="167" t="s">
        <v>478</v>
      </c>
      <c r="C10" s="168"/>
      <c r="D10" s="168"/>
      <c r="E10" s="17">
        <f t="shared" si="0"/>
        <v>2270785</v>
      </c>
      <c r="F10" s="17">
        <f t="shared" si="1"/>
        <v>252857</v>
      </c>
      <c r="H10" s="179"/>
      <c r="I10" s="180"/>
      <c r="J10" s="175" t="s">
        <v>1</v>
      </c>
      <c r="K10" s="187"/>
      <c r="L10" s="17">
        <f t="shared" si="2"/>
        <v>7667</v>
      </c>
      <c r="M10" s="17">
        <f t="shared" si="3"/>
        <v>124600</v>
      </c>
      <c r="AC10" s="15" t="s">
        <v>478</v>
      </c>
      <c r="AD10" s="41" t="s">
        <v>470</v>
      </c>
      <c r="AE10" s="40" t="s">
        <v>479</v>
      </c>
      <c r="AF10" s="36">
        <f ca="1" t="shared" si="4"/>
        <v>2270785</v>
      </c>
      <c r="AG10" s="40"/>
      <c r="AH10" s="142" t="str">
        <f>+'廃棄物事業経費（歳入）'!B10</f>
        <v>16204</v>
      </c>
      <c r="AI10" s="2">
        <v>10</v>
      </c>
      <c r="AK10" s="26" t="s">
        <v>480</v>
      </c>
      <c r="AL10" s="28" t="s">
        <v>11</v>
      </c>
    </row>
    <row r="11" spans="2:38" ht="19.5" customHeight="1">
      <c r="B11" s="167" t="s">
        <v>481</v>
      </c>
      <c r="C11" s="168"/>
      <c r="D11" s="168"/>
      <c r="E11" s="17">
        <f t="shared" si="0"/>
        <v>1884518</v>
      </c>
      <c r="F11" s="17">
        <f t="shared" si="1"/>
        <v>629743</v>
      </c>
      <c r="H11" s="179"/>
      <c r="I11" s="169" t="s">
        <v>82</v>
      </c>
      <c r="J11" s="169"/>
      <c r="K11" s="169"/>
      <c r="L11" s="17">
        <f t="shared" si="2"/>
        <v>27954</v>
      </c>
      <c r="M11" s="17">
        <f t="shared" si="3"/>
        <v>0</v>
      </c>
      <c r="AC11" s="15" t="s">
        <v>481</v>
      </c>
      <c r="AD11" s="41" t="s">
        <v>470</v>
      </c>
      <c r="AE11" s="40" t="s">
        <v>482</v>
      </c>
      <c r="AF11" s="36">
        <f ca="1" t="shared" si="4"/>
        <v>1884518</v>
      </c>
      <c r="AG11" s="40"/>
      <c r="AH11" s="142" t="str">
        <f>+'廃棄物事業経費（歳入）'!B11</f>
        <v>16205</v>
      </c>
      <c r="AI11" s="2">
        <v>11</v>
      </c>
      <c r="AK11" s="26" t="s">
        <v>483</v>
      </c>
      <c r="AL11" s="28" t="s">
        <v>12</v>
      </c>
    </row>
    <row r="12" spans="2:38" ht="19.5" customHeight="1">
      <c r="B12" s="167" t="s">
        <v>1</v>
      </c>
      <c r="C12" s="168"/>
      <c r="D12" s="168"/>
      <c r="E12" s="17">
        <f t="shared" si="0"/>
        <v>709794</v>
      </c>
      <c r="F12" s="17">
        <f t="shared" si="1"/>
        <v>4858</v>
      </c>
      <c r="H12" s="179"/>
      <c r="I12" s="169" t="s">
        <v>484</v>
      </c>
      <c r="J12" s="169"/>
      <c r="K12" s="169"/>
      <c r="L12" s="17">
        <f t="shared" si="2"/>
        <v>196234</v>
      </c>
      <c r="M12" s="17">
        <f t="shared" si="3"/>
        <v>122300</v>
      </c>
      <c r="AC12" s="15" t="s">
        <v>1</v>
      </c>
      <c r="AD12" s="41" t="s">
        <v>470</v>
      </c>
      <c r="AE12" s="40" t="s">
        <v>485</v>
      </c>
      <c r="AF12" s="36">
        <f ca="1" t="shared" si="4"/>
        <v>709794</v>
      </c>
      <c r="AG12" s="40"/>
      <c r="AH12" s="142" t="str">
        <f>+'廃棄物事業経費（歳入）'!B12</f>
        <v>16206</v>
      </c>
      <c r="AI12" s="2">
        <v>12</v>
      </c>
      <c r="AK12" s="26" t="s">
        <v>486</v>
      </c>
      <c r="AL12" s="28" t="s">
        <v>13</v>
      </c>
    </row>
    <row r="13" spans="2:38" ht="19.5" customHeight="1">
      <c r="B13" s="181" t="s">
        <v>487</v>
      </c>
      <c r="C13" s="182"/>
      <c r="D13" s="182"/>
      <c r="E13" s="18">
        <f>SUM(E7:E12)</f>
        <v>5695361</v>
      </c>
      <c r="F13" s="18">
        <f>SUM(F7:F12)</f>
        <v>1125983</v>
      </c>
      <c r="H13" s="179"/>
      <c r="I13" s="172" t="s">
        <v>359</v>
      </c>
      <c r="J13" s="183"/>
      <c r="K13" s="184"/>
      <c r="L13" s="19">
        <f>SUM(L7:L12)</f>
        <v>955090</v>
      </c>
      <c r="M13" s="19">
        <f>SUM(M7:M12)</f>
        <v>261453</v>
      </c>
      <c r="AC13" s="15" t="s">
        <v>79</v>
      </c>
      <c r="AD13" s="41" t="s">
        <v>470</v>
      </c>
      <c r="AE13" s="40" t="s">
        <v>488</v>
      </c>
      <c r="AF13" s="36">
        <f ca="1" t="shared" si="4"/>
        <v>8312464</v>
      </c>
      <c r="AG13" s="40"/>
      <c r="AH13" s="142" t="str">
        <f>+'廃棄物事業経費（歳入）'!B13</f>
        <v>16207</v>
      </c>
      <c r="AI13" s="2">
        <v>13</v>
      </c>
      <c r="AK13" s="26" t="s">
        <v>489</v>
      </c>
      <c r="AL13" s="28" t="s">
        <v>14</v>
      </c>
    </row>
    <row r="14" spans="2:38" ht="19.5" customHeight="1">
      <c r="B14" s="20"/>
      <c r="C14" s="170" t="s">
        <v>490</v>
      </c>
      <c r="D14" s="171"/>
      <c r="E14" s="22">
        <f>E13-E11</f>
        <v>3810843</v>
      </c>
      <c r="F14" s="22">
        <f>F13-F11</f>
        <v>496240</v>
      </c>
      <c r="H14" s="180"/>
      <c r="I14" s="20"/>
      <c r="J14" s="24"/>
      <c r="K14" s="21" t="s">
        <v>490</v>
      </c>
      <c r="L14" s="23">
        <f>L13-L12</f>
        <v>758856</v>
      </c>
      <c r="M14" s="23">
        <f>M13-M12</f>
        <v>139153</v>
      </c>
      <c r="AC14" s="15" t="s">
        <v>91</v>
      </c>
      <c r="AD14" s="41" t="s">
        <v>470</v>
      </c>
      <c r="AE14" s="40" t="s">
        <v>491</v>
      </c>
      <c r="AF14" s="36">
        <f ca="1" t="shared" si="4"/>
        <v>164237</v>
      </c>
      <c r="AG14" s="40"/>
      <c r="AH14" s="142" t="str">
        <f>+'廃棄物事業経費（歳入）'!B14</f>
        <v>16208</v>
      </c>
      <c r="AI14" s="2">
        <v>14</v>
      </c>
      <c r="AK14" s="26" t="s">
        <v>492</v>
      </c>
      <c r="AL14" s="28" t="s">
        <v>15</v>
      </c>
    </row>
    <row r="15" spans="2:38" ht="19.5" customHeight="1">
      <c r="B15" s="167" t="s">
        <v>79</v>
      </c>
      <c r="C15" s="168"/>
      <c r="D15" s="168"/>
      <c r="E15" s="17">
        <f>AF13</f>
        <v>8312464</v>
      </c>
      <c r="F15" s="17">
        <f>AF20</f>
        <v>1253740</v>
      </c>
      <c r="H15" s="178" t="s">
        <v>493</v>
      </c>
      <c r="I15" s="178" t="s">
        <v>494</v>
      </c>
      <c r="J15" s="16" t="s">
        <v>103</v>
      </c>
      <c r="K15" s="27"/>
      <c r="L15" s="17">
        <f aca="true" t="shared" si="5" ref="L15:L28">AF27</f>
        <v>1231952</v>
      </c>
      <c r="M15" s="17">
        <f aca="true" t="shared" si="6" ref="M15:M28">AF48</f>
        <v>184838</v>
      </c>
      <c r="AC15" s="15" t="s">
        <v>473</v>
      </c>
      <c r="AD15" s="41" t="s">
        <v>470</v>
      </c>
      <c r="AE15" s="40" t="s">
        <v>495</v>
      </c>
      <c r="AF15" s="36">
        <f ca="1" t="shared" si="4"/>
        <v>15188</v>
      </c>
      <c r="AG15" s="40"/>
      <c r="AH15" s="142" t="str">
        <f>+'廃棄物事業経費（歳入）'!B15</f>
        <v>16209</v>
      </c>
      <c r="AI15" s="2">
        <v>15</v>
      </c>
      <c r="AK15" s="26" t="s">
        <v>496</v>
      </c>
      <c r="AL15" s="28" t="s">
        <v>16</v>
      </c>
    </row>
    <row r="16" spans="2:38" ht="19.5" customHeight="1">
      <c r="B16" s="181" t="s">
        <v>2</v>
      </c>
      <c r="C16" s="185"/>
      <c r="D16" s="185"/>
      <c r="E16" s="18">
        <f>SUM(E13,E15)</f>
        <v>14007825</v>
      </c>
      <c r="F16" s="18">
        <f>SUM(F13,F15)</f>
        <v>2379723</v>
      </c>
      <c r="H16" s="189"/>
      <c r="I16" s="179"/>
      <c r="J16" s="179" t="s">
        <v>497</v>
      </c>
      <c r="K16" s="13" t="s">
        <v>105</v>
      </c>
      <c r="L16" s="17">
        <f t="shared" si="5"/>
        <v>1557383</v>
      </c>
      <c r="M16" s="17">
        <f t="shared" si="6"/>
        <v>144257</v>
      </c>
      <c r="AC16" s="15" t="s">
        <v>94</v>
      </c>
      <c r="AD16" s="41" t="s">
        <v>470</v>
      </c>
      <c r="AE16" s="40" t="s">
        <v>498</v>
      </c>
      <c r="AF16" s="36">
        <f ca="1" t="shared" si="4"/>
        <v>59100</v>
      </c>
      <c r="AG16" s="40"/>
      <c r="AH16" s="142" t="str">
        <f>+'廃棄物事業経費（歳入）'!B16</f>
        <v>16210</v>
      </c>
      <c r="AI16" s="2">
        <v>16</v>
      </c>
      <c r="AK16" s="26" t="s">
        <v>499</v>
      </c>
      <c r="AL16" s="28" t="s">
        <v>17</v>
      </c>
    </row>
    <row r="17" spans="2:38" ht="19.5" customHeight="1">
      <c r="B17" s="20"/>
      <c r="C17" s="170" t="s">
        <v>490</v>
      </c>
      <c r="D17" s="171"/>
      <c r="E17" s="22">
        <f>SUM(E14:E15)</f>
        <v>12123307</v>
      </c>
      <c r="F17" s="22">
        <f>SUM(F14:F15)</f>
        <v>1749980</v>
      </c>
      <c r="H17" s="189"/>
      <c r="I17" s="179"/>
      <c r="J17" s="179"/>
      <c r="K17" s="13" t="s">
        <v>107</v>
      </c>
      <c r="L17" s="17">
        <f t="shared" si="5"/>
        <v>595730</v>
      </c>
      <c r="M17" s="17">
        <f t="shared" si="6"/>
        <v>213178</v>
      </c>
      <c r="AC17" s="15" t="s">
        <v>478</v>
      </c>
      <c r="AD17" s="41" t="s">
        <v>470</v>
      </c>
      <c r="AE17" s="40" t="s">
        <v>500</v>
      </c>
      <c r="AF17" s="36">
        <f ca="1" t="shared" si="4"/>
        <v>252857</v>
      </c>
      <c r="AG17" s="40"/>
      <c r="AH17" s="142" t="str">
        <f>+'廃棄物事業経費（歳入）'!B17</f>
        <v>16211</v>
      </c>
      <c r="AI17" s="2">
        <v>17</v>
      </c>
      <c r="AK17" s="26" t="s">
        <v>501</v>
      </c>
      <c r="AL17" s="28" t="s">
        <v>18</v>
      </c>
    </row>
    <row r="18" spans="8:38" ht="19.5" customHeight="1">
      <c r="H18" s="189"/>
      <c r="I18" s="180"/>
      <c r="J18" s="180"/>
      <c r="K18" s="13" t="s">
        <v>109</v>
      </c>
      <c r="L18" s="17">
        <f t="shared" si="5"/>
        <v>60948</v>
      </c>
      <c r="M18" s="17">
        <f t="shared" si="6"/>
        <v>0</v>
      </c>
      <c r="AC18" s="15" t="s">
        <v>481</v>
      </c>
      <c r="AD18" s="41" t="s">
        <v>470</v>
      </c>
      <c r="AE18" s="40" t="s">
        <v>502</v>
      </c>
      <c r="AF18" s="36">
        <f ca="1" t="shared" si="4"/>
        <v>629743</v>
      </c>
      <c r="AG18" s="40"/>
      <c r="AH18" s="142" t="str">
        <f>+'廃棄物事業経費（歳入）'!B18</f>
        <v>16321</v>
      </c>
      <c r="AI18" s="2">
        <v>18</v>
      </c>
      <c r="AK18" s="26" t="s">
        <v>503</v>
      </c>
      <c r="AL18" s="28" t="s">
        <v>19</v>
      </c>
    </row>
    <row r="19" spans="8:38" ht="19.5" customHeight="1">
      <c r="H19" s="189"/>
      <c r="I19" s="178" t="s">
        <v>504</v>
      </c>
      <c r="J19" s="175" t="s">
        <v>111</v>
      </c>
      <c r="K19" s="187"/>
      <c r="L19" s="17">
        <f t="shared" si="5"/>
        <v>172777</v>
      </c>
      <c r="M19" s="17">
        <f t="shared" si="6"/>
        <v>5159</v>
      </c>
      <c r="AC19" s="15" t="s">
        <v>1</v>
      </c>
      <c r="AD19" s="41" t="s">
        <v>470</v>
      </c>
      <c r="AE19" s="40" t="s">
        <v>505</v>
      </c>
      <c r="AF19" s="36">
        <f ca="1" t="shared" si="4"/>
        <v>4858</v>
      </c>
      <c r="AG19" s="40"/>
      <c r="AH19" s="142" t="str">
        <f>+'廃棄物事業経費（歳入）'!B19</f>
        <v>16322</v>
      </c>
      <c r="AI19" s="2">
        <v>19</v>
      </c>
      <c r="AK19" s="26" t="s">
        <v>506</v>
      </c>
      <c r="AL19" s="28" t="s">
        <v>20</v>
      </c>
    </row>
    <row r="20" spans="2:38" ht="19.5" customHeight="1">
      <c r="B20" s="167" t="s">
        <v>507</v>
      </c>
      <c r="C20" s="188"/>
      <c r="D20" s="188"/>
      <c r="E20" s="29">
        <f>E11</f>
        <v>1884518</v>
      </c>
      <c r="F20" s="29">
        <f>F11</f>
        <v>629743</v>
      </c>
      <c r="H20" s="189"/>
      <c r="I20" s="179"/>
      <c r="J20" s="175" t="s">
        <v>113</v>
      </c>
      <c r="K20" s="187"/>
      <c r="L20" s="17">
        <f t="shared" si="5"/>
        <v>1237853</v>
      </c>
      <c r="M20" s="17">
        <f t="shared" si="6"/>
        <v>350219</v>
      </c>
      <c r="AC20" s="15" t="s">
        <v>79</v>
      </c>
      <c r="AD20" s="41" t="s">
        <v>470</v>
      </c>
      <c r="AE20" s="40" t="s">
        <v>508</v>
      </c>
      <c r="AF20" s="36">
        <f ca="1" t="shared" si="4"/>
        <v>1253740</v>
      </c>
      <c r="AG20" s="40"/>
      <c r="AH20" s="142" t="str">
        <f>+'廃棄物事業経費（歳入）'!B20</f>
        <v>16323</v>
      </c>
      <c r="AI20" s="2">
        <v>20</v>
      </c>
      <c r="AK20" s="26" t="s">
        <v>509</v>
      </c>
      <c r="AL20" s="28" t="s">
        <v>21</v>
      </c>
    </row>
    <row r="21" spans="2:38" ht="19.5" customHeight="1">
      <c r="B21" s="167" t="s">
        <v>510</v>
      </c>
      <c r="C21" s="167"/>
      <c r="D21" s="167"/>
      <c r="E21" s="29">
        <f>L12+L27</f>
        <v>1884519</v>
      </c>
      <c r="F21" s="29">
        <f>M12+M27</f>
        <v>629743</v>
      </c>
      <c r="H21" s="189"/>
      <c r="I21" s="180"/>
      <c r="J21" s="175" t="s">
        <v>115</v>
      </c>
      <c r="K21" s="187"/>
      <c r="L21" s="17">
        <f t="shared" si="5"/>
        <v>232226</v>
      </c>
      <c r="M21" s="17">
        <f t="shared" si="6"/>
        <v>275</v>
      </c>
      <c r="AB21" s="28" t="s">
        <v>67</v>
      </c>
      <c r="AC21" s="15" t="s">
        <v>511</v>
      </c>
      <c r="AD21" s="41" t="s">
        <v>512</v>
      </c>
      <c r="AE21" s="40" t="s">
        <v>471</v>
      </c>
      <c r="AF21" s="36">
        <f ca="1" t="shared" si="4"/>
        <v>1098</v>
      </c>
      <c r="AG21" s="40"/>
      <c r="AH21" s="142" t="str">
        <f>+'廃棄物事業経費（歳入）'!B21</f>
        <v>16342</v>
      </c>
      <c r="AI21" s="2">
        <v>21</v>
      </c>
      <c r="AK21" s="26" t="s">
        <v>513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89"/>
      <c r="I22" s="175" t="s">
        <v>87</v>
      </c>
      <c r="J22" s="186"/>
      <c r="K22" s="187"/>
      <c r="L22" s="17">
        <f t="shared" si="5"/>
        <v>29379</v>
      </c>
      <c r="M22" s="17">
        <f t="shared" si="6"/>
        <v>0</v>
      </c>
      <c r="AB22" s="28" t="s">
        <v>67</v>
      </c>
      <c r="AC22" s="15" t="s">
        <v>514</v>
      </c>
      <c r="AD22" s="41" t="s">
        <v>512</v>
      </c>
      <c r="AE22" s="40" t="s">
        <v>474</v>
      </c>
      <c r="AF22" s="36">
        <f ca="1" t="shared" si="4"/>
        <v>447874</v>
      </c>
      <c r="AH22" s="142" t="str">
        <f>+'廃棄物事業経費（歳入）'!B22</f>
        <v>16343</v>
      </c>
      <c r="AI22" s="2">
        <v>22</v>
      </c>
      <c r="AK22" s="26" t="s">
        <v>515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89"/>
      <c r="I23" s="178" t="s">
        <v>516</v>
      </c>
      <c r="J23" s="172" t="s">
        <v>111</v>
      </c>
      <c r="K23" s="184"/>
      <c r="L23" s="17">
        <f t="shared" si="5"/>
        <v>2345076</v>
      </c>
      <c r="M23" s="17">
        <f t="shared" si="6"/>
        <v>242423</v>
      </c>
      <c r="AB23" s="28" t="s">
        <v>67</v>
      </c>
      <c r="AC23" s="1" t="s">
        <v>517</v>
      </c>
      <c r="AD23" s="41" t="s">
        <v>512</v>
      </c>
      <c r="AE23" s="35" t="s">
        <v>476</v>
      </c>
      <c r="AF23" s="36">
        <f ca="1" t="shared" si="4"/>
        <v>274263</v>
      </c>
      <c r="AH23" s="142" t="str">
        <f>+'廃棄物事業経費（歳入）'!B23</f>
        <v>16842</v>
      </c>
      <c r="AI23" s="2">
        <v>23</v>
      </c>
      <c r="AK23" s="26" t="s">
        <v>518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89"/>
      <c r="I24" s="179"/>
      <c r="J24" s="175" t="s">
        <v>113</v>
      </c>
      <c r="K24" s="187"/>
      <c r="L24" s="17">
        <f t="shared" si="5"/>
        <v>2007156</v>
      </c>
      <c r="M24" s="17">
        <f t="shared" si="6"/>
        <v>137693</v>
      </c>
      <c r="AB24" s="28" t="s">
        <v>67</v>
      </c>
      <c r="AC24" s="15" t="s">
        <v>1</v>
      </c>
      <c r="AD24" s="41" t="s">
        <v>512</v>
      </c>
      <c r="AE24" s="40" t="s">
        <v>479</v>
      </c>
      <c r="AF24" s="36">
        <f ca="1" t="shared" si="4"/>
        <v>7667</v>
      </c>
      <c r="AH24" s="142" t="str">
        <f>+'廃棄物事業経費（歳入）'!B24</f>
        <v>16846</v>
      </c>
      <c r="AI24" s="2">
        <v>24</v>
      </c>
      <c r="AK24" s="26" t="s">
        <v>519</v>
      </c>
      <c r="AL24" s="28" t="s">
        <v>25</v>
      </c>
    </row>
    <row r="25" spans="8:38" ht="19.5" customHeight="1">
      <c r="H25" s="189"/>
      <c r="I25" s="179"/>
      <c r="J25" s="175" t="s">
        <v>115</v>
      </c>
      <c r="K25" s="187"/>
      <c r="L25" s="17">
        <f t="shared" si="5"/>
        <v>74060</v>
      </c>
      <c r="M25" s="17">
        <f t="shared" si="6"/>
        <v>0</v>
      </c>
      <c r="AB25" s="28" t="s">
        <v>67</v>
      </c>
      <c r="AC25" s="15" t="s">
        <v>82</v>
      </c>
      <c r="AD25" s="41" t="s">
        <v>512</v>
      </c>
      <c r="AE25" s="40" t="s">
        <v>482</v>
      </c>
      <c r="AF25" s="36">
        <f ca="1" t="shared" si="4"/>
        <v>27954</v>
      </c>
      <c r="AH25" s="142" t="str">
        <f>+'廃棄物事業経費（歳入）'!B25</f>
        <v>16891</v>
      </c>
      <c r="AI25" s="2">
        <v>25</v>
      </c>
      <c r="AK25" s="26" t="s">
        <v>520</v>
      </c>
      <c r="AL25" s="28" t="s">
        <v>26</v>
      </c>
    </row>
    <row r="26" spans="8:38" ht="19.5" customHeight="1">
      <c r="H26" s="189"/>
      <c r="I26" s="180"/>
      <c r="J26" s="191" t="s">
        <v>1</v>
      </c>
      <c r="K26" s="192"/>
      <c r="L26" s="17">
        <f t="shared" si="5"/>
        <v>761321</v>
      </c>
      <c r="M26" s="17">
        <f t="shared" si="6"/>
        <v>42115</v>
      </c>
      <c r="AB26" s="28" t="s">
        <v>67</v>
      </c>
      <c r="AC26" s="1" t="s">
        <v>484</v>
      </c>
      <c r="AD26" s="41" t="s">
        <v>512</v>
      </c>
      <c r="AE26" s="35" t="s">
        <v>485</v>
      </c>
      <c r="AF26" s="36">
        <f ca="1" t="shared" si="4"/>
        <v>196234</v>
      </c>
      <c r="AH26" s="142" t="str">
        <f>+'廃棄物事業経費（歳入）'!B26</f>
        <v>16892</v>
      </c>
      <c r="AI26" s="2">
        <v>26</v>
      </c>
      <c r="AK26" s="26" t="s">
        <v>521</v>
      </c>
      <c r="AL26" s="28" t="s">
        <v>27</v>
      </c>
    </row>
    <row r="27" spans="8:38" ht="19.5" customHeight="1">
      <c r="H27" s="189"/>
      <c r="I27" s="175" t="s">
        <v>484</v>
      </c>
      <c r="J27" s="186"/>
      <c r="K27" s="187"/>
      <c r="L27" s="17">
        <f t="shared" si="5"/>
        <v>1688285</v>
      </c>
      <c r="M27" s="17">
        <f t="shared" si="6"/>
        <v>507443</v>
      </c>
      <c r="AB27" s="28" t="s">
        <v>67</v>
      </c>
      <c r="AC27" s="1" t="s">
        <v>522</v>
      </c>
      <c r="AD27" s="41" t="s">
        <v>512</v>
      </c>
      <c r="AE27" s="35" t="s">
        <v>523</v>
      </c>
      <c r="AF27" s="36">
        <f ca="1" t="shared" si="4"/>
        <v>1231952</v>
      </c>
      <c r="AH27" s="142" t="str">
        <f>+'廃棄物事業経費（歳入）'!B27</f>
        <v>16897</v>
      </c>
      <c r="AI27" s="2">
        <v>27</v>
      </c>
      <c r="AK27" s="26" t="s">
        <v>524</v>
      </c>
      <c r="AL27" s="28" t="s">
        <v>28</v>
      </c>
    </row>
    <row r="28" spans="8:38" ht="19.5" customHeight="1">
      <c r="H28" s="189"/>
      <c r="I28" s="175" t="s">
        <v>43</v>
      </c>
      <c r="J28" s="186"/>
      <c r="K28" s="187"/>
      <c r="L28" s="17">
        <f t="shared" si="5"/>
        <v>13387</v>
      </c>
      <c r="M28" s="17">
        <f t="shared" si="6"/>
        <v>737</v>
      </c>
      <c r="AB28" s="28" t="s">
        <v>67</v>
      </c>
      <c r="AC28" s="1" t="s">
        <v>525</v>
      </c>
      <c r="AD28" s="41" t="s">
        <v>512</v>
      </c>
      <c r="AE28" s="35" t="s">
        <v>491</v>
      </c>
      <c r="AF28" s="36">
        <f ca="1" t="shared" si="4"/>
        <v>1557383</v>
      </c>
      <c r="AH28" s="142" t="str">
        <f>+'廃棄物事業経費（歳入）'!B28</f>
        <v>16900</v>
      </c>
      <c r="AI28" s="2">
        <v>28</v>
      </c>
      <c r="AK28" s="26" t="s">
        <v>526</v>
      </c>
      <c r="AL28" s="28" t="s">
        <v>29</v>
      </c>
    </row>
    <row r="29" spans="8:38" ht="19.5" customHeight="1">
      <c r="H29" s="189"/>
      <c r="I29" s="172" t="s">
        <v>359</v>
      </c>
      <c r="J29" s="183"/>
      <c r="K29" s="184"/>
      <c r="L29" s="19">
        <f>SUM(L15:L28)</f>
        <v>12007533</v>
      </c>
      <c r="M29" s="19">
        <f>SUM(M15:M28)</f>
        <v>1828337</v>
      </c>
      <c r="AB29" s="28" t="s">
        <v>67</v>
      </c>
      <c r="AC29" s="1" t="s">
        <v>527</v>
      </c>
      <c r="AD29" s="41" t="s">
        <v>512</v>
      </c>
      <c r="AE29" s="35" t="s">
        <v>495</v>
      </c>
      <c r="AF29" s="36">
        <f ca="1" t="shared" si="4"/>
        <v>595730</v>
      </c>
      <c r="AH29" s="142">
        <f>+'廃棄物事業経費（歳入）'!B29</f>
        <v>0</v>
      </c>
      <c r="AI29" s="2">
        <v>29</v>
      </c>
      <c r="AK29" s="26" t="s">
        <v>528</v>
      </c>
      <c r="AL29" s="28" t="s">
        <v>30</v>
      </c>
    </row>
    <row r="30" spans="8:38" ht="19.5" customHeight="1">
      <c r="H30" s="190"/>
      <c r="I30" s="20"/>
      <c r="J30" s="24"/>
      <c r="K30" s="21" t="s">
        <v>490</v>
      </c>
      <c r="L30" s="23">
        <f>L29-L27</f>
        <v>10319248</v>
      </c>
      <c r="M30" s="23">
        <f>M29-M27</f>
        <v>1320894</v>
      </c>
      <c r="AB30" s="28" t="s">
        <v>67</v>
      </c>
      <c r="AC30" s="1" t="s">
        <v>529</v>
      </c>
      <c r="AD30" s="41" t="s">
        <v>512</v>
      </c>
      <c r="AE30" s="35" t="s">
        <v>498</v>
      </c>
      <c r="AF30" s="36">
        <f ca="1" t="shared" si="4"/>
        <v>60948</v>
      </c>
      <c r="AH30" s="142">
        <f>+'廃棄物事業経費（歳入）'!B30</f>
        <v>0</v>
      </c>
      <c r="AI30" s="2">
        <v>30</v>
      </c>
      <c r="AK30" s="26" t="s">
        <v>530</v>
      </c>
      <c r="AL30" s="28" t="s">
        <v>31</v>
      </c>
    </row>
    <row r="31" spans="8:38" ht="19.5" customHeight="1">
      <c r="H31" s="175" t="s">
        <v>1</v>
      </c>
      <c r="I31" s="186"/>
      <c r="J31" s="186"/>
      <c r="K31" s="187"/>
      <c r="L31" s="17">
        <f>AF41</f>
        <v>1045202</v>
      </c>
      <c r="M31" s="17">
        <f>AF62</f>
        <v>289933</v>
      </c>
      <c r="AB31" s="28" t="s">
        <v>67</v>
      </c>
      <c r="AC31" s="1" t="s">
        <v>531</v>
      </c>
      <c r="AD31" s="41" t="s">
        <v>512</v>
      </c>
      <c r="AE31" s="35" t="s">
        <v>502</v>
      </c>
      <c r="AF31" s="36">
        <f ca="1" t="shared" si="4"/>
        <v>172777</v>
      </c>
      <c r="AH31" s="142">
        <f>+'廃棄物事業経費（歳入）'!B31</f>
        <v>0</v>
      </c>
      <c r="AI31" s="2">
        <v>31</v>
      </c>
      <c r="AK31" s="26" t="s">
        <v>532</v>
      </c>
      <c r="AL31" s="28" t="s">
        <v>32</v>
      </c>
    </row>
    <row r="32" spans="8:38" ht="19.5" customHeight="1">
      <c r="H32" s="172" t="s">
        <v>2</v>
      </c>
      <c r="I32" s="183"/>
      <c r="J32" s="183"/>
      <c r="K32" s="184"/>
      <c r="L32" s="19">
        <f>SUM(L13,L29,L31)</f>
        <v>14007825</v>
      </c>
      <c r="M32" s="19">
        <f>SUM(M13,M29,M31)</f>
        <v>2379723</v>
      </c>
      <c r="AB32" s="28" t="s">
        <v>67</v>
      </c>
      <c r="AC32" s="1" t="s">
        <v>533</v>
      </c>
      <c r="AD32" s="41" t="s">
        <v>512</v>
      </c>
      <c r="AE32" s="35" t="s">
        <v>505</v>
      </c>
      <c r="AF32" s="36">
        <f ca="1" t="shared" si="4"/>
        <v>1237853</v>
      </c>
      <c r="AH32" s="142">
        <f>+'廃棄物事業経費（歳入）'!B32</f>
        <v>0</v>
      </c>
      <c r="AI32" s="2">
        <v>32</v>
      </c>
      <c r="AK32" s="26" t="s">
        <v>534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490</v>
      </c>
      <c r="L33" s="23">
        <f>SUM(L14,L30,L31)</f>
        <v>12123306</v>
      </c>
      <c r="M33" s="23">
        <f>SUM(M14,M30,M31)</f>
        <v>1749980</v>
      </c>
      <c r="AB33" s="28" t="s">
        <v>67</v>
      </c>
      <c r="AC33" s="1" t="s">
        <v>535</v>
      </c>
      <c r="AD33" s="41" t="s">
        <v>512</v>
      </c>
      <c r="AE33" s="35" t="s">
        <v>508</v>
      </c>
      <c r="AF33" s="36">
        <f ca="1" t="shared" si="4"/>
        <v>232226</v>
      </c>
      <c r="AH33" s="142">
        <f>+'廃棄物事業経費（歳入）'!B33</f>
        <v>0</v>
      </c>
      <c r="AI33" s="2">
        <v>33</v>
      </c>
      <c r="AK33" s="26" t="s">
        <v>536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67</v>
      </c>
      <c r="AC34" s="15" t="s">
        <v>87</v>
      </c>
      <c r="AD34" s="41" t="s">
        <v>512</v>
      </c>
      <c r="AE34" s="35" t="s">
        <v>537</v>
      </c>
      <c r="AF34" s="36">
        <f ca="1" t="shared" si="4"/>
        <v>29379</v>
      </c>
      <c r="AH34" s="142">
        <f>+'廃棄物事業経費（歳入）'!B34</f>
        <v>0</v>
      </c>
      <c r="AI34" s="2">
        <v>34</v>
      </c>
      <c r="AK34" s="26" t="s">
        <v>538</v>
      </c>
      <c r="AL34" s="28" t="s">
        <v>35</v>
      </c>
    </row>
    <row r="35" spans="28:38" ht="14.25" hidden="1">
      <c r="AB35" s="28" t="s">
        <v>67</v>
      </c>
      <c r="AC35" s="1" t="s">
        <v>539</v>
      </c>
      <c r="AD35" s="41" t="s">
        <v>512</v>
      </c>
      <c r="AE35" s="35" t="s">
        <v>540</v>
      </c>
      <c r="AF35" s="36">
        <f ca="1" t="shared" si="4"/>
        <v>2345076</v>
      </c>
      <c r="AH35" s="142">
        <f>+'廃棄物事業経費（歳入）'!B35</f>
        <v>0</v>
      </c>
      <c r="AI35" s="2">
        <v>35</v>
      </c>
      <c r="AK35" s="128" t="s">
        <v>541</v>
      </c>
      <c r="AL35" s="28" t="s">
        <v>44</v>
      </c>
    </row>
    <row r="36" spans="28:38" ht="14.25" hidden="1">
      <c r="AB36" s="28" t="s">
        <v>67</v>
      </c>
      <c r="AC36" s="1" t="s">
        <v>542</v>
      </c>
      <c r="AD36" s="41" t="s">
        <v>512</v>
      </c>
      <c r="AE36" s="35" t="s">
        <v>543</v>
      </c>
      <c r="AF36" s="36">
        <f ca="1" t="shared" si="4"/>
        <v>2007156</v>
      </c>
      <c r="AH36" s="142">
        <f>+'廃棄物事業経費（歳入）'!B36</f>
        <v>0</v>
      </c>
      <c r="AI36" s="2">
        <v>36</v>
      </c>
      <c r="AK36" s="128" t="s">
        <v>544</v>
      </c>
      <c r="AL36" s="28" t="s">
        <v>45</v>
      </c>
    </row>
    <row r="37" spans="28:38" ht="14.25" hidden="1">
      <c r="AB37" s="28" t="s">
        <v>67</v>
      </c>
      <c r="AC37" s="1" t="s">
        <v>545</v>
      </c>
      <c r="AD37" s="41" t="s">
        <v>512</v>
      </c>
      <c r="AE37" s="35" t="s">
        <v>546</v>
      </c>
      <c r="AF37" s="36">
        <f ca="1" t="shared" si="4"/>
        <v>74060</v>
      </c>
      <c r="AH37" s="142">
        <f>+'廃棄物事業経費（歳入）'!B37</f>
        <v>0</v>
      </c>
      <c r="AI37" s="2">
        <v>37</v>
      </c>
      <c r="AK37" s="128" t="s">
        <v>547</v>
      </c>
      <c r="AL37" s="28" t="s">
        <v>46</v>
      </c>
    </row>
    <row r="38" spans="28:38" ht="14.25" hidden="1">
      <c r="AB38" s="28" t="s">
        <v>67</v>
      </c>
      <c r="AC38" s="1" t="s">
        <v>1</v>
      </c>
      <c r="AD38" s="41" t="s">
        <v>512</v>
      </c>
      <c r="AE38" s="35" t="s">
        <v>548</v>
      </c>
      <c r="AF38" s="35">
        <f ca="1" t="shared" si="4"/>
        <v>761321</v>
      </c>
      <c r="AH38" s="142">
        <f>+'廃棄物事業経費（歳入）'!B38</f>
        <v>0</v>
      </c>
      <c r="AI38" s="2">
        <v>38</v>
      </c>
      <c r="AK38" s="128" t="s">
        <v>549</v>
      </c>
      <c r="AL38" s="28" t="s">
        <v>47</v>
      </c>
    </row>
    <row r="39" spans="28:38" ht="14.25" hidden="1">
      <c r="AB39" s="28" t="s">
        <v>67</v>
      </c>
      <c r="AC39" s="1" t="s">
        <v>484</v>
      </c>
      <c r="AD39" s="41" t="s">
        <v>512</v>
      </c>
      <c r="AE39" s="35" t="s">
        <v>550</v>
      </c>
      <c r="AF39" s="35">
        <f aca="true" ca="1" t="shared" si="7" ref="AF39:AF70">IF(AF$2=0,INDIRECT("'"&amp;AD39&amp;"'!"&amp;AE39&amp;$AI$2),0)</f>
        <v>1688285</v>
      </c>
      <c r="AH39" s="142">
        <f>+'廃棄物事業経費（歳入）'!B39</f>
        <v>0</v>
      </c>
      <c r="AI39" s="2">
        <v>39</v>
      </c>
      <c r="AK39" s="128" t="s">
        <v>551</v>
      </c>
      <c r="AL39" s="28" t="s">
        <v>48</v>
      </c>
    </row>
    <row r="40" spans="28:38" ht="14.25" hidden="1">
      <c r="AB40" s="28" t="s">
        <v>67</v>
      </c>
      <c r="AC40" s="1" t="s">
        <v>43</v>
      </c>
      <c r="AD40" s="41" t="s">
        <v>512</v>
      </c>
      <c r="AE40" s="35" t="s">
        <v>552</v>
      </c>
      <c r="AF40" s="35">
        <f ca="1" t="shared" si="7"/>
        <v>13387</v>
      </c>
      <c r="AH40" s="142">
        <f>+'廃棄物事業経費（歳入）'!B40</f>
        <v>0</v>
      </c>
      <c r="AI40" s="2">
        <v>40</v>
      </c>
      <c r="AK40" s="128" t="s">
        <v>553</v>
      </c>
      <c r="AL40" s="28" t="s">
        <v>49</v>
      </c>
    </row>
    <row r="41" spans="28:38" ht="14.25" hidden="1">
      <c r="AB41" s="28" t="s">
        <v>67</v>
      </c>
      <c r="AC41" s="1" t="s">
        <v>1</v>
      </c>
      <c r="AD41" s="41" t="s">
        <v>512</v>
      </c>
      <c r="AE41" s="35" t="s">
        <v>554</v>
      </c>
      <c r="AF41" s="35">
        <f ca="1" t="shared" si="7"/>
        <v>1045202</v>
      </c>
      <c r="AH41" s="142">
        <f>+'廃棄物事業経費（歳入）'!B41</f>
        <v>0</v>
      </c>
      <c r="AI41" s="2">
        <v>41</v>
      </c>
      <c r="AK41" s="128" t="s">
        <v>555</v>
      </c>
      <c r="AL41" s="28" t="s">
        <v>50</v>
      </c>
    </row>
    <row r="42" spans="28:38" ht="14.25" hidden="1">
      <c r="AB42" s="28" t="s">
        <v>69</v>
      </c>
      <c r="AC42" s="15" t="s">
        <v>511</v>
      </c>
      <c r="AD42" s="41" t="s">
        <v>512</v>
      </c>
      <c r="AE42" s="35" t="s">
        <v>556</v>
      </c>
      <c r="AF42" s="35">
        <f ca="1" t="shared" si="7"/>
        <v>0</v>
      </c>
      <c r="AH42" s="142">
        <f>+'廃棄物事業経費（歳入）'!B42</f>
        <v>0</v>
      </c>
      <c r="AI42" s="2">
        <v>42</v>
      </c>
      <c r="AK42" s="128" t="s">
        <v>557</v>
      </c>
      <c r="AL42" s="28" t="s">
        <v>51</v>
      </c>
    </row>
    <row r="43" spans="28:38" ht="14.25" hidden="1">
      <c r="AB43" s="28" t="s">
        <v>69</v>
      </c>
      <c r="AC43" s="15" t="s">
        <v>514</v>
      </c>
      <c r="AD43" s="41" t="s">
        <v>512</v>
      </c>
      <c r="AE43" s="35" t="s">
        <v>558</v>
      </c>
      <c r="AF43" s="35">
        <f ca="1" t="shared" si="7"/>
        <v>14553</v>
      </c>
      <c r="AH43" s="142">
        <f>+'廃棄物事業経費（歳入）'!B43</f>
        <v>0</v>
      </c>
      <c r="AI43" s="2">
        <v>43</v>
      </c>
      <c r="AK43" s="128" t="s">
        <v>559</v>
      </c>
      <c r="AL43" s="28" t="s">
        <v>52</v>
      </c>
    </row>
    <row r="44" spans="28:38" ht="14.25" hidden="1">
      <c r="AB44" s="28" t="s">
        <v>69</v>
      </c>
      <c r="AC44" s="1" t="s">
        <v>517</v>
      </c>
      <c r="AD44" s="41" t="s">
        <v>512</v>
      </c>
      <c r="AE44" s="35" t="s">
        <v>560</v>
      </c>
      <c r="AF44" s="35">
        <f ca="1" t="shared" si="7"/>
        <v>0</v>
      </c>
      <c r="AH44" s="142">
        <f>+'廃棄物事業経費（歳入）'!B44</f>
        <v>0</v>
      </c>
      <c r="AI44" s="2">
        <v>44</v>
      </c>
      <c r="AK44" s="128" t="s">
        <v>561</v>
      </c>
      <c r="AL44" s="28" t="s">
        <v>53</v>
      </c>
    </row>
    <row r="45" spans="28:38" ht="14.25" hidden="1">
      <c r="AB45" s="28" t="s">
        <v>69</v>
      </c>
      <c r="AC45" s="15" t="s">
        <v>1</v>
      </c>
      <c r="AD45" s="41" t="s">
        <v>512</v>
      </c>
      <c r="AE45" s="35" t="s">
        <v>562</v>
      </c>
      <c r="AF45" s="35">
        <f ca="1" t="shared" si="7"/>
        <v>124600</v>
      </c>
      <c r="AH45" s="142">
        <f>+'廃棄物事業経費（歳入）'!B45</f>
        <v>0</v>
      </c>
      <c r="AI45" s="2">
        <v>45</v>
      </c>
      <c r="AK45" s="128" t="s">
        <v>563</v>
      </c>
      <c r="AL45" s="28" t="s">
        <v>54</v>
      </c>
    </row>
    <row r="46" spans="28:38" ht="14.25" hidden="1">
      <c r="AB46" s="28" t="s">
        <v>69</v>
      </c>
      <c r="AC46" s="15" t="s">
        <v>82</v>
      </c>
      <c r="AD46" s="41" t="s">
        <v>512</v>
      </c>
      <c r="AE46" s="35" t="s">
        <v>564</v>
      </c>
      <c r="AF46" s="35">
        <f ca="1" t="shared" si="7"/>
        <v>0</v>
      </c>
      <c r="AH46" s="142">
        <f>+'廃棄物事業経費（歳入）'!B46</f>
        <v>0</v>
      </c>
      <c r="AI46" s="2">
        <v>46</v>
      </c>
      <c r="AK46" s="128" t="s">
        <v>565</v>
      </c>
      <c r="AL46" s="28" t="s">
        <v>55</v>
      </c>
    </row>
    <row r="47" spans="28:38" ht="14.25" hidden="1">
      <c r="AB47" s="28" t="s">
        <v>69</v>
      </c>
      <c r="AC47" s="1" t="s">
        <v>484</v>
      </c>
      <c r="AD47" s="41" t="s">
        <v>512</v>
      </c>
      <c r="AE47" s="35" t="s">
        <v>566</v>
      </c>
      <c r="AF47" s="35">
        <f ca="1" t="shared" si="7"/>
        <v>122300</v>
      </c>
      <c r="AH47" s="142">
        <f>+'廃棄物事業経費（歳入）'!B47</f>
        <v>0</v>
      </c>
      <c r="AI47" s="2">
        <v>47</v>
      </c>
      <c r="AK47" s="128" t="s">
        <v>567</v>
      </c>
      <c r="AL47" s="28" t="s">
        <v>56</v>
      </c>
    </row>
    <row r="48" spans="28:38" ht="14.25" hidden="1">
      <c r="AB48" s="28" t="s">
        <v>69</v>
      </c>
      <c r="AC48" s="1" t="s">
        <v>522</v>
      </c>
      <c r="AD48" s="41" t="s">
        <v>512</v>
      </c>
      <c r="AE48" s="35" t="s">
        <v>568</v>
      </c>
      <c r="AF48" s="35">
        <f ca="1" t="shared" si="7"/>
        <v>184838</v>
      </c>
      <c r="AH48" s="142">
        <f>+'廃棄物事業経費（歳入）'!B48</f>
        <v>0</v>
      </c>
      <c r="AI48" s="2">
        <v>48</v>
      </c>
      <c r="AK48" s="128" t="s">
        <v>569</v>
      </c>
      <c r="AL48" s="28" t="s">
        <v>57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69</v>
      </c>
      <c r="AC49" s="1" t="s">
        <v>525</v>
      </c>
      <c r="AD49" s="41" t="s">
        <v>512</v>
      </c>
      <c r="AE49" s="35" t="s">
        <v>570</v>
      </c>
      <c r="AF49" s="35">
        <f ca="1" t="shared" si="7"/>
        <v>144257</v>
      </c>
      <c r="AG49" s="28"/>
      <c r="AH49" s="142">
        <f>+'廃棄物事業経費（歳入）'!B49</f>
        <v>0</v>
      </c>
      <c r="AI49" s="2">
        <v>49</v>
      </c>
      <c r="AK49" s="128" t="s">
        <v>571</v>
      </c>
      <c r="AL49" s="28" t="s">
        <v>58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69</v>
      </c>
      <c r="AC50" s="1" t="s">
        <v>527</v>
      </c>
      <c r="AD50" s="41" t="s">
        <v>512</v>
      </c>
      <c r="AE50" s="35" t="s">
        <v>572</v>
      </c>
      <c r="AF50" s="35">
        <f ca="1" t="shared" si="7"/>
        <v>213178</v>
      </c>
      <c r="AG50" s="28"/>
      <c r="AH50" s="142">
        <f>+'廃棄物事業経費（歳入）'!B50</f>
        <v>0</v>
      </c>
      <c r="AI50" s="2">
        <v>50</v>
      </c>
      <c r="AK50" s="128" t="s">
        <v>573</v>
      </c>
      <c r="AL50" s="28" t="s">
        <v>59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69</v>
      </c>
      <c r="AC51" s="1" t="s">
        <v>529</v>
      </c>
      <c r="AD51" s="41" t="s">
        <v>512</v>
      </c>
      <c r="AE51" s="35" t="s">
        <v>574</v>
      </c>
      <c r="AF51" s="35">
        <f ca="1" t="shared" si="7"/>
        <v>0</v>
      </c>
      <c r="AG51" s="28"/>
      <c r="AH51" s="142">
        <f>+'廃棄物事業経費（歳入）'!B51</f>
        <v>0</v>
      </c>
      <c r="AI51" s="2">
        <v>51</v>
      </c>
      <c r="AK51" s="128" t="s">
        <v>575</v>
      </c>
      <c r="AL51" s="28" t="s">
        <v>60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69</v>
      </c>
      <c r="AC52" s="1" t="s">
        <v>531</v>
      </c>
      <c r="AD52" s="41" t="s">
        <v>512</v>
      </c>
      <c r="AE52" s="35" t="s">
        <v>576</v>
      </c>
      <c r="AF52" s="35">
        <f ca="1" t="shared" si="7"/>
        <v>5159</v>
      </c>
      <c r="AG52" s="28"/>
      <c r="AH52" s="142">
        <f>+'廃棄物事業経費（歳入）'!B52</f>
        <v>0</v>
      </c>
      <c r="AI52" s="2">
        <v>52</v>
      </c>
      <c r="AK52" s="128" t="s">
        <v>577</v>
      </c>
      <c r="AL52" s="28" t="s">
        <v>61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69</v>
      </c>
      <c r="AC53" s="1" t="s">
        <v>533</v>
      </c>
      <c r="AD53" s="41" t="s">
        <v>512</v>
      </c>
      <c r="AE53" s="35" t="s">
        <v>578</v>
      </c>
      <c r="AF53" s="35">
        <f ca="1" t="shared" si="7"/>
        <v>350219</v>
      </c>
      <c r="AG53" s="28"/>
      <c r="AH53" s="14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69</v>
      </c>
      <c r="AC54" s="1" t="s">
        <v>535</v>
      </c>
      <c r="AD54" s="41" t="s">
        <v>512</v>
      </c>
      <c r="AE54" s="35" t="s">
        <v>579</v>
      </c>
      <c r="AF54" s="35">
        <f ca="1" t="shared" si="7"/>
        <v>275</v>
      </c>
      <c r="AG54" s="28"/>
      <c r="AH54" s="14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69</v>
      </c>
      <c r="AC55" s="15" t="s">
        <v>87</v>
      </c>
      <c r="AD55" s="41" t="s">
        <v>512</v>
      </c>
      <c r="AE55" s="35" t="s">
        <v>580</v>
      </c>
      <c r="AF55" s="35">
        <f ca="1" t="shared" si="7"/>
        <v>0</v>
      </c>
      <c r="AG55" s="28"/>
      <c r="AH55" s="14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69</v>
      </c>
      <c r="AC56" s="1" t="s">
        <v>539</v>
      </c>
      <c r="AD56" s="41" t="s">
        <v>512</v>
      </c>
      <c r="AE56" s="35" t="s">
        <v>581</v>
      </c>
      <c r="AF56" s="35">
        <f ca="1" t="shared" si="7"/>
        <v>242423</v>
      </c>
      <c r="AG56" s="28"/>
      <c r="AH56" s="14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69</v>
      </c>
      <c r="AC57" s="1" t="s">
        <v>542</v>
      </c>
      <c r="AD57" s="41" t="s">
        <v>512</v>
      </c>
      <c r="AE57" s="35" t="s">
        <v>582</v>
      </c>
      <c r="AF57" s="35">
        <f ca="1" t="shared" si="7"/>
        <v>137693</v>
      </c>
      <c r="AG57" s="28"/>
      <c r="AH57" s="14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69</v>
      </c>
      <c r="AC58" s="1" t="s">
        <v>545</v>
      </c>
      <c r="AD58" s="41" t="s">
        <v>512</v>
      </c>
      <c r="AE58" s="35" t="s">
        <v>583</v>
      </c>
      <c r="AF58" s="35">
        <f ca="1" t="shared" si="7"/>
        <v>0</v>
      </c>
      <c r="AG58" s="28"/>
      <c r="AH58" s="14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69</v>
      </c>
      <c r="AC59" s="1" t="s">
        <v>1</v>
      </c>
      <c r="AD59" s="41" t="s">
        <v>512</v>
      </c>
      <c r="AE59" s="35" t="s">
        <v>584</v>
      </c>
      <c r="AF59" s="35">
        <f ca="1" t="shared" si="7"/>
        <v>42115</v>
      </c>
      <c r="AG59" s="28"/>
      <c r="AH59" s="14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69</v>
      </c>
      <c r="AC60" s="1" t="s">
        <v>484</v>
      </c>
      <c r="AD60" s="41" t="s">
        <v>512</v>
      </c>
      <c r="AE60" s="35" t="s">
        <v>585</v>
      </c>
      <c r="AF60" s="35">
        <f ca="1" t="shared" si="7"/>
        <v>507443</v>
      </c>
      <c r="AG60" s="28"/>
      <c r="AH60" s="14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69</v>
      </c>
      <c r="AC61" s="1" t="s">
        <v>43</v>
      </c>
      <c r="AD61" s="41" t="s">
        <v>512</v>
      </c>
      <c r="AE61" s="35" t="s">
        <v>586</v>
      </c>
      <c r="AF61" s="35">
        <f ca="1" t="shared" si="7"/>
        <v>737</v>
      </c>
      <c r="AG61" s="28"/>
      <c r="AH61" s="14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69</v>
      </c>
      <c r="AC62" s="1" t="s">
        <v>1</v>
      </c>
      <c r="AD62" s="41" t="s">
        <v>512</v>
      </c>
      <c r="AE62" s="35" t="s">
        <v>587</v>
      </c>
      <c r="AF62" s="35">
        <f ca="1" t="shared" si="7"/>
        <v>289933</v>
      </c>
      <c r="AG62" s="28"/>
      <c r="AH62" s="14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9:D9"/>
    <mergeCell ref="B10:D10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2013-10-21T05:13:50Z</dcterms:modified>
  <cp:category/>
  <cp:version/>
  <cp:contentType/>
  <cp:contentStatus/>
</cp:coreProperties>
</file>