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" windowWidth="19320" windowHeight="685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'ごみ処理概要'!$2:$22</definedName>
    <definedName name="_xlnm.Print_Area" localSheetId="3">'ごみ処理量内訳'!$2:$22</definedName>
    <definedName name="_xlnm.Print_Area" localSheetId="1">'ごみ搬入量内訳'!$2:$22</definedName>
    <definedName name="_xlnm.Print_Area" localSheetId="6">'災害廃棄物搬入量'!$2:$6</definedName>
    <definedName name="_xlnm.Print_Area" localSheetId="2">'施設区分別搬入量内訳'!$2:$22</definedName>
    <definedName name="_xlnm.Print_Area" localSheetId="5">'施設資源化量内訳'!$2:$22</definedName>
    <definedName name="_xlnm.Print_Area" localSheetId="4">'資源化量内訳'!$2:$22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<sst xmlns="http://schemas.openxmlformats.org/spreadsheetml/2006/main" count="3532" uniqueCount="722">
  <si>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</si>
  <si>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</si>
  <si>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</si>
  <si>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</si>
  <si>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</si>
  <si>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</si>
  <si>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</si>
  <si>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</si>
  <si>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</si>
  <si>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</si>
  <si>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</si>
  <si>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</si>
  <si>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</si>
  <si>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</si>
  <si>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</si>
  <si>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</si>
  <si>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</si>
  <si>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</si>
  <si>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</si>
  <si>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</si>
  <si>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</si>
  <si>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</si>
  <si>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</si>
  <si>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</si>
  <si>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</si>
  <si>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</si>
  <si>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</si>
  <si>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</si>
  <si>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</si>
  <si>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</si>
  <si>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</si>
  <si>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</si>
  <si>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</si>
  <si>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</si>
  <si>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</si>
  <si>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</si>
  <si>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</si>
  <si>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</si>
  <si>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</si>
  <si>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</si>
  <si>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</si>
  <si>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</si>
  <si>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</si>
  <si>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</si>
  <si>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</si>
  <si>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</si>
  <si>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</si>
  <si>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</si>
  <si>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</si>
  <si>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</si>
  <si>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</si>
  <si>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</si>
  <si>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</si>
  <si>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</si>
  <si>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</si>
  <si>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</si>
  <si>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</si>
  <si>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</si>
  <si>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</si>
  <si>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</si>
  <si>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</si>
  <si>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</si>
  <si>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</si>
  <si>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</si>
  <si>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</si>
  <si>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</si>
  <si>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</si>
  <si>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</si>
  <si>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</si>
  <si>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</si>
  <si>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</si>
  <si>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</si>
  <si>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</si>
  <si>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</si>
  <si>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</si>
  <si>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</si>
  <si>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</si>
  <si>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</si>
  <si>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</si>
  <si>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</si>
  <si>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</si>
  <si>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</si>
  <si>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</si>
  <si>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</si>
  <si>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</si>
  <si>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</si>
  <si>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</si>
  <si>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</si>
  <si>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</si>
  <si>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</si>
  <si>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</si>
  <si>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</si>
  <si>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</si>
  <si>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</si>
  <si>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</si>
  <si>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</si>
  <si>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</si>
  <si>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</si>
  <si>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</si>
  <si>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</si>
  <si>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</si>
  <si>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</si>
  <si>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</si>
  <si>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</si>
  <si>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</si>
  <si>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</si>
  <si>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</si>
  <si>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</si>
  <si>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</si>
  <si>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</si>
  <si>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</si>
  <si>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</si>
  <si>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</si>
  <si>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</si>
  <si>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ごみ処理の概要（平成23年度実績）</t>
  </si>
  <si>
    <t>ごみ処理の状況（平成23年度実績）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</si>
  <si>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</si>
  <si>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</si>
  <si>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</si>
  <si>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</si>
  <si>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</si>
  <si>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</si>
  <si>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</si>
  <si>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</si>
  <si>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</si>
  <si>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</si>
  <si>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</si>
  <si>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</si>
  <si>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</si>
  <si>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</si>
  <si>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</si>
  <si>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</si>
  <si>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</si>
  <si>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</si>
  <si>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</si>
  <si>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</si>
  <si>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</si>
  <si>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</si>
  <si>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</si>
  <si>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</si>
  <si>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</si>
  <si>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</si>
  <si>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</si>
  <si>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</si>
  <si>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</si>
  <si>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</si>
  <si>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</si>
  <si>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</si>
  <si>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</si>
  <si>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</si>
  <si>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</si>
  <si>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</si>
  <si>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</si>
  <si>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</si>
  <si>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</si>
  <si>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</si>
  <si>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</si>
  <si>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</si>
  <si>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</si>
  <si>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</si>
  <si>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</si>
  <si>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</si>
  <si>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</si>
  <si>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</si>
  <si>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</si>
  <si>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</si>
  <si>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</si>
  <si>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</si>
  <si>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</si>
  <si>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</si>
  <si>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</si>
  <si>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</si>
  <si>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</si>
  <si>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</si>
  <si>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</si>
  <si>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</si>
  <si>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</si>
  <si>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</si>
  <si>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</si>
  <si>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</si>
  <si>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</si>
  <si>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</si>
  <si>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</si>
  <si>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</si>
  <si>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</si>
  <si>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</si>
  <si>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</si>
  <si>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</si>
  <si>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</si>
  <si>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</si>
  <si>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</si>
  <si>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</si>
  <si>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</si>
  <si>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</si>
  <si>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</si>
  <si>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</si>
  <si>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</si>
  <si>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</si>
  <si>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</si>
  <si>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</si>
  <si>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</si>
  <si>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</si>
  <si>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</si>
  <si>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</si>
  <si>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</si>
  <si>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</si>
  <si>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</si>
  <si>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</si>
  <si>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</si>
  <si>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</si>
  <si>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</si>
  <si>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</si>
  <si>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</si>
  <si>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</si>
  <si>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</si>
  <si>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</si>
  <si>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</si>
  <si>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</si>
  <si>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</si>
  <si>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</si>
  <si>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</si>
  <si>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</si>
  <si>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</si>
  <si>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</si>
  <si>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</si>
  <si>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</si>
  <si>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</si>
  <si>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</si>
  <si>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</si>
  <si>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富山県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</si>
  <si>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</si>
  <si>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</si>
  <si>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</si>
  <si>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</si>
  <si>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</si>
  <si>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</si>
  <si>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</si>
  <si>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</si>
  <si>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富山県</t>
  </si>
  <si>
    <t>16206</t>
  </si>
  <si>
    <t>滑川市</t>
  </si>
  <si>
    <t>16207</t>
  </si>
  <si>
    <t>黒部市</t>
  </si>
  <si>
    <t>富山県</t>
  </si>
  <si>
    <t>16209</t>
  </si>
  <si>
    <t>小矢部市</t>
  </si>
  <si>
    <t>富山県</t>
  </si>
  <si>
    <t>16322</t>
  </si>
  <si>
    <t>上市町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</si>
  <si>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</si>
  <si>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</si>
  <si>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</si>
  <si>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</si>
  <si>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</si>
  <si>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</si>
  <si>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</si>
  <si>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</si>
  <si>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</si>
  <si>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</si>
  <si>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</si>
  <si>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</si>
  <si>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</si>
  <si>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</si>
  <si>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</si>
  <si>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</si>
  <si>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</si>
  <si>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</si>
  <si>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</si>
  <si>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</si>
  <si>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</si>
  <si>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</si>
  <si>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</si>
  <si>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</si>
  <si>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</si>
  <si>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</si>
  <si>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</si>
  <si>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</si>
  <si>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</si>
  <si>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富山県</t>
  </si>
  <si>
    <t>16000</t>
  </si>
  <si>
    <t>富山県</t>
  </si>
  <si>
    <t>16205</t>
  </si>
  <si>
    <t>氷見市</t>
  </si>
  <si>
    <t>富山県</t>
  </si>
  <si>
    <t>16206</t>
  </si>
  <si>
    <t>滑川市</t>
  </si>
  <si>
    <t>富山県</t>
  </si>
  <si>
    <t>16207</t>
  </si>
  <si>
    <t>黒部市</t>
  </si>
  <si>
    <t>16211</t>
  </si>
  <si>
    <t>射水市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</si>
  <si>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</si>
  <si>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</si>
  <si>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</si>
  <si>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 xml:space="preserve">直接
資源化量 </t>
  </si>
  <si>
    <t>焼却施設以外の中間処理施設からの搬入量</t>
  </si>
  <si>
    <t>焼却施設以外の中間処理施設からの残渣量</t>
  </si>
  <si>
    <t>富山県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</si>
  <si>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</si>
  <si>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</si>
  <si>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</si>
  <si>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</si>
  <si>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</si>
  <si>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</si>
  <si>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</si>
  <si>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</si>
  <si>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</si>
  <si>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</si>
  <si>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</si>
  <si>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</si>
  <si>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</si>
  <si>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</si>
  <si>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</si>
  <si>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</si>
  <si>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</si>
  <si>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</si>
  <si>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</si>
  <si>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</si>
  <si>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</si>
  <si>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</si>
  <si>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</si>
  <si>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</si>
  <si>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</si>
  <si>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</si>
  <si>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</si>
  <si>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</si>
  <si>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</si>
  <si>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</si>
  <si>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</si>
  <si>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</si>
  <si>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</si>
  <si>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</si>
  <si>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</si>
  <si>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</si>
  <si>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</si>
  <si>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</si>
  <si>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</si>
  <si>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有る</t>
  </si>
  <si>
    <t>-</t>
  </si>
  <si>
    <t>-</t>
  </si>
  <si>
    <t>-</t>
  </si>
  <si>
    <t>-</t>
  </si>
  <si>
    <t>有る</t>
  </si>
  <si>
    <t>富山県</t>
  </si>
  <si>
    <t>16209</t>
  </si>
  <si>
    <t>小矢部市</t>
  </si>
  <si>
    <t>-</t>
  </si>
  <si>
    <t>-</t>
  </si>
  <si>
    <t>-</t>
  </si>
  <si>
    <t>有る</t>
  </si>
  <si>
    <t>富山県</t>
  </si>
  <si>
    <t>16211</t>
  </si>
  <si>
    <t>射水市</t>
  </si>
  <si>
    <t>-</t>
  </si>
  <si>
    <t>-</t>
  </si>
  <si>
    <t>有る</t>
  </si>
  <si>
    <t>富山県</t>
  </si>
  <si>
    <t>16321</t>
  </si>
  <si>
    <t>舟橋村</t>
  </si>
  <si>
    <t>-</t>
  </si>
  <si>
    <t>16322</t>
  </si>
  <si>
    <t>上市町</t>
  </si>
  <si>
    <t>-</t>
  </si>
  <si>
    <t>-</t>
  </si>
  <si>
    <t>有る</t>
  </si>
  <si>
    <t>富山県</t>
  </si>
  <si>
    <t>16323</t>
  </si>
  <si>
    <t>立山町</t>
  </si>
  <si>
    <t>16342</t>
  </si>
  <si>
    <t>入善町</t>
  </si>
  <si>
    <t>-</t>
  </si>
  <si>
    <t>有る</t>
  </si>
  <si>
    <t>富山県</t>
  </si>
  <si>
    <t>16343</t>
  </si>
  <si>
    <t>朝日町</t>
  </si>
  <si>
    <t>-</t>
  </si>
  <si>
    <t>有る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</si>
  <si>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</si>
  <si>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</si>
  <si>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</si>
  <si>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</si>
  <si>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</si>
  <si>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</si>
  <si>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（ｔ）</t>
  </si>
  <si>
    <t>(t)</t>
  </si>
  <si>
    <t>富山県</t>
  </si>
  <si>
    <t>16000</t>
  </si>
  <si>
    <t>-</t>
  </si>
  <si>
    <t>-</t>
  </si>
  <si>
    <t>-</t>
  </si>
  <si>
    <t>-</t>
  </si>
  <si>
    <t>富山県</t>
  </si>
  <si>
    <t>16204</t>
  </si>
  <si>
    <t>魚津市</t>
  </si>
  <si>
    <t>-</t>
  </si>
  <si>
    <t>-</t>
  </si>
  <si>
    <t>-</t>
  </si>
  <si>
    <t>-</t>
  </si>
  <si>
    <t>-</t>
  </si>
  <si>
    <t>16207</t>
  </si>
  <si>
    <t>黒部市</t>
  </si>
  <si>
    <t>-</t>
  </si>
  <si>
    <t>-</t>
  </si>
  <si>
    <t>-</t>
  </si>
  <si>
    <t>-</t>
  </si>
  <si>
    <t>富山県</t>
  </si>
  <si>
    <t>16209</t>
  </si>
  <si>
    <t>小矢部市</t>
  </si>
  <si>
    <t>-</t>
  </si>
  <si>
    <t>-</t>
  </si>
  <si>
    <t>-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</si>
  <si>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</si>
  <si>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</si>
  <si>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</si>
  <si>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</si>
  <si>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</si>
  <si>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</si>
  <si>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</si>
  <si>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</si>
  <si>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</si>
  <si>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</si>
  <si>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</si>
  <si>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</si>
  <si>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</si>
  <si>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</si>
  <si>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</si>
  <si>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</si>
  <si>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</si>
  <si>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</si>
  <si>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</si>
  <si>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</si>
  <si>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</si>
  <si>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</si>
  <si>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</si>
  <si>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</si>
  <si>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</si>
  <si>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</si>
  <si>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</si>
  <si>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</si>
  <si>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</si>
  <si>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</si>
  <si>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</si>
  <si>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</si>
  <si>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</si>
  <si>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</si>
  <si>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</si>
  <si>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</si>
  <si>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</si>
  <si>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</si>
  <si>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</si>
  <si>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</si>
  <si>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</si>
  <si>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</si>
  <si>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</si>
  <si>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</si>
  <si>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</si>
  <si>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</si>
  <si>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</si>
  <si>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</si>
  <si>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</si>
  <si>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</si>
  <si>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</si>
  <si>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</si>
  <si>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</si>
  <si>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</si>
  <si>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</si>
  <si>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</si>
  <si>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</si>
  <si>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</si>
  <si>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</si>
  <si>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</si>
  <si>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</si>
  <si>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</si>
  <si>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</si>
  <si>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</si>
  <si>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</si>
  <si>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</si>
  <si>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</si>
  <si>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</si>
  <si>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</si>
  <si>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</si>
  <si>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</si>
  <si>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</si>
  <si>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</si>
  <si>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</si>
  <si>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</si>
  <si>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</si>
  <si>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</si>
  <si>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</si>
  <si>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</si>
  <si>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</si>
  <si>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</si>
  <si>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</si>
  <si>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</si>
  <si>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</si>
  <si>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</si>
  <si>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</si>
  <si>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</si>
  <si>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</si>
  <si>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</si>
  <si>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</si>
  <si>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</si>
  <si>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</si>
  <si>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</si>
  <si>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</si>
  <si>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</si>
  <si>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</si>
  <si>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</si>
  <si>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</si>
  <si>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</si>
  <si>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</si>
  <si>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</si>
  <si>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</si>
  <si>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</si>
  <si>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</si>
  <si>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</si>
  <si>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</si>
  <si>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</si>
  <si>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</si>
  <si>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</si>
  <si>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</si>
  <si>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</si>
  <si>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</si>
  <si>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</si>
  <si>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</si>
  <si>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</si>
  <si>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</si>
  <si>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</si>
  <si>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</si>
  <si>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</si>
  <si>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</si>
  <si>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</si>
  <si>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</si>
  <si>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</si>
  <si>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</si>
  <si>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</si>
  <si>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</si>
  <si>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</si>
  <si>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</si>
  <si>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</si>
  <si>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</si>
  <si>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</si>
  <si>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</si>
  <si>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</si>
  <si>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</si>
  <si>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</si>
  <si>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</si>
  <si>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</si>
  <si>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</si>
  <si>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</si>
  <si>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</si>
  <si>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</si>
  <si>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</si>
  <si>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</si>
  <si>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</si>
  <si>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</si>
  <si>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</si>
  <si>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</si>
  <si>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</si>
  <si>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</si>
  <si>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</si>
  <si>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</si>
  <si>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</si>
  <si>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</si>
  <si>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</si>
  <si>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</si>
  <si>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</si>
  <si>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</si>
  <si>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</si>
  <si>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</si>
  <si>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</si>
  <si>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</si>
  <si>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</si>
  <si>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</si>
  <si>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</si>
  <si>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</si>
  <si>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</si>
  <si>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</si>
  <si>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</si>
  <si>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</si>
  <si>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</si>
  <si>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</si>
  <si>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</si>
  <si>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</si>
  <si>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</si>
  <si>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</si>
  <si>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</si>
  <si>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</si>
  <si>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</si>
  <si>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</si>
  <si>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</si>
  <si>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</si>
  <si>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</si>
  <si>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</si>
  <si>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</si>
  <si>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</si>
  <si>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</si>
  <si>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</si>
  <si>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</si>
  <si>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</si>
  <si>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</si>
  <si>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</si>
  <si>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</si>
  <si>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</si>
  <si>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</si>
  <si>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</si>
  <si>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</si>
  <si>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</si>
  <si>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</si>
  <si>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</si>
  <si>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</si>
  <si>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</si>
  <si>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</si>
  <si>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</si>
  <si>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</si>
  <si>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</si>
  <si>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</si>
  <si>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</si>
  <si>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</si>
  <si>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</si>
  <si>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</si>
  <si>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</si>
  <si>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</si>
  <si>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</si>
  <si>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</si>
  <si>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</si>
  <si>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</si>
  <si>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</si>
  <si>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</si>
  <si>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</si>
  <si>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</si>
  <si>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</si>
  <si>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</si>
  <si>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</si>
  <si>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</si>
  <si>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</si>
  <si>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</si>
  <si>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</si>
  <si>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</si>
  <si>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</si>
  <si>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</si>
  <si>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</si>
  <si>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</si>
  <si>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</si>
  <si>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</si>
  <si>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</si>
  <si>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</si>
  <si>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</si>
  <si>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</si>
  <si>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</si>
  <si>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</si>
  <si>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</si>
  <si>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</si>
  <si>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</si>
  <si>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</si>
  <si>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</si>
  <si>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</si>
  <si>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</si>
  <si>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</si>
  <si>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</si>
  <si>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</si>
  <si>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</si>
  <si>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16000</t>
  </si>
  <si>
    <t>中間処理後保管量</t>
  </si>
  <si>
    <t>合計</t>
  </si>
  <si>
    <t>ごみ飼料化施設</t>
  </si>
  <si>
    <t>メタン化施設</t>
  </si>
  <si>
    <t>（ｔ）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</si>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</sst>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0" fontId="6" fillId="0" borderId="34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4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0" fontId="6" fillId="0" borderId="44" xfId="65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horizontal="center"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8" xfId="65" applyFont="1" applyFill="1" applyBorder="1" applyAlignment="1">
      <alignment vertical="center"/>
      <protection/>
    </xf>
    <xf numFmtId="0" fontId="6" fillId="0" borderId="43" xfId="65" applyFont="1" applyFill="1" applyBorder="1" applyAlignment="1" quotePrefix="1">
      <alignment horizontal="left" vertical="center"/>
      <protection/>
    </xf>
    <xf numFmtId="0" fontId="6" fillId="0" borderId="44" xfId="65" applyFont="1" applyFill="1" applyBorder="1" applyAlignment="1" quotePrefix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5" applyFont="1" applyFill="1" applyBorder="1" applyAlignment="1">
      <alignment vertical="center"/>
      <protection/>
    </xf>
    <xf numFmtId="0" fontId="6" fillId="0" borderId="50" xfId="65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6" fillId="0" borderId="51" xfId="65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6" applyFont="1" applyFill="1" applyBorder="1" applyAlignment="1">
      <alignment vertical="center"/>
      <protection/>
    </xf>
    <xf numFmtId="49" fontId="15" fillId="0" borderId="35" xfId="65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8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8" applyNumberFormat="1" applyFont="1" applyFill="1" applyBorder="1" applyAlignment="1" quotePrefix="1">
      <alignment vertical="center"/>
      <protection/>
    </xf>
    <xf numFmtId="0" fontId="18" fillId="35" borderId="23" xfId="68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0" fontId="9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5" applyFont="1" applyFill="1" applyBorder="1" applyAlignment="1">
      <alignment horizontal="left" vertical="center"/>
      <protection/>
    </xf>
    <xf numFmtId="0" fontId="6" fillId="0" borderId="64" xfId="65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8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5" applyFont="1" applyFill="1" applyBorder="1" applyAlignment="1">
      <alignment horizontal="center" vertical="center"/>
      <protection/>
    </xf>
    <xf numFmtId="0" fontId="6" fillId="0" borderId="68" xfId="65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5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5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5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4" applyNumberFormat="1" applyFont="1" applyFill="1" applyBorder="1" applyAlignment="1">
      <alignment vertical="center"/>
      <protection/>
    </xf>
    <xf numFmtId="0" fontId="17" fillId="36" borderId="23" xfId="64" applyNumberFormat="1" applyFont="1" applyFill="1" applyBorder="1" applyAlignment="1">
      <alignment vertical="center"/>
      <protection/>
    </xf>
    <xf numFmtId="0" fontId="17" fillId="36" borderId="48" xfId="64" applyNumberFormat="1" applyFont="1" applyFill="1" applyBorder="1" applyAlignment="1">
      <alignment vertical="center"/>
      <protection/>
    </xf>
    <xf numFmtId="0" fontId="17" fillId="36" borderId="78" xfId="64" applyNumberFormat="1" applyFont="1" applyFill="1" applyBorder="1" applyAlignment="1">
      <alignment horizontal="center" vertical="center"/>
      <protection/>
    </xf>
    <xf numFmtId="0" fontId="17" fillId="36" borderId="78" xfId="64" applyNumberFormat="1" applyFont="1" applyFill="1" applyBorder="1" applyAlignment="1">
      <alignment horizontal="center" vertical="center" wrapText="1"/>
      <protection/>
    </xf>
    <xf numFmtId="0" fontId="18" fillId="35" borderId="33" xfId="63" applyNumberFormat="1" applyFont="1" applyFill="1" applyBorder="1" applyAlignment="1" quotePrefix="1">
      <alignment vertical="center"/>
      <protection/>
    </xf>
    <xf numFmtId="0" fontId="17" fillId="35" borderId="23" xfId="63" applyNumberFormat="1" applyFont="1" applyFill="1" applyBorder="1" applyAlignment="1" quotePrefix="1">
      <alignment vertical="center" wrapText="1"/>
      <protection/>
    </xf>
    <xf numFmtId="0" fontId="17" fillId="35" borderId="23" xfId="63" applyNumberFormat="1" applyFont="1" applyFill="1" applyBorder="1" applyAlignment="1">
      <alignment vertical="center" wrapText="1"/>
      <protection/>
    </xf>
    <xf numFmtId="0" fontId="17" fillId="35" borderId="48" xfId="63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64" applyNumberFormat="1" applyFont="1" applyFill="1" applyBorder="1" applyAlignment="1">
      <alignment vertical="center" wrapText="1"/>
      <protection/>
    </xf>
    <xf numFmtId="0" fontId="17" fillId="36" borderId="78" xfId="64" applyNumberFormat="1" applyFont="1" applyFill="1" applyBorder="1" applyAlignment="1">
      <alignment vertical="center" wrapText="1"/>
      <protection/>
    </xf>
    <xf numFmtId="0" fontId="17" fillId="36" borderId="78" xfId="64" applyNumberFormat="1" applyFont="1" applyFill="1" applyBorder="1" applyAlignment="1">
      <alignment vertical="center"/>
      <protection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1" xfId="65" applyFont="1" applyFill="1" applyBorder="1" applyAlignment="1">
      <alignment horizontal="left" vertical="center"/>
      <protection/>
    </xf>
    <xf numFmtId="0" fontId="6" fillId="0" borderId="54" xfId="65" applyFont="1" applyFill="1" applyBorder="1" applyAlignment="1">
      <alignment horizontal="left" vertical="center"/>
      <protection/>
    </xf>
    <xf numFmtId="0" fontId="6" fillId="0" borderId="71" xfId="65" applyFont="1" applyFill="1" applyBorder="1" applyAlignment="1">
      <alignment horizontal="center" vertical="center"/>
      <protection/>
    </xf>
    <xf numFmtId="0" fontId="6" fillId="0" borderId="64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4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3" xfId="65" applyFont="1" applyFill="1" applyBorder="1" applyAlignment="1">
      <alignment horizontal="center" vertical="center" textRotation="255"/>
      <protection/>
    </xf>
    <xf numFmtId="0" fontId="6" fillId="0" borderId="45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4" xfId="65" applyFont="1" applyFill="1" applyBorder="1" applyAlignment="1" quotePrefix="1">
      <alignment horizontal="center" vertical="center" textRotation="255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85" xfId="65" applyFont="1" applyFill="1" applyBorder="1" applyAlignment="1">
      <alignment horizontal="center" vertical="center" textRotation="255"/>
      <protection/>
    </xf>
    <xf numFmtId="0" fontId="6" fillId="0" borderId="76" xfId="65" applyFont="1" applyFill="1" applyBorder="1" applyAlignment="1">
      <alignment horizontal="center" vertical="center" textRotation="255"/>
      <protection/>
    </xf>
    <xf numFmtId="0" fontId="6" fillId="0" borderId="32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30" xfId="65" applyFont="1" applyFill="1" applyBorder="1" applyAlignment="1">
      <alignment horizontal="center" vertical="center" textRotation="255"/>
      <protection/>
    </xf>
    <xf numFmtId="0" fontId="6" fillId="0" borderId="53" xfId="65" applyFont="1" applyFill="1" applyBorder="1" applyAlignment="1">
      <alignment horizontal="center" vertical="center"/>
      <protection/>
    </xf>
    <xf numFmtId="0" fontId="6" fillId="0" borderId="34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1" xfId="65" applyFont="1" applyFill="1" applyBorder="1">
      <alignment/>
      <protection/>
    </xf>
    <xf numFmtId="0" fontId="6" fillId="0" borderId="85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1" xfId="65" applyFont="1" applyFill="1" applyBorder="1">
      <alignment/>
      <protection/>
    </xf>
    <xf numFmtId="0" fontId="6" fillId="0" borderId="42" xfId="65" applyFont="1" applyFill="1" applyBorder="1">
      <alignment/>
      <protection/>
    </xf>
    <xf numFmtId="0" fontId="6" fillId="0" borderId="85" xfId="65" applyFont="1" applyFill="1" applyBorder="1" applyAlignment="1">
      <alignment horizontal="center" vertical="center" wrapText="1"/>
      <protection/>
    </xf>
    <xf numFmtId="0" fontId="6" fillId="0" borderId="71" xfId="65" applyFont="1" applyFill="1" applyBorder="1" applyAlignment="1">
      <alignment horizontal="center" vertical="center" wrapText="1"/>
      <protection/>
    </xf>
    <xf numFmtId="0" fontId="6" fillId="0" borderId="76" xfId="65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2_H19集計結果（ごみ処理状況） 2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7" t="s">
        <v>114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10" t="s">
        <v>116</v>
      </c>
      <c r="B2" s="310" t="s">
        <v>117</v>
      </c>
      <c r="C2" s="310" t="s">
        <v>118</v>
      </c>
      <c r="D2" s="314" t="s">
        <v>111</v>
      </c>
      <c r="E2" s="315"/>
      <c r="F2" s="195"/>
      <c r="G2" s="196" t="s">
        <v>120</v>
      </c>
      <c r="H2" s="314" t="s">
        <v>121</v>
      </c>
      <c r="I2" s="315"/>
      <c r="J2" s="315"/>
      <c r="K2" s="332"/>
      <c r="L2" s="329" t="s">
        <v>122</v>
      </c>
      <c r="M2" s="330"/>
      <c r="N2" s="331"/>
      <c r="O2" s="316" t="s">
        <v>124</v>
      </c>
      <c r="P2" s="260" t="s">
        <v>125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08" t="s">
        <v>126</v>
      </c>
      <c r="AC2" s="314" t="s">
        <v>127</v>
      </c>
      <c r="AD2" s="315"/>
      <c r="AE2" s="315"/>
      <c r="AF2" s="315"/>
      <c r="AG2" s="315"/>
      <c r="AH2" s="315"/>
      <c r="AI2" s="315"/>
      <c r="AJ2" s="328"/>
      <c r="AK2" s="308" t="s">
        <v>128</v>
      </c>
      <c r="AL2" s="308" t="s">
        <v>129</v>
      </c>
      <c r="AM2" s="314" t="s">
        <v>130</v>
      </c>
      <c r="AN2" s="325"/>
      <c r="AO2" s="325"/>
      <c r="AP2" s="326"/>
    </row>
    <row r="3" spans="1:42" s="169" customFormat="1" ht="25.5" customHeight="1">
      <c r="A3" s="311"/>
      <c r="B3" s="311"/>
      <c r="C3" s="313"/>
      <c r="D3" s="193"/>
      <c r="E3" s="316" t="s">
        <v>95</v>
      </c>
      <c r="F3" s="316" t="s">
        <v>133</v>
      </c>
      <c r="G3" s="194"/>
      <c r="H3" s="316" t="s">
        <v>96</v>
      </c>
      <c r="I3" s="316" t="s">
        <v>97</v>
      </c>
      <c r="J3" s="316" t="s">
        <v>136</v>
      </c>
      <c r="K3" s="318" t="s">
        <v>137</v>
      </c>
      <c r="L3" s="319" t="s">
        <v>138</v>
      </c>
      <c r="M3" s="319" t="s">
        <v>139</v>
      </c>
      <c r="N3" s="319" t="s">
        <v>140</v>
      </c>
      <c r="O3" s="317"/>
      <c r="P3" s="316" t="s">
        <v>98</v>
      </c>
      <c r="Q3" s="316" t="s">
        <v>99</v>
      </c>
      <c r="R3" s="321" t="s">
        <v>141</v>
      </c>
      <c r="S3" s="322"/>
      <c r="T3" s="322"/>
      <c r="U3" s="322"/>
      <c r="V3" s="322"/>
      <c r="W3" s="322"/>
      <c r="X3" s="322"/>
      <c r="Y3" s="323"/>
      <c r="Z3" s="316" t="s">
        <v>100</v>
      </c>
      <c r="AA3" s="318" t="s">
        <v>137</v>
      </c>
      <c r="AB3" s="309"/>
      <c r="AC3" s="316" t="s">
        <v>101</v>
      </c>
      <c r="AD3" s="316" t="s">
        <v>107</v>
      </c>
      <c r="AE3" s="316" t="s">
        <v>102</v>
      </c>
      <c r="AF3" s="316" t="s">
        <v>145</v>
      </c>
      <c r="AG3" s="316" t="s">
        <v>147</v>
      </c>
      <c r="AH3" s="316" t="s">
        <v>103</v>
      </c>
      <c r="AI3" s="316" t="s">
        <v>104</v>
      </c>
      <c r="AJ3" s="318" t="s">
        <v>137</v>
      </c>
      <c r="AK3" s="309"/>
      <c r="AL3" s="309"/>
      <c r="AM3" s="316" t="s">
        <v>99</v>
      </c>
      <c r="AN3" s="316" t="s">
        <v>105</v>
      </c>
      <c r="AO3" s="316" t="s">
        <v>106</v>
      </c>
      <c r="AP3" s="318" t="s">
        <v>137</v>
      </c>
    </row>
    <row r="4" spans="1:42" s="169" customFormat="1" ht="36" customHeight="1">
      <c r="A4" s="311"/>
      <c r="B4" s="311"/>
      <c r="C4" s="313"/>
      <c r="D4" s="193"/>
      <c r="E4" s="317"/>
      <c r="F4" s="324"/>
      <c r="G4" s="199"/>
      <c r="H4" s="317"/>
      <c r="I4" s="317"/>
      <c r="J4" s="317"/>
      <c r="K4" s="318"/>
      <c r="L4" s="318"/>
      <c r="M4" s="318"/>
      <c r="N4" s="318"/>
      <c r="O4" s="317"/>
      <c r="P4" s="320"/>
      <c r="Q4" s="320"/>
      <c r="R4" s="318" t="s">
        <v>137</v>
      </c>
      <c r="S4" s="316" t="s">
        <v>107</v>
      </c>
      <c r="T4" s="316" t="s">
        <v>150</v>
      </c>
      <c r="U4" s="316" t="s">
        <v>102</v>
      </c>
      <c r="V4" s="316" t="s">
        <v>145</v>
      </c>
      <c r="W4" s="316" t="s">
        <v>147</v>
      </c>
      <c r="X4" s="316" t="s">
        <v>151</v>
      </c>
      <c r="Y4" s="316" t="s">
        <v>108</v>
      </c>
      <c r="Z4" s="327"/>
      <c r="AA4" s="318"/>
      <c r="AB4" s="309"/>
      <c r="AC4" s="320"/>
      <c r="AD4" s="320"/>
      <c r="AE4" s="320"/>
      <c r="AF4" s="324"/>
      <c r="AG4" s="324"/>
      <c r="AH4" s="320"/>
      <c r="AI4" s="320"/>
      <c r="AJ4" s="318"/>
      <c r="AK4" s="309"/>
      <c r="AL4" s="309"/>
      <c r="AM4" s="320"/>
      <c r="AN4" s="320"/>
      <c r="AO4" s="320"/>
      <c r="AP4" s="318"/>
    </row>
    <row r="5" spans="1:42" s="170" customFormat="1" ht="69" customHeight="1">
      <c r="A5" s="311"/>
      <c r="B5" s="311"/>
      <c r="C5" s="313"/>
      <c r="D5" s="200"/>
      <c r="E5" s="201"/>
      <c r="F5" s="201"/>
      <c r="G5" s="201"/>
      <c r="H5" s="201"/>
      <c r="I5" s="201"/>
      <c r="J5" s="201"/>
      <c r="K5" s="200"/>
      <c r="L5" s="318"/>
      <c r="M5" s="318"/>
      <c r="N5" s="318"/>
      <c r="O5" s="201"/>
      <c r="P5" s="201"/>
      <c r="Q5" s="201"/>
      <c r="R5" s="318"/>
      <c r="S5" s="324"/>
      <c r="T5" s="317"/>
      <c r="U5" s="317"/>
      <c r="V5" s="317"/>
      <c r="W5" s="317"/>
      <c r="X5" s="317"/>
      <c r="Y5" s="324"/>
      <c r="Z5" s="200"/>
      <c r="AA5" s="200"/>
      <c r="AB5" s="309"/>
      <c r="AC5" s="201"/>
      <c r="AD5" s="201"/>
      <c r="AE5" s="201"/>
      <c r="AF5" s="201"/>
      <c r="AG5" s="201"/>
      <c r="AH5" s="201"/>
      <c r="AI5" s="201"/>
      <c r="AJ5" s="200"/>
      <c r="AK5" s="309"/>
      <c r="AL5" s="309"/>
      <c r="AM5" s="201"/>
      <c r="AN5" s="201"/>
      <c r="AO5" s="201"/>
      <c r="AP5" s="200"/>
    </row>
    <row r="6" spans="1:42" s="171" customFormat="1" ht="13.5">
      <c r="A6" s="311"/>
      <c r="B6" s="312"/>
      <c r="C6" s="313"/>
      <c r="D6" s="202" t="s">
        <v>152</v>
      </c>
      <c r="E6" s="202" t="s">
        <v>152</v>
      </c>
      <c r="F6" s="202" t="s">
        <v>152</v>
      </c>
      <c r="G6" s="202" t="s">
        <v>152</v>
      </c>
      <c r="H6" s="203" t="s">
        <v>109</v>
      </c>
      <c r="I6" s="203" t="s">
        <v>109</v>
      </c>
      <c r="J6" s="203" t="s">
        <v>109</v>
      </c>
      <c r="K6" s="203" t="s">
        <v>109</v>
      </c>
      <c r="L6" s="203" t="s">
        <v>153</v>
      </c>
      <c r="M6" s="203" t="s">
        <v>153</v>
      </c>
      <c r="N6" s="203" t="s">
        <v>153</v>
      </c>
      <c r="O6" s="203" t="s">
        <v>109</v>
      </c>
      <c r="P6" s="203" t="s">
        <v>109</v>
      </c>
      <c r="Q6" s="203" t="s">
        <v>109</v>
      </c>
      <c r="R6" s="203" t="s">
        <v>109</v>
      </c>
      <c r="S6" s="203" t="s">
        <v>109</v>
      </c>
      <c r="T6" s="203" t="s">
        <v>109</v>
      </c>
      <c r="U6" s="203" t="s">
        <v>109</v>
      </c>
      <c r="V6" s="203" t="s">
        <v>109</v>
      </c>
      <c r="W6" s="203" t="s">
        <v>109</v>
      </c>
      <c r="X6" s="203" t="s">
        <v>109</v>
      </c>
      <c r="Y6" s="203" t="s">
        <v>109</v>
      </c>
      <c r="Z6" s="203" t="s">
        <v>109</v>
      </c>
      <c r="AA6" s="203" t="s">
        <v>109</v>
      </c>
      <c r="AB6" s="203" t="s">
        <v>110</v>
      </c>
      <c r="AC6" s="203" t="s">
        <v>109</v>
      </c>
      <c r="AD6" s="203" t="s">
        <v>109</v>
      </c>
      <c r="AE6" s="203" t="s">
        <v>109</v>
      </c>
      <c r="AF6" s="203" t="s">
        <v>109</v>
      </c>
      <c r="AG6" s="203" t="s">
        <v>109</v>
      </c>
      <c r="AH6" s="203" t="s">
        <v>109</v>
      </c>
      <c r="AI6" s="203" t="s">
        <v>109</v>
      </c>
      <c r="AJ6" s="203" t="s">
        <v>109</v>
      </c>
      <c r="AK6" s="203" t="s">
        <v>110</v>
      </c>
      <c r="AL6" s="203" t="s">
        <v>110</v>
      </c>
      <c r="AM6" s="203" t="s">
        <v>109</v>
      </c>
      <c r="AN6" s="203" t="s">
        <v>109</v>
      </c>
      <c r="AO6" s="203" t="s">
        <v>109</v>
      </c>
      <c r="AP6" s="203" t="s">
        <v>109</v>
      </c>
    </row>
    <row r="7" spans="1:42" s="175" customFormat="1" ht="12" customHeight="1">
      <c r="A7" s="173" t="s">
        <v>154</v>
      </c>
      <c r="B7" s="188" t="s">
        <v>155</v>
      </c>
      <c r="C7" s="174" t="s">
        <v>137</v>
      </c>
      <c r="D7" s="209">
        <f aca="true" t="shared" si="0" ref="D7:K7">SUM(D8:D22)</f>
        <v>1094479</v>
      </c>
      <c r="E7" s="209">
        <f t="shared" si="0"/>
        <v>1094479</v>
      </c>
      <c r="F7" s="209">
        <f t="shared" si="0"/>
        <v>0</v>
      </c>
      <c r="G7" s="209">
        <f t="shared" si="0"/>
        <v>13679</v>
      </c>
      <c r="H7" s="209">
        <f t="shared" si="0"/>
        <v>342991</v>
      </c>
      <c r="I7" s="209">
        <f t="shared" si="0"/>
        <v>25000</v>
      </c>
      <c r="J7" s="209">
        <f t="shared" si="0"/>
        <v>34301</v>
      </c>
      <c r="K7" s="209">
        <f t="shared" si="0"/>
        <v>402292</v>
      </c>
      <c r="L7" s="209">
        <f aca="true" t="shared" si="1" ref="L7:L22">IF(D7&lt;&gt;0,K7/D7/366*1000000,"-")</f>
        <v>1004.2755228244264</v>
      </c>
      <c r="M7" s="209">
        <f>IF(D7&lt;&gt;0,('ごみ搬入量内訳'!BR7+'ごみ処理概要'!J7)/'ごみ処理概要'!D7/366*1000000,"-")</f>
        <v>704.3124548363473</v>
      </c>
      <c r="N7" s="209">
        <f>IF(D7&lt;&gt;0,'ごみ搬入量内訳'!CM7/'ごみ処理概要'!D7/366*1000000,"-")</f>
        <v>299.96306798807893</v>
      </c>
      <c r="O7" s="209">
        <f aca="true" t="shared" si="2" ref="O7:AA7">SUM(O8:O22)</f>
        <v>0</v>
      </c>
      <c r="P7" s="209">
        <f t="shared" si="2"/>
        <v>292752</v>
      </c>
      <c r="Q7" s="209">
        <f t="shared" si="2"/>
        <v>3467</v>
      </c>
      <c r="R7" s="209">
        <f t="shared" si="2"/>
        <v>58881</v>
      </c>
      <c r="S7" s="209">
        <f t="shared" si="2"/>
        <v>22414</v>
      </c>
      <c r="T7" s="209">
        <f t="shared" si="2"/>
        <v>10851</v>
      </c>
      <c r="U7" s="209">
        <f t="shared" si="2"/>
        <v>8349</v>
      </c>
      <c r="V7" s="209">
        <f t="shared" si="2"/>
        <v>1758</v>
      </c>
      <c r="W7" s="209">
        <f t="shared" si="2"/>
        <v>841</v>
      </c>
      <c r="X7" s="209">
        <f t="shared" si="2"/>
        <v>14634</v>
      </c>
      <c r="Y7" s="209">
        <f t="shared" si="2"/>
        <v>34</v>
      </c>
      <c r="Z7" s="209">
        <f t="shared" si="2"/>
        <v>12891</v>
      </c>
      <c r="AA7" s="209">
        <f t="shared" si="2"/>
        <v>367991</v>
      </c>
      <c r="AB7" s="214">
        <f aca="true" t="shared" si="3" ref="AB7:AB22">IF(AA7&lt;&gt;0,(Z7+P7+R7)/AA7*100,"-")</f>
        <v>99.05785739325147</v>
      </c>
      <c r="AC7" s="209">
        <f aca="true" t="shared" si="4" ref="AC7:AJ7">SUM(AC8:AC22)</f>
        <v>3693</v>
      </c>
      <c r="AD7" s="209">
        <f t="shared" si="4"/>
        <v>7654</v>
      </c>
      <c r="AE7" s="209">
        <f t="shared" si="4"/>
        <v>8349</v>
      </c>
      <c r="AF7" s="209">
        <f t="shared" si="4"/>
        <v>1758</v>
      </c>
      <c r="AG7" s="209">
        <f t="shared" si="4"/>
        <v>841</v>
      </c>
      <c r="AH7" s="209">
        <f t="shared" si="4"/>
        <v>14528</v>
      </c>
      <c r="AI7" s="209">
        <f t="shared" si="4"/>
        <v>10587</v>
      </c>
      <c r="AJ7" s="209">
        <f t="shared" si="4"/>
        <v>47410</v>
      </c>
      <c r="AK7" s="214">
        <f aca="true" t="shared" si="5" ref="AK7:AK22">IF((AA7+J7)&lt;&gt;0,(Z7+AJ7+J7)/(AA7+J7)*100,"-")</f>
        <v>23.515754725423324</v>
      </c>
      <c r="AL7" s="214">
        <f>IF((AA7+J7)&lt;&gt;0,('資源化量内訳'!D7-'資源化量内訳'!R7-'資源化量内訳'!T7-'資源化量内訳'!V7-'資源化量内訳'!U7)/(AA7+J7)*100,"-")</f>
        <v>21.08990484523679</v>
      </c>
      <c r="AM7" s="209">
        <f>SUM(AM8:AM22)</f>
        <v>3467</v>
      </c>
      <c r="AN7" s="209">
        <f>SUM(AN8:AN22)</f>
        <v>26124</v>
      </c>
      <c r="AO7" s="209">
        <f>SUM(AO8:AO22)</f>
        <v>7123</v>
      </c>
      <c r="AP7" s="209">
        <f>SUM(AP8:AP22)</f>
        <v>36714</v>
      </c>
    </row>
    <row r="8" spans="1:42" s="177" customFormat="1" ht="12" customHeight="1">
      <c r="A8" s="176" t="s">
        <v>154</v>
      </c>
      <c r="B8" s="190" t="s">
        <v>156</v>
      </c>
      <c r="C8" s="176" t="s">
        <v>157</v>
      </c>
      <c r="D8" s="210">
        <f aca="true" t="shared" si="6" ref="D8:D22">+E8+F8</f>
        <v>417249</v>
      </c>
      <c r="E8" s="210">
        <v>417249</v>
      </c>
      <c r="F8" s="210">
        <v>0</v>
      </c>
      <c r="G8" s="210">
        <v>5228</v>
      </c>
      <c r="H8" s="210">
        <f>SUM('ごみ搬入量内訳'!E8,+'ごみ搬入量内訳'!AD8)</f>
        <v>148096</v>
      </c>
      <c r="I8" s="210">
        <f>'ごみ搬入量内訳'!BC8</f>
        <v>797</v>
      </c>
      <c r="J8" s="210">
        <f>'資源化量内訳'!BO8</f>
        <v>16657</v>
      </c>
      <c r="K8" s="210">
        <f aca="true" t="shared" si="7" ref="K8:K22">SUM(H8:J8)</f>
        <v>165550</v>
      </c>
      <c r="L8" s="210">
        <f t="shared" si="1"/>
        <v>1084.0586900665662</v>
      </c>
      <c r="M8" s="210">
        <f>IF(D8&lt;&gt;0,('ごみ搬入量内訳'!BR8+'ごみ処理概要'!J8)/'ごみ処理概要'!D8/366*1000000,"-")</f>
        <v>760.5370733862354</v>
      </c>
      <c r="N8" s="210">
        <f>IF(D8&lt;&gt;0,'ごみ搬入量内訳'!CM8/'ごみ処理概要'!D8/366*1000000,"-")</f>
        <v>323.52161668033085</v>
      </c>
      <c r="O8" s="211">
        <f>'ごみ搬入量内訳'!DH8</f>
        <v>0</v>
      </c>
      <c r="P8" s="211">
        <f>'ごみ処理量内訳'!E8</f>
        <v>122495</v>
      </c>
      <c r="Q8" s="211">
        <f>'ごみ処理量内訳'!N8</f>
        <v>361</v>
      </c>
      <c r="R8" s="210">
        <f aca="true" t="shared" si="8" ref="R8:R22">SUM(S8:Y8)</f>
        <v>21599</v>
      </c>
      <c r="S8" s="211">
        <f>'ごみ処理量内訳'!G8</f>
        <v>6172</v>
      </c>
      <c r="T8" s="211">
        <f>'ごみ処理量内訳'!L8</f>
        <v>4258</v>
      </c>
      <c r="U8" s="211">
        <f>'ごみ処理量内訳'!H8</f>
        <v>8231</v>
      </c>
      <c r="V8" s="211">
        <f>'ごみ処理量内訳'!I8</f>
        <v>0</v>
      </c>
      <c r="W8" s="211">
        <f>'ごみ処理量内訳'!J8</f>
        <v>589</v>
      </c>
      <c r="X8" s="211">
        <f>'ごみ処理量内訳'!K8</f>
        <v>2349</v>
      </c>
      <c r="Y8" s="211">
        <f>'ごみ処理量内訳'!M8</f>
        <v>0</v>
      </c>
      <c r="Z8" s="210">
        <f>'資源化量内訳'!Y8</f>
        <v>4438</v>
      </c>
      <c r="AA8" s="210">
        <f aca="true" t="shared" si="9" ref="AA8:AA22">SUM(P8,Q8,R8,Z8)</f>
        <v>148893</v>
      </c>
      <c r="AB8" s="215">
        <f t="shared" si="3"/>
        <v>99.75754400811321</v>
      </c>
      <c r="AC8" s="210">
        <f>'施設資源化量内訳'!Y8</f>
        <v>2188</v>
      </c>
      <c r="AD8" s="210">
        <f>'施設資源化量内訳'!AT8</f>
        <v>2147</v>
      </c>
      <c r="AE8" s="210">
        <f>'施設資源化量内訳'!BO8</f>
        <v>8231</v>
      </c>
      <c r="AF8" s="210">
        <f>'施設資源化量内訳'!CJ8</f>
        <v>0</v>
      </c>
      <c r="AG8" s="210">
        <f>'施設資源化量内訳'!DE8</f>
        <v>589</v>
      </c>
      <c r="AH8" s="210">
        <f>'施設資源化量内訳'!DZ8</f>
        <v>2349</v>
      </c>
      <c r="AI8" s="210">
        <f>'施設資源化量内訳'!EU8</f>
        <v>4258</v>
      </c>
      <c r="AJ8" s="210">
        <f aca="true" t="shared" si="10" ref="AJ8:AJ22">SUM(AC8:AI8)</f>
        <v>19762</v>
      </c>
      <c r="AK8" s="215">
        <f t="shared" si="5"/>
        <v>24.679553005134398</v>
      </c>
      <c r="AL8" s="215">
        <f>IF((AA8+J8)&lt;&gt;0,('資源化量内訳'!D8-'資源化量内訳'!R8-'資源化量内訳'!T8-'資源化量内訳'!V8-'資源化量内訳'!U8)/(AA8+J8)*100,"-")</f>
        <v>23.377227423739054</v>
      </c>
      <c r="AM8" s="210">
        <f>'ごみ処理量内訳'!AA8</f>
        <v>361</v>
      </c>
      <c r="AN8" s="210">
        <f>'ごみ処理量内訳'!AB8</f>
        <v>9538</v>
      </c>
      <c r="AO8" s="210">
        <f>'ごみ処理量内訳'!AC8</f>
        <v>2335</v>
      </c>
      <c r="AP8" s="210">
        <f aca="true" t="shared" si="11" ref="AP8:AP22">SUM(AM8:AO8)</f>
        <v>12234</v>
      </c>
    </row>
    <row r="9" spans="1:42" s="177" customFormat="1" ht="12" customHeight="1">
      <c r="A9" s="176" t="s">
        <v>154</v>
      </c>
      <c r="B9" s="190" t="s">
        <v>158</v>
      </c>
      <c r="C9" s="176" t="s">
        <v>159</v>
      </c>
      <c r="D9" s="210">
        <f t="shared" si="6"/>
        <v>179593</v>
      </c>
      <c r="E9" s="210">
        <v>179593</v>
      </c>
      <c r="F9" s="210">
        <v>0</v>
      </c>
      <c r="G9" s="210">
        <v>2880</v>
      </c>
      <c r="H9" s="210">
        <f>SUM('ごみ搬入量内訳'!E9,+'ごみ搬入量内訳'!AD9)</f>
        <v>58708</v>
      </c>
      <c r="I9" s="210">
        <f>'ごみ搬入量内訳'!BC9</f>
        <v>5704</v>
      </c>
      <c r="J9" s="210">
        <f>'資源化量内訳'!BO9</f>
        <v>5603</v>
      </c>
      <c r="K9" s="210">
        <f t="shared" si="7"/>
        <v>70015</v>
      </c>
      <c r="L9" s="210">
        <f t="shared" si="1"/>
        <v>1065.1741115057393</v>
      </c>
      <c r="M9" s="210">
        <f>IF(D9&lt;&gt;0,('ごみ搬入量内訳'!BR9+'ごみ処理概要'!J9)/'ごみ処理概要'!D9/366*1000000,"-")</f>
        <v>623.38890799199</v>
      </c>
      <c r="N9" s="210">
        <f>IF(D9&lt;&gt;0,'ごみ搬入量内訳'!CM9/'ごみ処理概要'!D9/366*1000000,"-")</f>
        <v>441.7852035137495</v>
      </c>
      <c r="O9" s="211">
        <f>'ごみ搬入量内訳'!DH9</f>
        <v>0</v>
      </c>
      <c r="P9" s="211">
        <f>'ごみ処理量内訳'!E9</f>
        <v>49020</v>
      </c>
      <c r="Q9" s="211">
        <f>'ごみ処理量内訳'!N9</f>
        <v>2051</v>
      </c>
      <c r="R9" s="210">
        <f t="shared" si="8"/>
        <v>13341</v>
      </c>
      <c r="S9" s="211">
        <f>'ごみ処理量内訳'!G9</f>
        <v>4717</v>
      </c>
      <c r="T9" s="211">
        <f>'ごみ処理量内訳'!L9</f>
        <v>1129</v>
      </c>
      <c r="U9" s="211">
        <f>'ごみ処理量内訳'!H9</f>
        <v>0</v>
      </c>
      <c r="V9" s="211">
        <f>'ごみ処理量内訳'!I9</f>
        <v>1758</v>
      </c>
      <c r="W9" s="211">
        <f>'ごみ処理量内訳'!J9</f>
        <v>252</v>
      </c>
      <c r="X9" s="211">
        <f>'ごみ処理量内訳'!K9</f>
        <v>5485</v>
      </c>
      <c r="Y9" s="211">
        <f>'ごみ処理量内訳'!M9</f>
        <v>0</v>
      </c>
      <c r="Z9" s="210">
        <f>'資源化量内訳'!Y9</f>
        <v>0</v>
      </c>
      <c r="AA9" s="210">
        <f t="shared" si="9"/>
        <v>64412</v>
      </c>
      <c r="AB9" s="215">
        <f t="shared" si="3"/>
        <v>96.81581071849966</v>
      </c>
      <c r="AC9" s="210">
        <f>'施設資源化量内訳'!Y9</f>
        <v>0</v>
      </c>
      <c r="AD9" s="210">
        <f>'施設資源化量内訳'!AT9</f>
        <v>3431</v>
      </c>
      <c r="AE9" s="210">
        <f>'施設資源化量内訳'!BO9</f>
        <v>0</v>
      </c>
      <c r="AF9" s="210">
        <f>'施設資源化量内訳'!CJ9</f>
        <v>1758</v>
      </c>
      <c r="AG9" s="210">
        <f>'施設資源化量内訳'!DE9</f>
        <v>252</v>
      </c>
      <c r="AH9" s="210">
        <f>'施設資源化量内訳'!DZ9</f>
        <v>5449</v>
      </c>
      <c r="AI9" s="210">
        <f>'施設資源化量内訳'!EU9</f>
        <v>1092</v>
      </c>
      <c r="AJ9" s="210">
        <f t="shared" si="10"/>
        <v>11982</v>
      </c>
      <c r="AK9" s="215">
        <f t="shared" si="5"/>
        <v>25.116046561451117</v>
      </c>
      <c r="AL9" s="215">
        <f>IF((AA9+J9)&lt;&gt;0,('資源化量内訳'!D9-'資源化量内訳'!R9-'資源化量内訳'!T9-'資源化量内訳'!V9-'資源化量内訳'!U9)/(AA9+J9)*100,"-")</f>
        <v>23.869170891951725</v>
      </c>
      <c r="AM9" s="210">
        <f>'ごみ処理量内訳'!AA9</f>
        <v>2051</v>
      </c>
      <c r="AN9" s="210">
        <f>'ごみ処理量内訳'!AB9</f>
        <v>5624</v>
      </c>
      <c r="AO9" s="210">
        <f>'ごみ処理量内訳'!AC9</f>
        <v>101</v>
      </c>
      <c r="AP9" s="210">
        <f t="shared" si="11"/>
        <v>7776</v>
      </c>
    </row>
    <row r="10" spans="1:42" s="177" customFormat="1" ht="12" customHeight="1">
      <c r="A10" s="176" t="s">
        <v>154</v>
      </c>
      <c r="B10" s="190" t="s">
        <v>160</v>
      </c>
      <c r="C10" s="176" t="s">
        <v>161</v>
      </c>
      <c r="D10" s="210">
        <f t="shared" si="6"/>
        <v>44541</v>
      </c>
      <c r="E10" s="210">
        <v>44541</v>
      </c>
      <c r="F10" s="210">
        <v>0</v>
      </c>
      <c r="G10" s="210">
        <v>304</v>
      </c>
      <c r="H10" s="210">
        <f>SUM('ごみ搬入量内訳'!E10,+'ごみ搬入量内訳'!AD10)</f>
        <v>14730</v>
      </c>
      <c r="I10" s="210">
        <f>'ごみ搬入量内訳'!BC10</f>
        <v>1070</v>
      </c>
      <c r="J10" s="210">
        <f>'資源化量内訳'!BO10</f>
        <v>858</v>
      </c>
      <c r="K10" s="210">
        <f t="shared" si="7"/>
        <v>16658</v>
      </c>
      <c r="L10" s="210">
        <f t="shared" si="1"/>
        <v>1021.8374352211623</v>
      </c>
      <c r="M10" s="210">
        <f>IF(D10&lt;&gt;0,('ごみ搬入量内訳'!BR10+'ごみ処理概要'!J10)/'ごみ処理概要'!D10/366*1000000,"-")</f>
        <v>790.9456050991517</v>
      </c>
      <c r="N10" s="210">
        <f>IF(D10&lt;&gt;0,'ごみ搬入量内訳'!CM10/'ごみ処理概要'!D10/366*1000000,"-")</f>
        <v>230.89183012201073</v>
      </c>
      <c r="O10" s="211">
        <f>'ごみ搬入量内訳'!DH10</f>
        <v>0</v>
      </c>
      <c r="P10" s="211">
        <f>'ごみ処理量内訳'!E10</f>
        <v>12336</v>
      </c>
      <c r="Q10" s="211">
        <f>'ごみ処理量内訳'!N10</f>
        <v>3</v>
      </c>
      <c r="R10" s="210">
        <f t="shared" si="8"/>
        <v>2253</v>
      </c>
      <c r="S10" s="211">
        <f>'ごみ処理量内訳'!G10</f>
        <v>2253</v>
      </c>
      <c r="T10" s="211">
        <f>'ごみ処理量内訳'!L10</f>
        <v>0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0</v>
      </c>
      <c r="Y10" s="211">
        <f>'ごみ処理量内訳'!M10</f>
        <v>0</v>
      </c>
      <c r="Z10" s="210">
        <f>'資源化量内訳'!Y10</f>
        <v>1208</v>
      </c>
      <c r="AA10" s="210">
        <f t="shared" si="9"/>
        <v>15800</v>
      </c>
      <c r="AB10" s="215">
        <f t="shared" si="3"/>
        <v>99.98101265822785</v>
      </c>
      <c r="AC10" s="210">
        <f>'施設資源化量内訳'!Y10</f>
        <v>10</v>
      </c>
      <c r="AD10" s="210">
        <f>'施設資源化量内訳'!AT10</f>
        <v>252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0</v>
      </c>
      <c r="AI10" s="210">
        <f>'施設資源化量内訳'!EU10</f>
        <v>0</v>
      </c>
      <c r="AJ10" s="210">
        <f t="shared" si="10"/>
        <v>262</v>
      </c>
      <c r="AK10" s="215">
        <f t="shared" si="5"/>
        <v>13.975267138912233</v>
      </c>
      <c r="AL10" s="215">
        <f>IF((AA10+J10)&lt;&gt;0,('資源化量内訳'!D10-'資源化量内訳'!R10-'資源化量内訳'!T10-'資源化量内訳'!V10-'資源化量内訳'!U10)/(AA10+J10)*100,"-")</f>
        <v>13.975267138912233</v>
      </c>
      <c r="AM10" s="210">
        <f>'ごみ処理量内訳'!AA10</f>
        <v>3</v>
      </c>
      <c r="AN10" s="210">
        <f>'ごみ処理量内訳'!AB10</f>
        <v>1154</v>
      </c>
      <c r="AO10" s="210">
        <f>'ごみ処理量内訳'!AC10</f>
        <v>664</v>
      </c>
      <c r="AP10" s="210">
        <f t="shared" si="11"/>
        <v>1821</v>
      </c>
    </row>
    <row r="11" spans="1:42" s="177" customFormat="1" ht="12" customHeight="1">
      <c r="A11" s="176" t="s">
        <v>154</v>
      </c>
      <c r="B11" s="190" t="s">
        <v>162</v>
      </c>
      <c r="C11" s="176" t="s">
        <v>163</v>
      </c>
      <c r="D11" s="210">
        <f t="shared" si="6"/>
        <v>52516</v>
      </c>
      <c r="E11" s="210">
        <v>52516</v>
      </c>
      <c r="F11" s="210">
        <v>0</v>
      </c>
      <c r="G11" s="210">
        <v>450</v>
      </c>
      <c r="H11" s="210">
        <f>SUM('ごみ搬入量内訳'!E11,+'ごみ搬入量内訳'!AD11)</f>
        <v>14730</v>
      </c>
      <c r="I11" s="210">
        <f>'ごみ搬入量内訳'!BC11</f>
        <v>751</v>
      </c>
      <c r="J11" s="210">
        <f>'資源化量内訳'!BO11</f>
        <v>1227</v>
      </c>
      <c r="K11" s="210">
        <f t="shared" si="7"/>
        <v>16708</v>
      </c>
      <c r="L11" s="210">
        <f t="shared" si="1"/>
        <v>869.2640952099116</v>
      </c>
      <c r="M11" s="210">
        <f>IF(D11&lt;&gt;0,('ごみ搬入量内訳'!BR11+'ごみ処理概要'!J11)/'ごみ処理概要'!D11/366*1000000,"-")</f>
        <v>598.1003135344232</v>
      </c>
      <c r="N11" s="210">
        <f>IF(D11&lt;&gt;0,'ごみ搬入量内訳'!CM11/'ごみ処理概要'!D11/366*1000000,"-")</f>
        <v>271.16378167548834</v>
      </c>
      <c r="O11" s="211">
        <f>'ごみ搬入量内訳'!DH11</f>
        <v>0</v>
      </c>
      <c r="P11" s="211">
        <f>'ごみ処理量内訳'!E11</f>
        <v>12413</v>
      </c>
      <c r="Q11" s="211">
        <f>'ごみ処理量内訳'!N11</f>
        <v>0</v>
      </c>
      <c r="R11" s="210">
        <f t="shared" si="8"/>
        <v>2441</v>
      </c>
      <c r="S11" s="211">
        <f>'ごみ処理量内訳'!G11</f>
        <v>1248</v>
      </c>
      <c r="T11" s="211">
        <f>'ごみ処理量内訳'!L11</f>
        <v>1193</v>
      </c>
      <c r="U11" s="211">
        <f>'ごみ処理量内訳'!H11</f>
        <v>0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0</v>
      </c>
      <c r="Y11" s="211">
        <f>'ごみ処理量内訳'!M11</f>
        <v>0</v>
      </c>
      <c r="Z11" s="210">
        <f>'資源化量内訳'!Y11</f>
        <v>627</v>
      </c>
      <c r="AA11" s="210">
        <f t="shared" si="9"/>
        <v>15481</v>
      </c>
      <c r="AB11" s="215">
        <f t="shared" si="3"/>
        <v>100</v>
      </c>
      <c r="AC11" s="210">
        <f>'施設資源化量内訳'!Y11</f>
        <v>0</v>
      </c>
      <c r="AD11" s="210">
        <f>'施設資源化量内訳'!AT11</f>
        <v>170</v>
      </c>
      <c r="AE11" s="210">
        <f>'施設資源化量内訳'!BO11</f>
        <v>0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0</v>
      </c>
      <c r="AI11" s="210">
        <f>'施設資源化量内訳'!EU11</f>
        <v>1177</v>
      </c>
      <c r="AJ11" s="210">
        <f t="shared" si="10"/>
        <v>1347</v>
      </c>
      <c r="AK11" s="215">
        <f t="shared" si="5"/>
        <v>19.158486952358153</v>
      </c>
      <c r="AL11" s="215">
        <f>IF((AA11+J11)&lt;&gt;0,('資源化量内訳'!D11-'資源化量内訳'!R11-'資源化量内訳'!T11-'資源化量内訳'!V11-'資源化量内訳'!U11)/(AA11+J11)*100,"-")</f>
        <v>19.158486952358153</v>
      </c>
      <c r="AM11" s="210">
        <f>'ごみ処理量内訳'!AA11</f>
        <v>0</v>
      </c>
      <c r="AN11" s="210">
        <f>'ごみ処理量内訳'!AB11</f>
        <v>1699</v>
      </c>
      <c r="AO11" s="210">
        <f>'ごみ処理量内訳'!AC11</f>
        <v>1082</v>
      </c>
      <c r="AP11" s="210">
        <f t="shared" si="11"/>
        <v>2781</v>
      </c>
    </row>
    <row r="12" spans="1:42" s="177" customFormat="1" ht="12" customHeight="1">
      <c r="A12" s="178" t="s">
        <v>154</v>
      </c>
      <c r="B12" s="179" t="s">
        <v>164</v>
      </c>
      <c r="C12" s="178" t="s">
        <v>165</v>
      </c>
      <c r="D12" s="212">
        <f t="shared" si="6"/>
        <v>34032</v>
      </c>
      <c r="E12" s="212">
        <v>34032</v>
      </c>
      <c r="F12" s="212">
        <v>0</v>
      </c>
      <c r="G12" s="212">
        <v>235</v>
      </c>
      <c r="H12" s="212">
        <f>SUM('ごみ搬入量内訳'!E12,+'ごみ搬入量内訳'!AD12)</f>
        <v>11203</v>
      </c>
      <c r="I12" s="212">
        <f>'ごみ搬入量内訳'!BC12</f>
        <v>1163</v>
      </c>
      <c r="J12" s="212">
        <f>'資源化量内訳'!BO12</f>
        <v>829</v>
      </c>
      <c r="K12" s="212">
        <f t="shared" si="7"/>
        <v>13195</v>
      </c>
      <c r="L12" s="212">
        <f t="shared" si="1"/>
        <v>1059.3533312266695</v>
      </c>
      <c r="M12" s="212">
        <f>IF(D12&lt;&gt;0,('ごみ搬入量内訳'!BR12+'ごみ処理概要'!J12)/'ごみ処理概要'!D12/366*1000000,"-")</f>
        <v>728.3405396656569</v>
      </c>
      <c r="N12" s="212">
        <f>IF(D12&lt;&gt;0,'ごみ搬入量内訳'!CM12/'ごみ処理概要'!D12/366*1000000,"-")</f>
        <v>331.01279156101236</v>
      </c>
      <c r="O12" s="212">
        <f>'ごみ搬入量内訳'!DH12</f>
        <v>0</v>
      </c>
      <c r="P12" s="212">
        <f>'ごみ処理量内訳'!E12</f>
        <v>9799</v>
      </c>
      <c r="Q12" s="212">
        <f>'ごみ処理量内訳'!N12</f>
        <v>0</v>
      </c>
      <c r="R12" s="212">
        <f t="shared" si="8"/>
        <v>1730</v>
      </c>
      <c r="S12" s="212">
        <f>'ごみ処理量内訳'!G12</f>
        <v>416</v>
      </c>
      <c r="T12" s="212">
        <f>'ごみ処理量内訳'!L12</f>
        <v>1314</v>
      </c>
      <c r="U12" s="212">
        <f>'ごみ処理量内訳'!H12</f>
        <v>0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837</v>
      </c>
      <c r="AA12" s="212">
        <f t="shared" si="9"/>
        <v>12366</v>
      </c>
      <c r="AB12" s="216">
        <f t="shared" si="3"/>
        <v>100</v>
      </c>
      <c r="AC12" s="212">
        <f>'施設資源化量内訳'!Y12</f>
        <v>145</v>
      </c>
      <c r="AD12" s="212">
        <f>'施設資源化量内訳'!AT12</f>
        <v>147</v>
      </c>
      <c r="AE12" s="212">
        <f>'施設資源化量内訳'!BO12</f>
        <v>0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1314</v>
      </c>
      <c r="AJ12" s="212">
        <f t="shared" si="10"/>
        <v>1606</v>
      </c>
      <c r="AK12" s="216">
        <f t="shared" si="5"/>
        <v>24.797271693823415</v>
      </c>
      <c r="AL12" s="216">
        <f>IF((AA12+J12)&lt;&gt;0,('資源化量内訳'!D12-'資源化量内訳'!R12-'資源化量内訳'!T12-'資源化量内訳'!V12-'資源化量内訳'!U12)/(AA12+J12)*100,"-")</f>
        <v>24.797271693823415</v>
      </c>
      <c r="AM12" s="212">
        <f>'ごみ処理量内訳'!AA12</f>
        <v>0</v>
      </c>
      <c r="AN12" s="212">
        <f>'ごみ処理量内訳'!AB12</f>
        <v>640</v>
      </c>
      <c r="AO12" s="212">
        <f>'ごみ処理量内訳'!AC12</f>
        <v>156</v>
      </c>
      <c r="AP12" s="212">
        <f t="shared" si="11"/>
        <v>796</v>
      </c>
    </row>
    <row r="13" spans="1:42" s="177" customFormat="1" ht="12" customHeight="1">
      <c r="A13" s="178" t="s">
        <v>154</v>
      </c>
      <c r="B13" s="179" t="s">
        <v>166</v>
      </c>
      <c r="C13" s="178" t="s">
        <v>167</v>
      </c>
      <c r="D13" s="212">
        <f t="shared" si="6"/>
        <v>42417</v>
      </c>
      <c r="E13" s="212">
        <v>42417</v>
      </c>
      <c r="F13" s="212">
        <v>0</v>
      </c>
      <c r="G13" s="212">
        <v>296</v>
      </c>
      <c r="H13" s="212">
        <f>SUM('ごみ搬入量内訳'!E13,+'ごみ搬入量内訳'!AD13)</f>
        <v>13562</v>
      </c>
      <c r="I13" s="212">
        <f>'ごみ搬入量内訳'!BC13</f>
        <v>781</v>
      </c>
      <c r="J13" s="212">
        <f>'資源化量内訳'!BO13</f>
        <v>387</v>
      </c>
      <c r="K13" s="212">
        <f t="shared" si="7"/>
        <v>14730</v>
      </c>
      <c r="L13" s="212">
        <f t="shared" si="1"/>
        <v>948.81537212307</v>
      </c>
      <c r="M13" s="212">
        <f>IF(D13&lt;&gt;0,('ごみ搬入量内訳'!BR13+'ごみ処理概要'!J13)/'ごみ処理概要'!D13/366*1000000,"-")</f>
        <v>809.0374116677367</v>
      </c>
      <c r="N13" s="212">
        <f>IF(D13&lt;&gt;0,'ごみ搬入量内訳'!CM13/'ごみ処理概要'!D13/366*1000000,"-")</f>
        <v>139.77796045533347</v>
      </c>
      <c r="O13" s="212">
        <f>'ごみ搬入量内訳'!DH13</f>
        <v>0</v>
      </c>
      <c r="P13" s="212">
        <f>'ごみ処理量内訳'!E13</f>
        <v>10725</v>
      </c>
      <c r="Q13" s="212">
        <f>'ごみ処理量内訳'!N13</f>
        <v>4</v>
      </c>
      <c r="R13" s="212">
        <f t="shared" si="8"/>
        <v>2287</v>
      </c>
      <c r="S13" s="212">
        <f>'ごみ処理量内訳'!G13</f>
        <v>2287</v>
      </c>
      <c r="T13" s="212">
        <f>'ごみ処理量内訳'!L13</f>
        <v>0</v>
      </c>
      <c r="U13" s="212">
        <f>'ごみ処理量内訳'!H13</f>
        <v>0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0</v>
      </c>
      <c r="Y13" s="212">
        <f>'ごみ処理量内訳'!M13</f>
        <v>0</v>
      </c>
      <c r="Z13" s="212">
        <f>'資源化量内訳'!Y13</f>
        <v>1327</v>
      </c>
      <c r="AA13" s="212">
        <f t="shared" si="9"/>
        <v>14343</v>
      </c>
      <c r="AB13" s="216">
        <f t="shared" si="3"/>
        <v>99.97211183155547</v>
      </c>
      <c r="AC13" s="212">
        <f>'施設資源化量内訳'!Y13</f>
        <v>9</v>
      </c>
      <c r="AD13" s="212">
        <f>'施設資源化量内訳'!AT13</f>
        <v>256</v>
      </c>
      <c r="AE13" s="212">
        <f>'施設資源化量内訳'!BO13</f>
        <v>0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0</v>
      </c>
      <c r="AI13" s="212">
        <f>'施設資源化量内訳'!EU13</f>
        <v>0</v>
      </c>
      <c r="AJ13" s="212">
        <f t="shared" si="10"/>
        <v>265</v>
      </c>
      <c r="AK13" s="216">
        <f t="shared" si="5"/>
        <v>13.435166327223353</v>
      </c>
      <c r="AL13" s="216">
        <f>IF((AA13+J13)&lt;&gt;0,('資源化量内訳'!D13-'資源化量内訳'!R13-'資源化量内訳'!T13-'資源化量内訳'!V13-'資源化量内訳'!U13)/(AA13+J13)*100,"-")</f>
        <v>13.435166327223353</v>
      </c>
      <c r="AM13" s="212">
        <f>'ごみ処理量内訳'!AA13</f>
        <v>4</v>
      </c>
      <c r="AN13" s="212">
        <f>'ごみ処理量内訳'!AB13</f>
        <v>1006</v>
      </c>
      <c r="AO13" s="212">
        <f>'ごみ処理量内訳'!AC13</f>
        <v>674</v>
      </c>
      <c r="AP13" s="212">
        <f t="shared" si="11"/>
        <v>1684</v>
      </c>
    </row>
    <row r="14" spans="1:42" s="177" customFormat="1" ht="12" customHeight="1">
      <c r="A14" s="178" t="s">
        <v>154</v>
      </c>
      <c r="B14" s="179" t="s">
        <v>168</v>
      </c>
      <c r="C14" s="178" t="s">
        <v>169</v>
      </c>
      <c r="D14" s="212">
        <f t="shared" si="6"/>
        <v>49452</v>
      </c>
      <c r="E14" s="212">
        <v>49452</v>
      </c>
      <c r="F14" s="212">
        <v>0</v>
      </c>
      <c r="G14" s="212">
        <v>515</v>
      </c>
      <c r="H14" s="212">
        <f>SUM('ごみ搬入量内訳'!E14,+'ごみ搬入量内訳'!AD14)</f>
        <v>12678</v>
      </c>
      <c r="I14" s="212">
        <f>'ごみ搬入量内訳'!BC14</f>
        <v>844</v>
      </c>
      <c r="J14" s="212">
        <f>'資源化量内訳'!BO14</f>
        <v>1265</v>
      </c>
      <c r="K14" s="212">
        <f t="shared" si="7"/>
        <v>14787</v>
      </c>
      <c r="L14" s="212">
        <f t="shared" si="1"/>
        <v>816.9869640108044</v>
      </c>
      <c r="M14" s="212">
        <f>IF(D14&lt;&gt;0,('ごみ搬入量内訳'!BR14+'ごみ処理概要'!J14)/'ごみ処理概要'!D14/366*1000000,"-")</f>
        <v>542.4479619028929</v>
      </c>
      <c r="N14" s="212">
        <f>IF(D14&lt;&gt;0,'ごみ搬入量内訳'!CM14/'ごみ処理概要'!D14/366*1000000,"-")</f>
        <v>274.5390021079114</v>
      </c>
      <c r="O14" s="212">
        <f>'ごみ搬入量内訳'!DH14</f>
        <v>0</v>
      </c>
      <c r="P14" s="212">
        <f>'ごみ処理量内訳'!E14</f>
        <v>11844</v>
      </c>
      <c r="Q14" s="212">
        <f>'ごみ処理量内訳'!N14</f>
        <v>52</v>
      </c>
      <c r="R14" s="212">
        <f t="shared" si="8"/>
        <v>1626</v>
      </c>
      <c r="S14" s="212">
        <f>'ごみ処理量内訳'!G14</f>
        <v>838</v>
      </c>
      <c r="T14" s="212">
        <f>'ごみ処理量内訳'!L14</f>
        <v>513</v>
      </c>
      <c r="U14" s="212">
        <f>'ごみ処理量内訳'!H14</f>
        <v>0</v>
      </c>
      <c r="V14" s="212">
        <f>'ごみ処理量内訳'!I14</f>
        <v>0</v>
      </c>
      <c r="W14" s="212">
        <f>'ごみ処理量内訳'!J14</f>
        <v>0</v>
      </c>
      <c r="X14" s="212">
        <f>'ごみ処理量内訳'!K14</f>
        <v>275</v>
      </c>
      <c r="Y14" s="212">
        <f>'ごみ処理量内訳'!M14</f>
        <v>0</v>
      </c>
      <c r="Z14" s="212">
        <f>'資源化量内訳'!Y14</f>
        <v>0</v>
      </c>
      <c r="AA14" s="212">
        <f t="shared" si="9"/>
        <v>13522</v>
      </c>
      <c r="AB14" s="216">
        <f t="shared" si="3"/>
        <v>99.61544150273627</v>
      </c>
      <c r="AC14" s="212">
        <f>'施設資源化量内訳'!Y14</f>
        <v>0</v>
      </c>
      <c r="AD14" s="212">
        <f>'施設資源化量内訳'!AT14</f>
        <v>281</v>
      </c>
      <c r="AE14" s="212">
        <f>'施設資源化量内訳'!BO14</f>
        <v>0</v>
      </c>
      <c r="AF14" s="212">
        <f>'施設資源化量内訳'!CJ14</f>
        <v>0</v>
      </c>
      <c r="AG14" s="212">
        <f>'施設資源化量内訳'!DE14</f>
        <v>0</v>
      </c>
      <c r="AH14" s="212">
        <f>'施設資源化量内訳'!DZ14</f>
        <v>273</v>
      </c>
      <c r="AI14" s="212">
        <f>'施設資源化量内訳'!EU14</f>
        <v>513</v>
      </c>
      <c r="AJ14" s="212">
        <f t="shared" si="10"/>
        <v>1067</v>
      </c>
      <c r="AK14" s="216">
        <f t="shared" si="5"/>
        <v>15.770609318996415</v>
      </c>
      <c r="AL14" s="216">
        <f>IF((AA14+J14)&lt;&gt;0,('資源化量内訳'!D14-'資源化量内訳'!R14-'資源化量内訳'!T14-'資源化量内訳'!V14-'資源化量内訳'!U14)/(AA14+J14)*100,"-")</f>
        <v>13.924393047947522</v>
      </c>
      <c r="AM14" s="212">
        <f>'ごみ処理量内訳'!AA14</f>
        <v>52</v>
      </c>
      <c r="AN14" s="212">
        <f>'ごみ処理量内訳'!AB14</f>
        <v>1406</v>
      </c>
      <c r="AO14" s="212">
        <f>'ごみ処理量内訳'!AC14</f>
        <v>316</v>
      </c>
      <c r="AP14" s="212">
        <f t="shared" si="11"/>
        <v>1774</v>
      </c>
    </row>
    <row r="15" spans="1:42" s="177" customFormat="1" ht="12" customHeight="1">
      <c r="A15" s="178" t="s">
        <v>154</v>
      </c>
      <c r="B15" s="179" t="s">
        <v>170</v>
      </c>
      <c r="C15" s="178" t="s">
        <v>171</v>
      </c>
      <c r="D15" s="212">
        <f t="shared" si="6"/>
        <v>32073</v>
      </c>
      <c r="E15" s="212">
        <v>32073</v>
      </c>
      <c r="F15" s="212">
        <v>0</v>
      </c>
      <c r="G15" s="212">
        <v>341</v>
      </c>
      <c r="H15" s="212">
        <f>SUM('ごみ搬入量内訳'!E15,+'ごみ搬入量内訳'!AD15)</f>
        <v>6972</v>
      </c>
      <c r="I15" s="212">
        <f>'ごみ搬入量内訳'!BC15</f>
        <v>899</v>
      </c>
      <c r="J15" s="212">
        <f>'資源化量内訳'!BO15</f>
        <v>543</v>
      </c>
      <c r="K15" s="212">
        <f t="shared" si="7"/>
        <v>8414</v>
      </c>
      <c r="L15" s="212">
        <f t="shared" si="1"/>
        <v>716.7733307845031</v>
      </c>
      <c r="M15" s="212">
        <f>IF(D15&lt;&gt;0,('ごみ搬入量内訳'!BR15+'ごみ処理概要'!J15)/'ごみ処理概要'!D15/366*1000000,"-")</f>
        <v>491.9617286998461</v>
      </c>
      <c r="N15" s="212">
        <f>IF(D15&lt;&gt;0,'ごみ搬入量内訳'!CM15/'ごみ処理概要'!D15/366*1000000,"-")</f>
        <v>224.81160208465695</v>
      </c>
      <c r="O15" s="212">
        <f>'ごみ搬入量内訳'!DH15</f>
        <v>0</v>
      </c>
      <c r="P15" s="212">
        <f>'ごみ処理量内訳'!E15</f>
        <v>6084</v>
      </c>
      <c r="Q15" s="212">
        <f>'ごみ処理量内訳'!N15</f>
        <v>743</v>
      </c>
      <c r="R15" s="212">
        <f t="shared" si="8"/>
        <v>478</v>
      </c>
      <c r="S15" s="212">
        <f>'ごみ処理量内訳'!G15</f>
        <v>0</v>
      </c>
      <c r="T15" s="212">
        <f>'ごみ処理量内訳'!L15</f>
        <v>345</v>
      </c>
      <c r="U15" s="212">
        <f>'ごみ処理量内訳'!H15</f>
        <v>118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0</v>
      </c>
      <c r="Y15" s="212">
        <f>'ごみ処理量内訳'!M15</f>
        <v>15</v>
      </c>
      <c r="Z15" s="212">
        <f>'資源化量内訳'!Y15</f>
        <v>566</v>
      </c>
      <c r="AA15" s="212">
        <f t="shared" si="9"/>
        <v>7871</v>
      </c>
      <c r="AB15" s="216">
        <f t="shared" si="3"/>
        <v>90.56028458899759</v>
      </c>
      <c r="AC15" s="212">
        <f>'施設資源化量内訳'!Y15</f>
        <v>0</v>
      </c>
      <c r="AD15" s="212">
        <f>'施設資源化量内訳'!AT15</f>
        <v>0</v>
      </c>
      <c r="AE15" s="212">
        <f>'施設資源化量内訳'!BO15</f>
        <v>118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0</v>
      </c>
      <c r="AI15" s="212">
        <f>'施設資源化量内訳'!EU15</f>
        <v>176</v>
      </c>
      <c r="AJ15" s="212">
        <f t="shared" si="10"/>
        <v>294</v>
      </c>
      <c r="AK15" s="216">
        <f t="shared" si="5"/>
        <v>16.67458996909912</v>
      </c>
      <c r="AL15" s="216">
        <f>IF((AA15+J15)&lt;&gt;0,('資源化量内訳'!D15-'資源化量内訳'!R15-'資源化量内訳'!T15-'資源化量内訳'!V15-'資源化量内訳'!U15)/(AA15+J15)*100,"-")</f>
        <v>16.67458996909912</v>
      </c>
      <c r="AM15" s="212">
        <f>'ごみ処理量内訳'!AA15</f>
        <v>743</v>
      </c>
      <c r="AN15" s="212">
        <f>'ごみ処理量内訳'!AB15</f>
        <v>671</v>
      </c>
      <c r="AO15" s="212">
        <f>'ごみ処理量内訳'!AC15</f>
        <v>184</v>
      </c>
      <c r="AP15" s="212">
        <f t="shared" si="11"/>
        <v>1598</v>
      </c>
    </row>
    <row r="16" spans="1:42" s="177" customFormat="1" ht="12" customHeight="1">
      <c r="A16" s="178" t="s">
        <v>154</v>
      </c>
      <c r="B16" s="179" t="s">
        <v>172</v>
      </c>
      <c r="C16" s="178" t="s">
        <v>173</v>
      </c>
      <c r="D16" s="212">
        <f t="shared" si="6"/>
        <v>55159</v>
      </c>
      <c r="E16" s="212">
        <v>55159</v>
      </c>
      <c r="F16" s="212">
        <v>0</v>
      </c>
      <c r="G16" s="212">
        <v>702</v>
      </c>
      <c r="H16" s="212">
        <f>SUM('ごみ搬入量内訳'!E16,+'ごみ搬入量内訳'!AD16)</f>
        <v>11702</v>
      </c>
      <c r="I16" s="212">
        <f>'ごみ搬入量内訳'!BC16</f>
        <v>1058</v>
      </c>
      <c r="J16" s="212">
        <f>'資源化量内訳'!BO16</f>
        <v>1242</v>
      </c>
      <c r="K16" s="212">
        <f t="shared" si="7"/>
        <v>14002</v>
      </c>
      <c r="L16" s="212">
        <f t="shared" si="1"/>
        <v>693.5736797456968</v>
      </c>
      <c r="M16" s="212">
        <f>IF(D16&lt;&gt;0,('ごみ搬入量内訳'!BR16+'ごみ処理概要'!J16)/'ごみ処理概要'!D16/366*1000000,"-")</f>
        <v>552.3525284133885</v>
      </c>
      <c r="N16" s="212">
        <f>IF(D16&lt;&gt;0,'ごみ搬入量内訳'!CM16/'ごみ処理概要'!D16/366*1000000,"-")</f>
        <v>141.22115133230835</v>
      </c>
      <c r="O16" s="212">
        <f>'ごみ搬入量内訳'!DH16</f>
        <v>0</v>
      </c>
      <c r="P16" s="212">
        <f>'ごみ処理量内訳'!E16</f>
        <v>4820</v>
      </c>
      <c r="Q16" s="212">
        <f>'ごみ処理量内訳'!N16</f>
        <v>149</v>
      </c>
      <c r="R16" s="212">
        <f t="shared" si="8"/>
        <v>7436</v>
      </c>
      <c r="S16" s="212">
        <f>'ごみ処理量内訳'!G16</f>
        <v>318</v>
      </c>
      <c r="T16" s="212">
        <f>'ごみ処理量内訳'!L16</f>
        <v>574</v>
      </c>
      <c r="U16" s="212">
        <f>'ごみ処理量内訳'!H16</f>
        <v>0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6525</v>
      </c>
      <c r="Y16" s="212">
        <f>'ごみ処理量内訳'!M16</f>
        <v>19</v>
      </c>
      <c r="Z16" s="212">
        <f>'資源化量内訳'!Y16</f>
        <v>355</v>
      </c>
      <c r="AA16" s="212">
        <f t="shared" si="9"/>
        <v>12760</v>
      </c>
      <c r="AB16" s="216">
        <f t="shared" si="3"/>
        <v>98.83228840125392</v>
      </c>
      <c r="AC16" s="212">
        <f>'施設資源化量内訳'!Y16</f>
        <v>0</v>
      </c>
      <c r="AD16" s="212">
        <f>'施設資源化量内訳'!AT16</f>
        <v>114</v>
      </c>
      <c r="AE16" s="212">
        <f>'施設資源化量内訳'!BO16</f>
        <v>0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6457</v>
      </c>
      <c r="AI16" s="212">
        <f>'施設資源化量内訳'!EU16</f>
        <v>574</v>
      </c>
      <c r="AJ16" s="212">
        <f t="shared" si="10"/>
        <v>7145</v>
      </c>
      <c r="AK16" s="216">
        <f t="shared" si="5"/>
        <v>62.43393800885588</v>
      </c>
      <c r="AL16" s="216">
        <f>IF((AA16+J16)&lt;&gt;0,('資源化量内訳'!D16-'資源化量内訳'!R16-'資源化量内訳'!T16-'資源化量内訳'!V16-'資源化量内訳'!U16)/(AA16+J16)*100,"-")</f>
        <v>16.31909727181831</v>
      </c>
      <c r="AM16" s="212">
        <f>'ごみ処理量内訳'!AA16</f>
        <v>149</v>
      </c>
      <c r="AN16" s="212">
        <f>'ごみ処理量内訳'!AB16</f>
        <v>573</v>
      </c>
      <c r="AO16" s="212">
        <f>'ごみ処理量内訳'!AC16</f>
        <v>134</v>
      </c>
      <c r="AP16" s="212">
        <f t="shared" si="11"/>
        <v>856</v>
      </c>
    </row>
    <row r="17" spans="1:42" s="177" customFormat="1" ht="12" customHeight="1">
      <c r="A17" s="178" t="s">
        <v>154</v>
      </c>
      <c r="B17" s="179" t="s">
        <v>174</v>
      </c>
      <c r="C17" s="178" t="s">
        <v>175</v>
      </c>
      <c r="D17" s="212">
        <f t="shared" si="6"/>
        <v>94004</v>
      </c>
      <c r="E17" s="212">
        <v>94004</v>
      </c>
      <c r="F17" s="212">
        <v>0</v>
      </c>
      <c r="G17" s="212">
        <v>1784</v>
      </c>
      <c r="H17" s="212">
        <f>SUM('ごみ搬入量内訳'!E17,+'ごみ搬入量内訳'!AD17)</f>
        <v>19154</v>
      </c>
      <c r="I17" s="212">
        <f>'ごみ搬入量内訳'!BC17</f>
        <v>10253</v>
      </c>
      <c r="J17" s="212">
        <f>'資源化量内訳'!BO17</f>
        <v>3754</v>
      </c>
      <c r="K17" s="212">
        <f t="shared" si="7"/>
        <v>33161</v>
      </c>
      <c r="L17" s="212">
        <f t="shared" si="1"/>
        <v>963.8294661568872</v>
      </c>
      <c r="M17" s="212">
        <f>IF(D17&lt;&gt;0,('ごみ搬入量内訳'!BR17+'ごみ処理概要'!J17)/'ごみ処理概要'!D17/366*1000000,"-")</f>
        <v>665.8244748566682</v>
      </c>
      <c r="N17" s="212">
        <f>IF(D17&lt;&gt;0,'ごみ搬入量内訳'!CM17/'ごみ処理概要'!D17/366*1000000,"-")</f>
        <v>298.0049913002191</v>
      </c>
      <c r="O17" s="212">
        <f>'ごみ搬入量内訳'!DH17</f>
        <v>0</v>
      </c>
      <c r="P17" s="212">
        <f>'ごみ処理量内訳'!E17</f>
        <v>26299</v>
      </c>
      <c r="Q17" s="212">
        <f>'ごみ処理量内訳'!N17</f>
        <v>94</v>
      </c>
      <c r="R17" s="212">
        <f t="shared" si="8"/>
        <v>2617</v>
      </c>
      <c r="S17" s="212">
        <f>'ごみ処理量内訳'!G17</f>
        <v>1724</v>
      </c>
      <c r="T17" s="212">
        <f>'ごみ処理量内訳'!L17</f>
        <v>893</v>
      </c>
      <c r="U17" s="212">
        <f>'ごみ処理量内訳'!H17</f>
        <v>0</v>
      </c>
      <c r="V17" s="212">
        <f>'ごみ処理量内訳'!I17</f>
        <v>0</v>
      </c>
      <c r="W17" s="212">
        <f>'ごみ処理量内訳'!J17</f>
        <v>0</v>
      </c>
      <c r="X17" s="212">
        <f>'ごみ処理量内訳'!K17</f>
        <v>0</v>
      </c>
      <c r="Y17" s="212">
        <f>'ごみ処理量内訳'!M17</f>
        <v>0</v>
      </c>
      <c r="Z17" s="212">
        <f>'資源化量内訳'!Y17</f>
        <v>397</v>
      </c>
      <c r="AA17" s="212">
        <f t="shared" si="9"/>
        <v>29407</v>
      </c>
      <c r="AB17" s="216">
        <f t="shared" si="3"/>
        <v>99.68034821641106</v>
      </c>
      <c r="AC17" s="212">
        <f>'施設資源化量内訳'!Y17</f>
        <v>1120</v>
      </c>
      <c r="AD17" s="212">
        <f>'施設資源化量内訳'!AT17</f>
        <v>497</v>
      </c>
      <c r="AE17" s="212">
        <f>'施設資源化量内訳'!BO17</f>
        <v>0</v>
      </c>
      <c r="AF17" s="212">
        <f>'施設資源化量内訳'!CJ17</f>
        <v>0</v>
      </c>
      <c r="AG17" s="212">
        <f>'施設資源化量内訳'!DE17</f>
        <v>0</v>
      </c>
      <c r="AH17" s="212">
        <f>'施設資源化量内訳'!DZ17</f>
        <v>0</v>
      </c>
      <c r="AI17" s="212">
        <f>'施設資源化量内訳'!EU17</f>
        <v>893</v>
      </c>
      <c r="AJ17" s="212">
        <f t="shared" si="10"/>
        <v>2510</v>
      </c>
      <c r="AK17" s="216">
        <f t="shared" si="5"/>
        <v>20.086849009378486</v>
      </c>
      <c r="AL17" s="216">
        <f>IF((AA17+J17)&lt;&gt;0,('資源化量内訳'!D17-'資源化量内訳'!R17-'資源化量内訳'!T17-'資源化量内訳'!V17-'資源化量内訳'!U17)/(AA17+J17)*100,"-")</f>
        <v>20.086849009378486</v>
      </c>
      <c r="AM17" s="212">
        <f>'ごみ処理量内訳'!AA17</f>
        <v>94</v>
      </c>
      <c r="AN17" s="212">
        <f>'ごみ処理量内訳'!AB17</f>
        <v>1425</v>
      </c>
      <c r="AO17" s="212">
        <f>'ごみ処理量内訳'!AC17</f>
        <v>673</v>
      </c>
      <c r="AP17" s="212">
        <f t="shared" si="11"/>
        <v>2192</v>
      </c>
    </row>
    <row r="18" spans="1:42" s="177" customFormat="1" ht="12" customHeight="1">
      <c r="A18" s="178" t="s">
        <v>154</v>
      </c>
      <c r="B18" s="179" t="s">
        <v>176</v>
      </c>
      <c r="C18" s="178" t="s">
        <v>177</v>
      </c>
      <c r="D18" s="212">
        <f t="shared" si="6"/>
        <v>3036</v>
      </c>
      <c r="E18" s="212">
        <v>3036</v>
      </c>
      <c r="F18" s="212">
        <v>0</v>
      </c>
      <c r="G18" s="212">
        <v>7</v>
      </c>
      <c r="H18" s="212">
        <f>SUM('ごみ搬入量内訳'!E18,+'ごみ搬入量内訳'!AD18)</f>
        <v>851</v>
      </c>
      <c r="I18" s="212">
        <f>'ごみ搬入量内訳'!BC18</f>
        <v>187</v>
      </c>
      <c r="J18" s="212">
        <f>'資源化量内訳'!BO18</f>
        <v>0</v>
      </c>
      <c r="K18" s="212">
        <f t="shared" si="7"/>
        <v>1038</v>
      </c>
      <c r="L18" s="212">
        <f t="shared" si="1"/>
        <v>934.1454459059591</v>
      </c>
      <c r="M18" s="212">
        <f>IF(D18&lt;&gt;0,('ごみ搬入量内訳'!BR18+'ごみ処理概要'!J18)/'ごみ処理概要'!D18/366*1000000,"-")</f>
        <v>755.9558521782328</v>
      </c>
      <c r="N18" s="212">
        <f>IF(D18&lt;&gt;0,'ごみ搬入量内訳'!CM18/'ごみ処理概要'!D18/366*1000000,"-")</f>
        <v>178.18959372772628</v>
      </c>
      <c r="O18" s="212">
        <f>'ごみ搬入量内訳'!DH18</f>
        <v>0</v>
      </c>
      <c r="P18" s="212">
        <f>'ごみ処理量内訳'!E18</f>
        <v>865</v>
      </c>
      <c r="Q18" s="212">
        <f>'ごみ処理量内訳'!N18</f>
        <v>0</v>
      </c>
      <c r="R18" s="212">
        <f t="shared" si="8"/>
        <v>39</v>
      </c>
      <c r="S18" s="212">
        <f>'ごみ処理量内訳'!G18</f>
        <v>10</v>
      </c>
      <c r="T18" s="212">
        <f>'ごみ処理量内訳'!L18</f>
        <v>29</v>
      </c>
      <c r="U18" s="212">
        <f>'ごみ処理量内訳'!H18</f>
        <v>0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0</v>
      </c>
      <c r="Y18" s="212">
        <f>'ごみ処理量内訳'!M18</f>
        <v>0</v>
      </c>
      <c r="Z18" s="212">
        <f>'資源化量内訳'!Y18</f>
        <v>134</v>
      </c>
      <c r="AA18" s="212">
        <f t="shared" si="9"/>
        <v>1038</v>
      </c>
      <c r="AB18" s="216">
        <f t="shared" si="3"/>
        <v>100</v>
      </c>
      <c r="AC18" s="212">
        <f>'施設資源化量内訳'!Y18</f>
        <v>18</v>
      </c>
      <c r="AD18" s="212">
        <f>'施設資源化量内訳'!AT18</f>
        <v>0</v>
      </c>
      <c r="AE18" s="212">
        <f>'施設資源化量内訳'!BO18</f>
        <v>0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0</v>
      </c>
      <c r="AI18" s="212">
        <f>'施設資源化量内訳'!EU18</f>
        <v>29</v>
      </c>
      <c r="AJ18" s="212">
        <f t="shared" si="10"/>
        <v>47</v>
      </c>
      <c r="AK18" s="216">
        <f t="shared" si="5"/>
        <v>17.4373795761079</v>
      </c>
      <c r="AL18" s="216">
        <f>IF((AA18+J18)&lt;&gt;0,('資源化量内訳'!D18-'資源化量内訳'!R18-'資源化量内訳'!T18-'資源化量内訳'!V18-'資源化量内訳'!U18)/(AA18+J18)*100,"-")</f>
        <v>17.4373795761079</v>
      </c>
      <c r="AM18" s="212">
        <f>'ごみ処理量内訳'!AA18</f>
        <v>0</v>
      </c>
      <c r="AN18" s="212">
        <f>'ごみ処理量内訳'!AB18</f>
        <v>64</v>
      </c>
      <c r="AO18" s="212">
        <f>'ごみ処理量内訳'!AC18</f>
        <v>10</v>
      </c>
      <c r="AP18" s="212">
        <f t="shared" si="11"/>
        <v>74</v>
      </c>
    </row>
    <row r="19" spans="1:42" s="177" customFormat="1" ht="12" customHeight="1">
      <c r="A19" s="178" t="s">
        <v>154</v>
      </c>
      <c r="B19" s="179" t="s">
        <v>178</v>
      </c>
      <c r="C19" s="178" t="s">
        <v>179</v>
      </c>
      <c r="D19" s="212">
        <f t="shared" si="6"/>
        <v>22180</v>
      </c>
      <c r="E19" s="212">
        <v>22180</v>
      </c>
      <c r="F19" s="212">
        <v>0</v>
      </c>
      <c r="G19" s="212">
        <v>249</v>
      </c>
      <c r="H19" s="212">
        <f>SUM('ごみ搬入量内訳'!E19,+'ごみ搬入量内訳'!AD19)</f>
        <v>7902</v>
      </c>
      <c r="I19" s="212">
        <f>'ごみ搬入量内訳'!BC19</f>
        <v>101</v>
      </c>
      <c r="J19" s="212">
        <f>'資源化量内訳'!BO19</f>
        <v>258</v>
      </c>
      <c r="K19" s="212">
        <f t="shared" si="7"/>
        <v>8261</v>
      </c>
      <c r="L19" s="212">
        <f t="shared" si="1"/>
        <v>1017.6302187270567</v>
      </c>
      <c r="M19" s="212">
        <f>IF(D19&lt;&gt;0,('ごみ搬入量内訳'!BR19+'ごみ処理概要'!J19)/'ごみ処理概要'!D19/366*1000000,"-")</f>
        <v>738.7396709485727</v>
      </c>
      <c r="N19" s="212">
        <f>IF(D19&lt;&gt;0,'ごみ搬入量内訳'!CM19/'ごみ処理概要'!D19/366*1000000,"-")</f>
        <v>278.89054777848406</v>
      </c>
      <c r="O19" s="212">
        <f>'ごみ搬入量内訳'!DH19</f>
        <v>0</v>
      </c>
      <c r="P19" s="212">
        <f>'ごみ処理量内訳'!E19</f>
        <v>6415</v>
      </c>
      <c r="Q19" s="212">
        <f>'ごみ処理量内訳'!N19</f>
        <v>0</v>
      </c>
      <c r="R19" s="212">
        <f t="shared" si="8"/>
        <v>776</v>
      </c>
      <c r="S19" s="212">
        <f>'ごみ処理量内訳'!G19</f>
        <v>173</v>
      </c>
      <c r="T19" s="212">
        <f>'ごみ処理量内訳'!L19</f>
        <v>603</v>
      </c>
      <c r="U19" s="212">
        <f>'ごみ処理量内訳'!H19</f>
        <v>0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812</v>
      </c>
      <c r="AA19" s="212">
        <f t="shared" si="9"/>
        <v>8003</v>
      </c>
      <c r="AB19" s="216">
        <f t="shared" si="3"/>
        <v>100</v>
      </c>
      <c r="AC19" s="212">
        <f>'施設資源化量内訳'!Y19</f>
        <v>106</v>
      </c>
      <c r="AD19" s="212">
        <f>'施設資源化量内訳'!AT19</f>
        <v>59</v>
      </c>
      <c r="AE19" s="212">
        <f>'施設資源化量内訳'!BO19</f>
        <v>0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561</v>
      </c>
      <c r="AJ19" s="212">
        <f t="shared" si="10"/>
        <v>726</v>
      </c>
      <c r="AK19" s="216">
        <f t="shared" si="5"/>
        <v>21.740709357220673</v>
      </c>
      <c r="AL19" s="216">
        <f>IF((AA19+J19)&lt;&gt;0,('資源化量内訳'!D19-'資源化量内訳'!R19-'資源化量内訳'!T19-'資源化量内訳'!V19-'資源化量内訳'!U19)/(AA19+J19)*100,"-")</f>
        <v>21.740709357220673</v>
      </c>
      <c r="AM19" s="212">
        <f>'ごみ処理量内訳'!AA19</f>
        <v>0</v>
      </c>
      <c r="AN19" s="212">
        <f>'ごみ処理量内訳'!AB19</f>
        <v>490</v>
      </c>
      <c r="AO19" s="212">
        <f>'ごみ処理量内訳'!AC19</f>
        <v>71</v>
      </c>
      <c r="AP19" s="212">
        <f t="shared" si="11"/>
        <v>561</v>
      </c>
    </row>
    <row r="20" spans="1:42" s="177" customFormat="1" ht="12" customHeight="1">
      <c r="A20" s="178" t="s">
        <v>154</v>
      </c>
      <c r="B20" s="179" t="s">
        <v>180</v>
      </c>
      <c r="C20" s="178" t="s">
        <v>181</v>
      </c>
      <c r="D20" s="212">
        <f t="shared" si="6"/>
        <v>27560</v>
      </c>
      <c r="E20" s="212">
        <v>27560</v>
      </c>
      <c r="F20" s="212">
        <v>0</v>
      </c>
      <c r="G20" s="212">
        <v>165</v>
      </c>
      <c r="H20" s="212">
        <f>SUM('ごみ搬入量内訳'!E20,+'ごみ搬入量内訳'!AD20)</f>
        <v>8867</v>
      </c>
      <c r="I20" s="212">
        <f>'ごみ搬入量内訳'!BC20</f>
        <v>150</v>
      </c>
      <c r="J20" s="212">
        <f>'資源化量内訳'!BO20</f>
        <v>1024</v>
      </c>
      <c r="K20" s="212">
        <f t="shared" si="7"/>
        <v>10041</v>
      </c>
      <c r="L20" s="212">
        <f t="shared" si="1"/>
        <v>995.4436222608199</v>
      </c>
      <c r="M20" s="212">
        <f>IF(D20&lt;&gt;0,('ごみ搬入量内訳'!BR20+'ごみ処理概要'!J20)/'ごみ処理概要'!D20/366*1000000,"-")</f>
        <v>873.5040091365486</v>
      </c>
      <c r="N20" s="212">
        <f>IF(D20&lt;&gt;0,'ごみ搬入量内訳'!CM20/'ごみ処理概要'!D20/366*1000000,"-")</f>
        <v>121.93961312427133</v>
      </c>
      <c r="O20" s="212">
        <f>'ごみ搬入量内訳'!DH20</f>
        <v>0</v>
      </c>
      <c r="P20" s="212">
        <f>'ごみ処理量内訳'!E20</f>
        <v>8101</v>
      </c>
      <c r="Q20" s="212">
        <f>'ごみ処理量内訳'!N20</f>
        <v>0</v>
      </c>
      <c r="R20" s="212">
        <f t="shared" si="8"/>
        <v>116</v>
      </c>
      <c r="S20" s="212">
        <f>'ごみ処理量内訳'!G20</f>
        <v>116</v>
      </c>
      <c r="T20" s="212">
        <f>'ごみ処理量内訳'!L20</f>
        <v>0</v>
      </c>
      <c r="U20" s="212">
        <f>'ごみ処理量内訳'!H20</f>
        <v>0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0</v>
      </c>
      <c r="Z20" s="212">
        <f>'資源化量内訳'!Y20</f>
        <v>800</v>
      </c>
      <c r="AA20" s="212">
        <f t="shared" si="9"/>
        <v>9017</v>
      </c>
      <c r="AB20" s="216">
        <f t="shared" si="3"/>
        <v>100</v>
      </c>
      <c r="AC20" s="212">
        <f>'施設資源化量内訳'!Y20</f>
        <v>97</v>
      </c>
      <c r="AD20" s="212">
        <f>'施設資源化量内訳'!AT20</f>
        <v>40</v>
      </c>
      <c r="AE20" s="212">
        <f>'施設資源化量内訳'!BO20</f>
        <v>0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0</v>
      </c>
      <c r="AJ20" s="212">
        <f t="shared" si="10"/>
        <v>137</v>
      </c>
      <c r="AK20" s="216">
        <f t="shared" si="5"/>
        <v>19.529927298077883</v>
      </c>
      <c r="AL20" s="216">
        <f>IF((AA20+J20)&lt;&gt;0,('資源化量内訳'!D20-'資源化量内訳'!R20-'資源化量内訳'!T20-'資源化量内訳'!V20-'資源化量内訳'!U20)/(AA20+J20)*100,"-")</f>
        <v>19.529927298077883</v>
      </c>
      <c r="AM20" s="212">
        <f>'ごみ処理量内訳'!AA20</f>
        <v>0</v>
      </c>
      <c r="AN20" s="212">
        <f>'ごみ処理量内訳'!AB20</f>
        <v>769</v>
      </c>
      <c r="AO20" s="212">
        <f>'ごみ処理量内訳'!AC20</f>
        <v>42</v>
      </c>
      <c r="AP20" s="212">
        <f t="shared" si="11"/>
        <v>811</v>
      </c>
    </row>
    <row r="21" spans="1:42" s="177" customFormat="1" ht="12" customHeight="1">
      <c r="A21" s="178" t="s">
        <v>154</v>
      </c>
      <c r="B21" s="179" t="s">
        <v>182</v>
      </c>
      <c r="C21" s="178" t="s">
        <v>183</v>
      </c>
      <c r="D21" s="212">
        <f t="shared" si="6"/>
        <v>26819</v>
      </c>
      <c r="E21" s="212">
        <v>26819</v>
      </c>
      <c r="F21" s="212">
        <v>0</v>
      </c>
      <c r="G21" s="212">
        <v>401</v>
      </c>
      <c r="H21" s="212">
        <f>SUM('ごみ搬入量内訳'!E21,+'ごみ搬入量内訳'!AD21)</f>
        <v>9092</v>
      </c>
      <c r="I21" s="212">
        <f>'ごみ搬入量内訳'!BC21</f>
        <v>699</v>
      </c>
      <c r="J21" s="212">
        <f>'資源化量内訳'!BO21</f>
        <v>571</v>
      </c>
      <c r="K21" s="212">
        <f t="shared" si="7"/>
        <v>10362</v>
      </c>
      <c r="L21" s="212">
        <f t="shared" si="1"/>
        <v>1055.6499276571112</v>
      </c>
      <c r="M21" s="212">
        <f>IF(D21&lt;&gt;0,('ごみ搬入量内訳'!BR21+'ごみ処理概要'!J21)/'ごみ処理概要'!D21/366*1000000,"-")</f>
        <v>931.7674424196043</v>
      </c>
      <c r="N21" s="212">
        <f>IF(D21&lt;&gt;0,'ごみ搬入量内訳'!CM21/'ごみ処理概要'!D21/366*1000000,"-")</f>
        <v>123.88248523750698</v>
      </c>
      <c r="O21" s="212">
        <f>'ごみ搬入量内訳'!DH21</f>
        <v>0</v>
      </c>
      <c r="P21" s="212">
        <f>'ごみ処理量内訳'!E21</f>
        <v>7530</v>
      </c>
      <c r="Q21" s="212">
        <f>'ごみ処理量内訳'!N21</f>
        <v>1</v>
      </c>
      <c r="R21" s="212">
        <f t="shared" si="8"/>
        <v>1342</v>
      </c>
      <c r="S21" s="212">
        <f>'ごみ処理量内訳'!G21</f>
        <v>1342</v>
      </c>
      <c r="T21" s="212">
        <f>'ごみ処理量内訳'!L21</f>
        <v>0</v>
      </c>
      <c r="U21" s="212">
        <f>'ごみ処理量内訳'!H21</f>
        <v>0</v>
      </c>
      <c r="V21" s="212">
        <f>'ごみ処理量内訳'!I21</f>
        <v>0</v>
      </c>
      <c r="W21" s="212">
        <f>'ごみ処理量内訳'!J21</f>
        <v>0</v>
      </c>
      <c r="X21" s="212">
        <f>'ごみ処理量内訳'!K21</f>
        <v>0</v>
      </c>
      <c r="Y21" s="212">
        <f>'ごみ処理量内訳'!M21</f>
        <v>0</v>
      </c>
      <c r="Z21" s="212">
        <f>'資源化量内訳'!Y21</f>
        <v>918</v>
      </c>
      <c r="AA21" s="212">
        <f t="shared" si="9"/>
        <v>9791</v>
      </c>
      <c r="AB21" s="216">
        <f t="shared" si="3"/>
        <v>99.98978653865795</v>
      </c>
      <c r="AC21" s="212">
        <f>'施設資源化量内訳'!Y21</f>
        <v>0</v>
      </c>
      <c r="AD21" s="212">
        <f>'施設資源化量内訳'!AT21</f>
        <v>171</v>
      </c>
      <c r="AE21" s="212">
        <f>'施設資源化量内訳'!BO21</f>
        <v>0</v>
      </c>
      <c r="AF21" s="212">
        <f>'施設資源化量内訳'!CJ21</f>
        <v>0</v>
      </c>
      <c r="AG21" s="212">
        <f>'施設資源化量内訳'!DE21</f>
        <v>0</v>
      </c>
      <c r="AH21" s="212">
        <f>'施設資源化量内訳'!DZ21</f>
        <v>0</v>
      </c>
      <c r="AI21" s="212">
        <f>'施設資源化量内訳'!EU21</f>
        <v>0</v>
      </c>
      <c r="AJ21" s="212">
        <f t="shared" si="10"/>
        <v>171</v>
      </c>
      <c r="AK21" s="216">
        <f t="shared" si="5"/>
        <v>16.02007334491411</v>
      </c>
      <c r="AL21" s="216">
        <f>IF((AA21+J21)&lt;&gt;0,('資源化量内訳'!D21-'資源化量内訳'!R21-'資源化量内訳'!T21-'資源化量内訳'!V21-'資源化量内訳'!U21)/(AA21+J21)*100,"-")</f>
        <v>16.02007334491411</v>
      </c>
      <c r="AM21" s="212">
        <f>'ごみ処理量内訳'!AA21</f>
        <v>1</v>
      </c>
      <c r="AN21" s="212">
        <f>'ごみ処理量内訳'!AB21</f>
        <v>689</v>
      </c>
      <c r="AO21" s="212">
        <f>'ごみ処理量内訳'!AC21</f>
        <v>445</v>
      </c>
      <c r="AP21" s="212">
        <f t="shared" si="11"/>
        <v>1135</v>
      </c>
    </row>
    <row r="22" spans="1:42" s="177" customFormat="1" ht="12" customHeight="1">
      <c r="A22" s="178" t="s">
        <v>154</v>
      </c>
      <c r="B22" s="179" t="s">
        <v>184</v>
      </c>
      <c r="C22" s="178" t="s">
        <v>185</v>
      </c>
      <c r="D22" s="212">
        <f t="shared" si="6"/>
        <v>13848</v>
      </c>
      <c r="E22" s="212">
        <v>13848</v>
      </c>
      <c r="F22" s="212">
        <v>0</v>
      </c>
      <c r="G22" s="212">
        <v>122</v>
      </c>
      <c r="H22" s="212">
        <f>SUM('ごみ搬入量内訳'!E22,+'ごみ搬入量内訳'!AD22)</f>
        <v>4744</v>
      </c>
      <c r="I22" s="212">
        <f>'ごみ搬入量内訳'!BC22</f>
        <v>543</v>
      </c>
      <c r="J22" s="212">
        <f>'資源化量内訳'!BO22</f>
        <v>83</v>
      </c>
      <c r="K22" s="212">
        <f t="shared" si="7"/>
        <v>5370</v>
      </c>
      <c r="L22" s="212">
        <f t="shared" si="1"/>
        <v>1059.5126478582454</v>
      </c>
      <c r="M22" s="212">
        <f>IF(D22&lt;&gt;0,('ごみ搬入量内訳'!BR22+'ごみ処理概要'!J22)/'ごみ処理概要'!D22/366*1000000,"-")</f>
        <v>896.7383583828167</v>
      </c>
      <c r="N22" s="212">
        <f>IF(D22&lt;&gt;0,'ごみ搬入量内訳'!CM22/'ごみ処理概要'!D22/366*1000000,"-")</f>
        <v>162.77428947542876</v>
      </c>
      <c r="O22" s="212">
        <f>'ごみ搬入量内訳'!DH22</f>
        <v>0</v>
      </c>
      <c r="P22" s="212">
        <f>'ごみ処理量内訳'!E22</f>
        <v>4006</v>
      </c>
      <c r="Q22" s="212">
        <f>'ごみ処理量内訳'!N22</f>
        <v>9</v>
      </c>
      <c r="R22" s="212">
        <f t="shared" si="8"/>
        <v>800</v>
      </c>
      <c r="S22" s="212">
        <f>'ごみ処理量内訳'!G22</f>
        <v>800</v>
      </c>
      <c r="T22" s="212">
        <f>'ごみ処理量内訳'!L22</f>
        <v>0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472</v>
      </c>
      <c r="AA22" s="212">
        <f t="shared" si="9"/>
        <v>5287</v>
      </c>
      <c r="AB22" s="216">
        <f t="shared" si="3"/>
        <v>99.82977113675052</v>
      </c>
      <c r="AC22" s="212">
        <f>'施設資源化量内訳'!Y22</f>
        <v>0</v>
      </c>
      <c r="AD22" s="212">
        <f>'施設資源化量内訳'!AT22</f>
        <v>89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0</v>
      </c>
      <c r="AJ22" s="212">
        <f t="shared" si="10"/>
        <v>89</v>
      </c>
      <c r="AK22" s="216">
        <f t="shared" si="5"/>
        <v>11.992551210428305</v>
      </c>
      <c r="AL22" s="216">
        <f>IF((AA22+J22)&lt;&gt;0,('資源化量内訳'!D22-'資源化量内訳'!R22-'資源化量内訳'!T22-'資源化量内訳'!V22-'資源化量内訳'!U22)/(AA22+J22)*100,"-")</f>
        <v>11.992551210428305</v>
      </c>
      <c r="AM22" s="212">
        <f>'ごみ処理量内訳'!AA22</f>
        <v>9</v>
      </c>
      <c r="AN22" s="212">
        <f>'ごみ処理量内訳'!AB22</f>
        <v>376</v>
      </c>
      <c r="AO22" s="212">
        <f>'ごみ処理量内訳'!AC22</f>
        <v>236</v>
      </c>
      <c r="AP22" s="212">
        <f t="shared" si="11"/>
        <v>621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7" t="s">
        <v>186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10" t="s">
        <v>187</v>
      </c>
      <c r="B2" s="310" t="s">
        <v>188</v>
      </c>
      <c r="C2" s="310" t="s">
        <v>189</v>
      </c>
      <c r="D2" s="227" t="s">
        <v>190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192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194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1" t="s">
        <v>195</v>
      </c>
      <c r="DI2" s="227" t="s">
        <v>196</v>
      </c>
      <c r="DJ2" s="229"/>
      <c r="DK2" s="229"/>
      <c r="DL2" s="229"/>
      <c r="DM2" s="230"/>
    </row>
    <row r="3" spans="1:117" ht="25.5" customHeight="1">
      <c r="A3" s="311"/>
      <c r="B3" s="311"/>
      <c r="C3" s="313"/>
      <c r="D3" s="231"/>
      <c r="E3" s="234" t="s">
        <v>197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198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199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200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201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34" t="s">
        <v>202</v>
      </c>
      <c r="DJ3" s="333" t="s">
        <v>203</v>
      </c>
      <c r="DK3" s="333" t="s">
        <v>204</v>
      </c>
      <c r="DL3" s="333" t="s">
        <v>205</v>
      </c>
      <c r="DM3" s="333" t="s">
        <v>206</v>
      </c>
    </row>
    <row r="4" spans="1:117" ht="25.5" customHeight="1">
      <c r="A4" s="311"/>
      <c r="B4" s="311"/>
      <c r="C4" s="313"/>
      <c r="D4" s="207"/>
      <c r="E4" s="231"/>
      <c r="F4" s="335" t="s">
        <v>207</v>
      </c>
      <c r="G4" s="336"/>
      <c r="H4" s="336"/>
      <c r="I4" s="337"/>
      <c r="J4" s="335" t="s">
        <v>208</v>
      </c>
      <c r="K4" s="336"/>
      <c r="L4" s="336"/>
      <c r="M4" s="337"/>
      <c r="N4" s="335" t="s">
        <v>209</v>
      </c>
      <c r="O4" s="336"/>
      <c r="P4" s="336"/>
      <c r="Q4" s="337"/>
      <c r="R4" s="335" t="s">
        <v>210</v>
      </c>
      <c r="S4" s="336"/>
      <c r="T4" s="336"/>
      <c r="U4" s="337"/>
      <c r="V4" s="335" t="s">
        <v>211</v>
      </c>
      <c r="W4" s="336"/>
      <c r="X4" s="336"/>
      <c r="Y4" s="337"/>
      <c r="Z4" s="335" t="s">
        <v>212</v>
      </c>
      <c r="AA4" s="336"/>
      <c r="AB4" s="336"/>
      <c r="AC4" s="337"/>
      <c r="AD4" s="231"/>
      <c r="AE4" s="335" t="s">
        <v>207</v>
      </c>
      <c r="AF4" s="336"/>
      <c r="AG4" s="336"/>
      <c r="AH4" s="337"/>
      <c r="AI4" s="335" t="s">
        <v>208</v>
      </c>
      <c r="AJ4" s="336"/>
      <c r="AK4" s="336"/>
      <c r="AL4" s="337"/>
      <c r="AM4" s="335" t="s">
        <v>209</v>
      </c>
      <c r="AN4" s="336"/>
      <c r="AO4" s="336"/>
      <c r="AP4" s="337"/>
      <c r="AQ4" s="335" t="s">
        <v>210</v>
      </c>
      <c r="AR4" s="336"/>
      <c r="AS4" s="336"/>
      <c r="AT4" s="337"/>
      <c r="AU4" s="335" t="s">
        <v>211</v>
      </c>
      <c r="AV4" s="336"/>
      <c r="AW4" s="336"/>
      <c r="AX4" s="337"/>
      <c r="AY4" s="335" t="s">
        <v>212</v>
      </c>
      <c r="AZ4" s="336"/>
      <c r="BA4" s="336"/>
      <c r="BB4" s="337"/>
      <c r="BC4" s="237"/>
      <c r="BD4" s="234" t="s">
        <v>213</v>
      </c>
      <c r="BE4" s="222"/>
      <c r="BF4" s="222"/>
      <c r="BG4" s="222"/>
      <c r="BH4" s="222"/>
      <c r="BI4" s="222"/>
      <c r="BJ4" s="238"/>
      <c r="BK4" s="228" t="s">
        <v>214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197</v>
      </c>
      <c r="BZ4" s="239"/>
      <c r="CA4" s="222"/>
      <c r="CB4" s="222"/>
      <c r="CC4" s="222"/>
      <c r="CD4" s="222"/>
      <c r="CE4" s="238"/>
      <c r="CF4" s="228" t="s">
        <v>215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198</v>
      </c>
      <c r="CU4" s="239"/>
      <c r="CV4" s="222"/>
      <c r="CW4" s="222"/>
      <c r="CX4" s="222"/>
      <c r="CY4" s="222"/>
      <c r="CZ4" s="238"/>
      <c r="DA4" s="228" t="s">
        <v>215</v>
      </c>
      <c r="DB4" s="222"/>
      <c r="DC4" s="222"/>
      <c r="DD4" s="222"/>
      <c r="DE4" s="222"/>
      <c r="DF4" s="222"/>
      <c r="DG4" s="238"/>
      <c r="DH4" s="236"/>
      <c r="DI4" s="334"/>
      <c r="DJ4" s="334"/>
      <c r="DK4" s="334"/>
      <c r="DL4" s="334"/>
      <c r="DM4" s="334"/>
    </row>
    <row r="5" spans="1:117" ht="25.5" customHeight="1">
      <c r="A5" s="311"/>
      <c r="B5" s="311"/>
      <c r="C5" s="313"/>
      <c r="D5" s="207" t="s">
        <v>202</v>
      </c>
      <c r="E5" s="231" t="s">
        <v>202</v>
      </c>
      <c r="F5" s="231" t="s">
        <v>202</v>
      </c>
      <c r="G5" s="206" t="s">
        <v>203</v>
      </c>
      <c r="H5" s="206" t="s">
        <v>204</v>
      </c>
      <c r="I5" s="206" t="s">
        <v>205</v>
      </c>
      <c r="J5" s="231" t="s">
        <v>202</v>
      </c>
      <c r="K5" s="206" t="s">
        <v>203</v>
      </c>
      <c r="L5" s="206" t="s">
        <v>204</v>
      </c>
      <c r="M5" s="206" t="s">
        <v>205</v>
      </c>
      <c r="N5" s="231" t="s">
        <v>202</v>
      </c>
      <c r="O5" s="206" t="s">
        <v>203</v>
      </c>
      <c r="P5" s="206" t="s">
        <v>204</v>
      </c>
      <c r="Q5" s="206" t="s">
        <v>205</v>
      </c>
      <c r="R5" s="231" t="s">
        <v>202</v>
      </c>
      <c r="S5" s="206" t="s">
        <v>203</v>
      </c>
      <c r="T5" s="206" t="s">
        <v>204</v>
      </c>
      <c r="U5" s="206" t="s">
        <v>205</v>
      </c>
      <c r="V5" s="231" t="s">
        <v>202</v>
      </c>
      <c r="W5" s="206" t="s">
        <v>203</v>
      </c>
      <c r="X5" s="206" t="s">
        <v>204</v>
      </c>
      <c r="Y5" s="206" t="s">
        <v>205</v>
      </c>
      <c r="Z5" s="231" t="s">
        <v>202</v>
      </c>
      <c r="AA5" s="206" t="s">
        <v>203</v>
      </c>
      <c r="AB5" s="206" t="s">
        <v>204</v>
      </c>
      <c r="AC5" s="206" t="s">
        <v>205</v>
      </c>
      <c r="AD5" s="231" t="s">
        <v>202</v>
      </c>
      <c r="AE5" s="231" t="s">
        <v>202</v>
      </c>
      <c r="AF5" s="206" t="s">
        <v>203</v>
      </c>
      <c r="AG5" s="206" t="s">
        <v>204</v>
      </c>
      <c r="AH5" s="206" t="s">
        <v>205</v>
      </c>
      <c r="AI5" s="231" t="s">
        <v>202</v>
      </c>
      <c r="AJ5" s="206" t="s">
        <v>203</v>
      </c>
      <c r="AK5" s="206" t="s">
        <v>204</v>
      </c>
      <c r="AL5" s="206" t="s">
        <v>205</v>
      </c>
      <c r="AM5" s="231" t="s">
        <v>202</v>
      </c>
      <c r="AN5" s="206" t="s">
        <v>203</v>
      </c>
      <c r="AO5" s="206" t="s">
        <v>204</v>
      </c>
      <c r="AP5" s="206" t="s">
        <v>205</v>
      </c>
      <c r="AQ5" s="231" t="s">
        <v>202</v>
      </c>
      <c r="AR5" s="206" t="s">
        <v>203</v>
      </c>
      <c r="AS5" s="206" t="s">
        <v>204</v>
      </c>
      <c r="AT5" s="206" t="s">
        <v>205</v>
      </c>
      <c r="AU5" s="231" t="s">
        <v>202</v>
      </c>
      <c r="AV5" s="206" t="s">
        <v>203</v>
      </c>
      <c r="AW5" s="206" t="s">
        <v>204</v>
      </c>
      <c r="AX5" s="206" t="s">
        <v>205</v>
      </c>
      <c r="AY5" s="231" t="s">
        <v>202</v>
      </c>
      <c r="AZ5" s="206" t="s">
        <v>203</v>
      </c>
      <c r="BA5" s="206" t="s">
        <v>204</v>
      </c>
      <c r="BB5" s="206" t="s">
        <v>205</v>
      </c>
      <c r="BC5" s="207" t="s">
        <v>202</v>
      </c>
      <c r="BD5" s="207" t="s">
        <v>202</v>
      </c>
      <c r="BE5" s="207" t="s">
        <v>217</v>
      </c>
      <c r="BF5" s="207" t="s">
        <v>219</v>
      </c>
      <c r="BG5" s="207" t="s">
        <v>221</v>
      </c>
      <c r="BH5" s="207" t="s">
        <v>223</v>
      </c>
      <c r="BI5" s="207" t="s">
        <v>224</v>
      </c>
      <c r="BJ5" s="207" t="s">
        <v>226</v>
      </c>
      <c r="BK5" s="207" t="s">
        <v>202</v>
      </c>
      <c r="BL5" s="207" t="s">
        <v>217</v>
      </c>
      <c r="BM5" s="207" t="s">
        <v>219</v>
      </c>
      <c r="BN5" s="207" t="s">
        <v>221</v>
      </c>
      <c r="BO5" s="207" t="s">
        <v>223</v>
      </c>
      <c r="BP5" s="207" t="s">
        <v>224</v>
      </c>
      <c r="BQ5" s="237" t="s">
        <v>226</v>
      </c>
      <c r="BR5" s="207" t="s">
        <v>202</v>
      </c>
      <c r="BS5" s="206" t="s">
        <v>217</v>
      </c>
      <c r="BT5" s="206" t="s">
        <v>219</v>
      </c>
      <c r="BU5" s="206" t="s">
        <v>221</v>
      </c>
      <c r="BV5" s="206" t="s">
        <v>223</v>
      </c>
      <c r="BW5" s="206" t="s">
        <v>224</v>
      </c>
      <c r="BX5" s="206" t="s">
        <v>226</v>
      </c>
      <c r="BY5" s="207" t="s">
        <v>202</v>
      </c>
      <c r="BZ5" s="206" t="s">
        <v>217</v>
      </c>
      <c r="CA5" s="207" t="s">
        <v>219</v>
      </c>
      <c r="CB5" s="207" t="s">
        <v>221</v>
      </c>
      <c r="CC5" s="207" t="s">
        <v>223</v>
      </c>
      <c r="CD5" s="207" t="s">
        <v>224</v>
      </c>
      <c r="CE5" s="207" t="s">
        <v>226</v>
      </c>
      <c r="CF5" s="207" t="s">
        <v>202</v>
      </c>
      <c r="CG5" s="207" t="s">
        <v>217</v>
      </c>
      <c r="CH5" s="207" t="s">
        <v>219</v>
      </c>
      <c r="CI5" s="207" t="s">
        <v>221</v>
      </c>
      <c r="CJ5" s="207" t="s">
        <v>223</v>
      </c>
      <c r="CK5" s="207" t="s">
        <v>224</v>
      </c>
      <c r="CL5" s="207" t="s">
        <v>226</v>
      </c>
      <c r="CM5" s="207" t="s">
        <v>202</v>
      </c>
      <c r="CN5" s="206" t="s">
        <v>217</v>
      </c>
      <c r="CO5" s="206" t="s">
        <v>219</v>
      </c>
      <c r="CP5" s="206" t="s">
        <v>221</v>
      </c>
      <c r="CQ5" s="206" t="s">
        <v>223</v>
      </c>
      <c r="CR5" s="206" t="s">
        <v>224</v>
      </c>
      <c r="CS5" s="206" t="s">
        <v>226</v>
      </c>
      <c r="CT5" s="207" t="s">
        <v>202</v>
      </c>
      <c r="CU5" s="206" t="s">
        <v>217</v>
      </c>
      <c r="CV5" s="207" t="s">
        <v>219</v>
      </c>
      <c r="CW5" s="207" t="s">
        <v>221</v>
      </c>
      <c r="CX5" s="207" t="s">
        <v>223</v>
      </c>
      <c r="CY5" s="207" t="s">
        <v>224</v>
      </c>
      <c r="CZ5" s="207" t="s">
        <v>226</v>
      </c>
      <c r="DA5" s="207" t="s">
        <v>202</v>
      </c>
      <c r="DB5" s="207" t="s">
        <v>217</v>
      </c>
      <c r="DC5" s="207" t="s">
        <v>219</v>
      </c>
      <c r="DD5" s="207" t="s">
        <v>221</v>
      </c>
      <c r="DE5" s="207" t="s">
        <v>223</v>
      </c>
      <c r="DF5" s="207" t="s">
        <v>224</v>
      </c>
      <c r="DG5" s="207" t="s">
        <v>226</v>
      </c>
      <c r="DH5" s="236"/>
      <c r="DI5" s="231"/>
      <c r="DJ5" s="231"/>
      <c r="DK5" s="231"/>
      <c r="DL5" s="231"/>
      <c r="DM5" s="231"/>
    </row>
    <row r="6" spans="1:117" s="180" customFormat="1" ht="13.5">
      <c r="A6" s="312"/>
      <c r="B6" s="312"/>
      <c r="C6" s="338"/>
      <c r="D6" s="243" t="s">
        <v>227</v>
      </c>
      <c r="E6" s="244" t="s">
        <v>227</v>
      </c>
      <c r="F6" s="244" t="s">
        <v>227</v>
      </c>
      <c r="G6" s="243" t="s">
        <v>227</v>
      </c>
      <c r="H6" s="243" t="s">
        <v>227</v>
      </c>
      <c r="I6" s="243" t="s">
        <v>227</v>
      </c>
      <c r="J6" s="244" t="s">
        <v>227</v>
      </c>
      <c r="K6" s="243" t="s">
        <v>227</v>
      </c>
      <c r="L6" s="243" t="s">
        <v>227</v>
      </c>
      <c r="M6" s="243" t="s">
        <v>227</v>
      </c>
      <c r="N6" s="244" t="s">
        <v>227</v>
      </c>
      <c r="O6" s="243" t="s">
        <v>227</v>
      </c>
      <c r="P6" s="243" t="s">
        <v>227</v>
      </c>
      <c r="Q6" s="243" t="s">
        <v>227</v>
      </c>
      <c r="R6" s="244" t="s">
        <v>227</v>
      </c>
      <c r="S6" s="243" t="s">
        <v>227</v>
      </c>
      <c r="T6" s="243" t="s">
        <v>227</v>
      </c>
      <c r="U6" s="243" t="s">
        <v>227</v>
      </c>
      <c r="V6" s="244" t="s">
        <v>227</v>
      </c>
      <c r="W6" s="243" t="s">
        <v>227</v>
      </c>
      <c r="X6" s="243" t="s">
        <v>227</v>
      </c>
      <c r="Y6" s="243" t="s">
        <v>227</v>
      </c>
      <c r="Z6" s="244" t="s">
        <v>227</v>
      </c>
      <c r="AA6" s="243" t="s">
        <v>227</v>
      </c>
      <c r="AB6" s="243" t="s">
        <v>227</v>
      </c>
      <c r="AC6" s="243" t="s">
        <v>227</v>
      </c>
      <c r="AD6" s="244" t="s">
        <v>227</v>
      </c>
      <c r="AE6" s="244" t="s">
        <v>227</v>
      </c>
      <c r="AF6" s="243" t="s">
        <v>227</v>
      </c>
      <c r="AG6" s="243" t="s">
        <v>227</v>
      </c>
      <c r="AH6" s="243" t="s">
        <v>227</v>
      </c>
      <c r="AI6" s="244" t="s">
        <v>227</v>
      </c>
      <c r="AJ6" s="243" t="s">
        <v>227</v>
      </c>
      <c r="AK6" s="243" t="s">
        <v>227</v>
      </c>
      <c r="AL6" s="243" t="s">
        <v>227</v>
      </c>
      <c r="AM6" s="244" t="s">
        <v>227</v>
      </c>
      <c r="AN6" s="243" t="s">
        <v>227</v>
      </c>
      <c r="AO6" s="243" t="s">
        <v>227</v>
      </c>
      <c r="AP6" s="243" t="s">
        <v>227</v>
      </c>
      <c r="AQ6" s="244" t="s">
        <v>227</v>
      </c>
      <c r="AR6" s="243" t="s">
        <v>227</v>
      </c>
      <c r="AS6" s="243" t="s">
        <v>227</v>
      </c>
      <c r="AT6" s="243" t="s">
        <v>227</v>
      </c>
      <c r="AU6" s="244" t="s">
        <v>227</v>
      </c>
      <c r="AV6" s="243" t="s">
        <v>227</v>
      </c>
      <c r="AW6" s="243" t="s">
        <v>227</v>
      </c>
      <c r="AX6" s="243" t="s">
        <v>227</v>
      </c>
      <c r="AY6" s="244" t="s">
        <v>227</v>
      </c>
      <c r="AZ6" s="243" t="s">
        <v>227</v>
      </c>
      <c r="BA6" s="243" t="s">
        <v>227</v>
      </c>
      <c r="BB6" s="243" t="s">
        <v>227</v>
      </c>
      <c r="BC6" s="243" t="s">
        <v>227</v>
      </c>
      <c r="BD6" s="243" t="s">
        <v>227</v>
      </c>
      <c r="BE6" s="243" t="s">
        <v>227</v>
      </c>
      <c r="BF6" s="243" t="s">
        <v>227</v>
      </c>
      <c r="BG6" s="243" t="s">
        <v>227</v>
      </c>
      <c r="BH6" s="243" t="s">
        <v>227</v>
      </c>
      <c r="BI6" s="243" t="s">
        <v>227</v>
      </c>
      <c r="BJ6" s="243" t="s">
        <v>227</v>
      </c>
      <c r="BK6" s="243" t="s">
        <v>227</v>
      </c>
      <c r="BL6" s="243" t="s">
        <v>227</v>
      </c>
      <c r="BM6" s="243" t="s">
        <v>227</v>
      </c>
      <c r="BN6" s="243" t="s">
        <v>227</v>
      </c>
      <c r="BO6" s="243" t="s">
        <v>227</v>
      </c>
      <c r="BP6" s="243" t="s">
        <v>227</v>
      </c>
      <c r="BQ6" s="245" t="s">
        <v>227</v>
      </c>
      <c r="BR6" s="243" t="s">
        <v>227</v>
      </c>
      <c r="BS6" s="243" t="s">
        <v>227</v>
      </c>
      <c r="BT6" s="243" t="s">
        <v>227</v>
      </c>
      <c r="BU6" s="243" t="s">
        <v>227</v>
      </c>
      <c r="BV6" s="243" t="s">
        <v>227</v>
      </c>
      <c r="BW6" s="243" t="s">
        <v>227</v>
      </c>
      <c r="BX6" s="243" t="s">
        <v>227</v>
      </c>
      <c r="BY6" s="243" t="s">
        <v>227</v>
      </c>
      <c r="BZ6" s="244" t="s">
        <v>227</v>
      </c>
      <c r="CA6" s="244" t="s">
        <v>227</v>
      </c>
      <c r="CB6" s="244" t="s">
        <v>227</v>
      </c>
      <c r="CC6" s="244" t="s">
        <v>227</v>
      </c>
      <c r="CD6" s="244" t="s">
        <v>227</v>
      </c>
      <c r="CE6" s="244" t="s">
        <v>227</v>
      </c>
      <c r="CF6" s="243" t="s">
        <v>227</v>
      </c>
      <c r="CG6" s="243" t="s">
        <v>227</v>
      </c>
      <c r="CH6" s="243" t="s">
        <v>227</v>
      </c>
      <c r="CI6" s="243" t="s">
        <v>227</v>
      </c>
      <c r="CJ6" s="243" t="s">
        <v>227</v>
      </c>
      <c r="CK6" s="243" t="s">
        <v>227</v>
      </c>
      <c r="CL6" s="243" t="s">
        <v>227</v>
      </c>
      <c r="CM6" s="243" t="s">
        <v>227</v>
      </c>
      <c r="CN6" s="243" t="s">
        <v>227</v>
      </c>
      <c r="CO6" s="243" t="s">
        <v>227</v>
      </c>
      <c r="CP6" s="243" t="s">
        <v>227</v>
      </c>
      <c r="CQ6" s="243" t="s">
        <v>227</v>
      </c>
      <c r="CR6" s="243" t="s">
        <v>227</v>
      </c>
      <c r="CS6" s="243" t="s">
        <v>227</v>
      </c>
      <c r="CT6" s="243" t="s">
        <v>227</v>
      </c>
      <c r="CU6" s="244" t="s">
        <v>227</v>
      </c>
      <c r="CV6" s="244" t="s">
        <v>227</v>
      </c>
      <c r="CW6" s="244" t="s">
        <v>227</v>
      </c>
      <c r="CX6" s="244" t="s">
        <v>227</v>
      </c>
      <c r="CY6" s="244" t="s">
        <v>227</v>
      </c>
      <c r="CZ6" s="244" t="s">
        <v>227</v>
      </c>
      <c r="DA6" s="243" t="s">
        <v>227</v>
      </c>
      <c r="DB6" s="243" t="s">
        <v>227</v>
      </c>
      <c r="DC6" s="243" t="s">
        <v>227</v>
      </c>
      <c r="DD6" s="243" t="s">
        <v>227</v>
      </c>
      <c r="DE6" s="243" t="s">
        <v>227</v>
      </c>
      <c r="DF6" s="243" t="s">
        <v>227</v>
      </c>
      <c r="DG6" s="243" t="s">
        <v>227</v>
      </c>
      <c r="DH6" s="243" t="s">
        <v>227</v>
      </c>
      <c r="DI6" s="244" t="s">
        <v>228</v>
      </c>
      <c r="DJ6" s="243" t="s">
        <v>227</v>
      </c>
      <c r="DK6" s="243" t="s">
        <v>227</v>
      </c>
      <c r="DL6" s="243" t="s">
        <v>227</v>
      </c>
      <c r="DM6" s="243" t="s">
        <v>227</v>
      </c>
    </row>
    <row r="7" spans="1:117" s="181" customFormat="1" ht="12" customHeight="1">
      <c r="A7" s="173" t="s">
        <v>229</v>
      </c>
      <c r="B7" s="188" t="s">
        <v>230</v>
      </c>
      <c r="C7" s="174" t="s">
        <v>202</v>
      </c>
      <c r="D7" s="218">
        <f aca="true" t="shared" si="0" ref="D7:AI7">SUM(D8:D22)</f>
        <v>367991</v>
      </c>
      <c r="E7" s="218">
        <f t="shared" si="0"/>
        <v>243637</v>
      </c>
      <c r="F7" s="218">
        <f t="shared" si="0"/>
        <v>0</v>
      </c>
      <c r="G7" s="218">
        <f t="shared" si="0"/>
        <v>0</v>
      </c>
      <c r="H7" s="218">
        <f t="shared" si="0"/>
        <v>0</v>
      </c>
      <c r="I7" s="218">
        <f t="shared" si="0"/>
        <v>0</v>
      </c>
      <c r="J7" s="218">
        <f t="shared" si="0"/>
        <v>199646</v>
      </c>
      <c r="K7" s="218">
        <f t="shared" si="0"/>
        <v>74981</v>
      </c>
      <c r="L7" s="218">
        <f t="shared" si="0"/>
        <v>123413</v>
      </c>
      <c r="M7" s="218">
        <f t="shared" si="0"/>
        <v>1252</v>
      </c>
      <c r="N7" s="218">
        <f t="shared" si="0"/>
        <v>15688</v>
      </c>
      <c r="O7" s="218">
        <f t="shared" si="0"/>
        <v>4177</v>
      </c>
      <c r="P7" s="218">
        <f t="shared" si="0"/>
        <v>11506</v>
      </c>
      <c r="Q7" s="218">
        <f t="shared" si="0"/>
        <v>5</v>
      </c>
      <c r="R7" s="218">
        <f t="shared" si="0"/>
        <v>26894</v>
      </c>
      <c r="S7" s="218">
        <f t="shared" si="0"/>
        <v>4114</v>
      </c>
      <c r="T7" s="218">
        <f t="shared" si="0"/>
        <v>22634</v>
      </c>
      <c r="U7" s="218">
        <f t="shared" si="0"/>
        <v>146</v>
      </c>
      <c r="V7" s="218">
        <f t="shared" si="0"/>
        <v>507</v>
      </c>
      <c r="W7" s="218">
        <f t="shared" si="0"/>
        <v>356</v>
      </c>
      <c r="X7" s="218">
        <f t="shared" si="0"/>
        <v>151</v>
      </c>
      <c r="Y7" s="218">
        <f t="shared" si="0"/>
        <v>0</v>
      </c>
      <c r="Z7" s="218">
        <f t="shared" si="0"/>
        <v>902</v>
      </c>
      <c r="AA7" s="218">
        <f t="shared" si="0"/>
        <v>0</v>
      </c>
      <c r="AB7" s="218">
        <f t="shared" si="0"/>
        <v>902</v>
      </c>
      <c r="AC7" s="218">
        <f t="shared" si="0"/>
        <v>0</v>
      </c>
      <c r="AD7" s="218">
        <f t="shared" si="0"/>
        <v>99354</v>
      </c>
      <c r="AE7" s="218">
        <f t="shared" si="0"/>
        <v>0</v>
      </c>
      <c r="AF7" s="218">
        <f t="shared" si="0"/>
        <v>0</v>
      </c>
      <c r="AG7" s="218">
        <f t="shared" si="0"/>
        <v>0</v>
      </c>
      <c r="AH7" s="218">
        <f t="shared" si="0"/>
        <v>0</v>
      </c>
      <c r="AI7" s="218">
        <f t="shared" si="0"/>
        <v>79724</v>
      </c>
      <c r="AJ7" s="218">
        <f aca="true" t="shared" si="1" ref="AJ7:BO7">SUM(AJ8:AJ22)</f>
        <v>0</v>
      </c>
      <c r="AK7" s="218">
        <f t="shared" si="1"/>
        <v>0</v>
      </c>
      <c r="AL7" s="218">
        <f t="shared" si="1"/>
        <v>79724</v>
      </c>
      <c r="AM7" s="218">
        <f t="shared" si="1"/>
        <v>1652</v>
      </c>
      <c r="AN7" s="218">
        <f t="shared" si="1"/>
        <v>0</v>
      </c>
      <c r="AO7" s="218">
        <f t="shared" si="1"/>
        <v>0</v>
      </c>
      <c r="AP7" s="218">
        <f t="shared" si="1"/>
        <v>1652</v>
      </c>
      <c r="AQ7" s="218">
        <f t="shared" si="1"/>
        <v>17899</v>
      </c>
      <c r="AR7" s="218">
        <f t="shared" si="1"/>
        <v>0</v>
      </c>
      <c r="AS7" s="218">
        <f t="shared" si="1"/>
        <v>0</v>
      </c>
      <c r="AT7" s="218">
        <f t="shared" si="1"/>
        <v>17899</v>
      </c>
      <c r="AU7" s="218">
        <f t="shared" si="1"/>
        <v>0</v>
      </c>
      <c r="AV7" s="218">
        <f t="shared" si="1"/>
        <v>0</v>
      </c>
      <c r="AW7" s="218">
        <f t="shared" si="1"/>
        <v>0</v>
      </c>
      <c r="AX7" s="218">
        <f t="shared" si="1"/>
        <v>0</v>
      </c>
      <c r="AY7" s="218">
        <f t="shared" si="1"/>
        <v>79</v>
      </c>
      <c r="AZ7" s="218">
        <f t="shared" si="1"/>
        <v>0</v>
      </c>
      <c r="BA7" s="218">
        <f t="shared" si="1"/>
        <v>0</v>
      </c>
      <c r="BB7" s="218">
        <f t="shared" si="1"/>
        <v>79</v>
      </c>
      <c r="BC7" s="218">
        <f t="shared" si="1"/>
        <v>25000</v>
      </c>
      <c r="BD7" s="218">
        <f t="shared" si="1"/>
        <v>4195</v>
      </c>
      <c r="BE7" s="218">
        <f t="shared" si="1"/>
        <v>0</v>
      </c>
      <c r="BF7" s="218">
        <f t="shared" si="1"/>
        <v>3136</v>
      </c>
      <c r="BG7" s="218">
        <f t="shared" si="1"/>
        <v>385</v>
      </c>
      <c r="BH7" s="218">
        <f t="shared" si="1"/>
        <v>126</v>
      </c>
      <c r="BI7" s="218">
        <f t="shared" si="1"/>
        <v>0</v>
      </c>
      <c r="BJ7" s="218">
        <f t="shared" si="1"/>
        <v>548</v>
      </c>
      <c r="BK7" s="218">
        <f t="shared" si="1"/>
        <v>20805</v>
      </c>
      <c r="BL7" s="218">
        <f t="shared" si="1"/>
        <v>0</v>
      </c>
      <c r="BM7" s="218">
        <f t="shared" si="1"/>
        <v>16937</v>
      </c>
      <c r="BN7" s="218">
        <f t="shared" si="1"/>
        <v>1795</v>
      </c>
      <c r="BO7" s="218">
        <f t="shared" si="1"/>
        <v>326</v>
      </c>
      <c r="BP7" s="218">
        <f aca="true" t="shared" si="2" ref="BP7:CU7">SUM(BP8:BP22)</f>
        <v>0</v>
      </c>
      <c r="BQ7" s="218">
        <f t="shared" si="2"/>
        <v>1747</v>
      </c>
      <c r="BR7" s="218">
        <f t="shared" si="2"/>
        <v>247832</v>
      </c>
      <c r="BS7" s="218">
        <f t="shared" si="2"/>
        <v>0</v>
      </c>
      <c r="BT7" s="218">
        <f t="shared" si="2"/>
        <v>202782</v>
      </c>
      <c r="BU7" s="218">
        <f t="shared" si="2"/>
        <v>16073</v>
      </c>
      <c r="BV7" s="218">
        <f t="shared" si="2"/>
        <v>27020</v>
      </c>
      <c r="BW7" s="218">
        <f t="shared" si="2"/>
        <v>507</v>
      </c>
      <c r="BX7" s="218">
        <f t="shared" si="2"/>
        <v>1450</v>
      </c>
      <c r="BY7" s="218">
        <f t="shared" si="2"/>
        <v>243637</v>
      </c>
      <c r="BZ7" s="218">
        <f t="shared" si="2"/>
        <v>0</v>
      </c>
      <c r="CA7" s="218">
        <f t="shared" si="2"/>
        <v>199646</v>
      </c>
      <c r="CB7" s="218">
        <f t="shared" si="2"/>
        <v>15688</v>
      </c>
      <c r="CC7" s="218">
        <f t="shared" si="2"/>
        <v>26894</v>
      </c>
      <c r="CD7" s="218">
        <f t="shared" si="2"/>
        <v>507</v>
      </c>
      <c r="CE7" s="218">
        <f t="shared" si="2"/>
        <v>902</v>
      </c>
      <c r="CF7" s="218">
        <f t="shared" si="2"/>
        <v>4195</v>
      </c>
      <c r="CG7" s="218">
        <f t="shared" si="2"/>
        <v>0</v>
      </c>
      <c r="CH7" s="218">
        <f t="shared" si="2"/>
        <v>3136</v>
      </c>
      <c r="CI7" s="218">
        <f t="shared" si="2"/>
        <v>385</v>
      </c>
      <c r="CJ7" s="218">
        <f t="shared" si="2"/>
        <v>126</v>
      </c>
      <c r="CK7" s="218">
        <f t="shared" si="2"/>
        <v>0</v>
      </c>
      <c r="CL7" s="218">
        <f t="shared" si="2"/>
        <v>548</v>
      </c>
      <c r="CM7" s="218">
        <f t="shared" si="2"/>
        <v>120159</v>
      </c>
      <c r="CN7" s="218">
        <f t="shared" si="2"/>
        <v>0</v>
      </c>
      <c r="CO7" s="218">
        <f t="shared" si="2"/>
        <v>96661</v>
      </c>
      <c r="CP7" s="218">
        <f t="shared" si="2"/>
        <v>3447</v>
      </c>
      <c r="CQ7" s="218">
        <f t="shared" si="2"/>
        <v>18225</v>
      </c>
      <c r="CR7" s="218">
        <f t="shared" si="2"/>
        <v>0</v>
      </c>
      <c r="CS7" s="218">
        <f t="shared" si="2"/>
        <v>1826</v>
      </c>
      <c r="CT7" s="218">
        <f t="shared" si="2"/>
        <v>99354</v>
      </c>
      <c r="CU7" s="218">
        <f t="shared" si="2"/>
        <v>0</v>
      </c>
      <c r="CV7" s="218">
        <f aca="true" t="shared" si="3" ref="CV7:DM7">SUM(CV8:CV22)</f>
        <v>79724</v>
      </c>
      <c r="CW7" s="218">
        <f t="shared" si="3"/>
        <v>1652</v>
      </c>
      <c r="CX7" s="218">
        <f t="shared" si="3"/>
        <v>17899</v>
      </c>
      <c r="CY7" s="218">
        <f t="shared" si="3"/>
        <v>0</v>
      </c>
      <c r="CZ7" s="218">
        <f t="shared" si="3"/>
        <v>79</v>
      </c>
      <c r="DA7" s="218">
        <f t="shared" si="3"/>
        <v>20805</v>
      </c>
      <c r="DB7" s="218">
        <f t="shared" si="3"/>
        <v>0</v>
      </c>
      <c r="DC7" s="218">
        <f t="shared" si="3"/>
        <v>16937</v>
      </c>
      <c r="DD7" s="218">
        <f t="shared" si="3"/>
        <v>1795</v>
      </c>
      <c r="DE7" s="218">
        <f t="shared" si="3"/>
        <v>326</v>
      </c>
      <c r="DF7" s="218">
        <f t="shared" si="3"/>
        <v>0</v>
      </c>
      <c r="DG7" s="218">
        <f t="shared" si="3"/>
        <v>1747</v>
      </c>
      <c r="DH7" s="218">
        <f t="shared" si="3"/>
        <v>0</v>
      </c>
      <c r="DI7" s="218">
        <f t="shared" si="3"/>
        <v>882</v>
      </c>
      <c r="DJ7" s="218">
        <f t="shared" si="3"/>
        <v>6</v>
      </c>
      <c r="DK7" s="218">
        <f t="shared" si="3"/>
        <v>844</v>
      </c>
      <c r="DL7" s="218">
        <f t="shared" si="3"/>
        <v>29</v>
      </c>
      <c r="DM7" s="218">
        <f t="shared" si="3"/>
        <v>3</v>
      </c>
    </row>
    <row r="8" spans="1:117" s="177" customFormat="1" ht="12" customHeight="1">
      <c r="A8" s="176" t="s">
        <v>231</v>
      </c>
      <c r="B8" s="190" t="s">
        <v>232</v>
      </c>
      <c r="C8" s="176" t="s">
        <v>233</v>
      </c>
      <c r="D8" s="219">
        <f aca="true" t="shared" si="4" ref="D8:D22">SUM(E8,AD8,BC8)</f>
        <v>148893</v>
      </c>
      <c r="E8" s="220">
        <f aca="true" t="shared" si="5" ref="E8:E22">SUM(F8,J8,N8,R8,V8,Z8)</f>
        <v>99487</v>
      </c>
      <c r="F8" s="220">
        <f aca="true" t="shared" si="6" ref="F8:F22">SUM(G8:I8)</f>
        <v>0</v>
      </c>
      <c r="G8" s="220">
        <v>0</v>
      </c>
      <c r="H8" s="220">
        <v>0</v>
      </c>
      <c r="I8" s="220">
        <v>0</v>
      </c>
      <c r="J8" s="220">
        <f aca="true" t="shared" si="7" ref="J8:J22">SUM(K8:M8)</f>
        <v>83476</v>
      </c>
      <c r="K8" s="220">
        <v>55666</v>
      </c>
      <c r="L8" s="220">
        <v>27810</v>
      </c>
      <c r="M8" s="220">
        <v>0</v>
      </c>
      <c r="N8" s="220">
        <f aca="true" t="shared" si="8" ref="N8:N22">SUM(O8:Q8)</f>
        <v>6172</v>
      </c>
      <c r="O8" s="220">
        <v>3998</v>
      </c>
      <c r="P8" s="220">
        <v>2174</v>
      </c>
      <c r="Q8" s="220">
        <v>0</v>
      </c>
      <c r="R8" s="220">
        <f aca="true" t="shared" si="9" ref="R8:R22">SUM(S8:U8)</f>
        <v>9478</v>
      </c>
      <c r="S8" s="220">
        <v>2914</v>
      </c>
      <c r="T8" s="220">
        <v>6564</v>
      </c>
      <c r="U8" s="220">
        <v>0</v>
      </c>
      <c r="V8" s="220">
        <f aca="true" t="shared" si="10" ref="V8:V22">SUM(W8:Y8)</f>
        <v>361</v>
      </c>
      <c r="W8" s="220">
        <v>356</v>
      </c>
      <c r="X8" s="220">
        <v>5</v>
      </c>
      <c r="Y8" s="220">
        <v>0</v>
      </c>
      <c r="Z8" s="220">
        <f aca="true" t="shared" si="11" ref="Z8:Z22">SUM(AA8:AC8)</f>
        <v>0</v>
      </c>
      <c r="AA8" s="220">
        <v>0</v>
      </c>
      <c r="AB8" s="220">
        <v>0</v>
      </c>
      <c r="AC8" s="220">
        <v>0</v>
      </c>
      <c r="AD8" s="220">
        <f aca="true" t="shared" si="12" ref="AD8:AD22">SUM(AE8,AI8,AM8,AQ8,AU8,AY8)</f>
        <v>48609</v>
      </c>
      <c r="AE8" s="220">
        <f aca="true" t="shared" si="13" ref="AE8:AE22">SUM(AF8:AH8)</f>
        <v>0</v>
      </c>
      <c r="AF8" s="220">
        <v>0</v>
      </c>
      <c r="AG8" s="220">
        <v>0</v>
      </c>
      <c r="AH8" s="220">
        <v>0</v>
      </c>
      <c r="AI8" s="220">
        <f aca="true" t="shared" si="14" ref="AI8:AI22">SUM(AJ8:AL8)</f>
        <v>38222</v>
      </c>
      <c r="AJ8" s="220">
        <v>0</v>
      </c>
      <c r="AK8" s="220">
        <v>0</v>
      </c>
      <c r="AL8" s="220">
        <v>38222</v>
      </c>
      <c r="AM8" s="220">
        <f aca="true" t="shared" si="15" ref="AM8:AM22">SUM(AN8:AP8)</f>
        <v>0</v>
      </c>
      <c r="AN8" s="220">
        <v>0</v>
      </c>
      <c r="AO8" s="220">
        <v>0</v>
      </c>
      <c r="AP8" s="220">
        <v>0</v>
      </c>
      <c r="AQ8" s="220">
        <f aca="true" t="shared" si="16" ref="AQ8:AQ22">SUM(AR8:AT8)</f>
        <v>10387</v>
      </c>
      <c r="AR8" s="220">
        <v>0</v>
      </c>
      <c r="AS8" s="220">
        <v>0</v>
      </c>
      <c r="AT8" s="220">
        <v>10387</v>
      </c>
      <c r="AU8" s="220">
        <f aca="true" t="shared" si="17" ref="AU8:AU22">SUM(AV8:AX8)</f>
        <v>0</v>
      </c>
      <c r="AV8" s="220">
        <v>0</v>
      </c>
      <c r="AW8" s="220">
        <v>0</v>
      </c>
      <c r="AX8" s="220">
        <v>0</v>
      </c>
      <c r="AY8" s="220">
        <f aca="true" t="shared" si="18" ref="AY8:AY22">SUM(AZ8:BB8)</f>
        <v>0</v>
      </c>
      <c r="AZ8" s="220">
        <v>0</v>
      </c>
      <c r="BA8" s="220">
        <v>0</v>
      </c>
      <c r="BB8" s="220">
        <v>0</v>
      </c>
      <c r="BC8" s="219">
        <f aca="true" t="shared" si="19" ref="BC8:BC22">SUM(BD8,BK8)</f>
        <v>797</v>
      </c>
      <c r="BD8" s="219">
        <f aca="true" t="shared" si="20" ref="BD8:BD22">SUM(BE8:BJ8)</f>
        <v>0</v>
      </c>
      <c r="BE8" s="220">
        <v>0</v>
      </c>
      <c r="BF8" s="220">
        <v>0</v>
      </c>
      <c r="BG8" s="220">
        <v>0</v>
      </c>
      <c r="BH8" s="220">
        <v>0</v>
      </c>
      <c r="BI8" s="220">
        <v>0</v>
      </c>
      <c r="BJ8" s="220">
        <v>0</v>
      </c>
      <c r="BK8" s="219">
        <f aca="true" t="shared" si="21" ref="BK8:BK22">SUM(BL8:BQ8)</f>
        <v>797</v>
      </c>
      <c r="BL8" s="220">
        <v>0</v>
      </c>
      <c r="BM8" s="220">
        <v>797</v>
      </c>
      <c r="BN8" s="220">
        <v>0</v>
      </c>
      <c r="BO8" s="220">
        <v>0</v>
      </c>
      <c r="BP8" s="220">
        <v>0</v>
      </c>
      <c r="BQ8" s="220">
        <v>0</v>
      </c>
      <c r="BR8" s="220">
        <f aca="true" t="shared" si="22" ref="BR8:BR22">SUM(BY8,CF8)</f>
        <v>99487</v>
      </c>
      <c r="BS8" s="220">
        <f aca="true" t="shared" si="23" ref="BS8:BS22">SUM(BZ8,CG8)</f>
        <v>0</v>
      </c>
      <c r="BT8" s="220">
        <f aca="true" t="shared" si="24" ref="BT8:BT22">SUM(CA8,CH8)</f>
        <v>83476</v>
      </c>
      <c r="BU8" s="220">
        <f aca="true" t="shared" si="25" ref="BU8:BU22">SUM(CB8,CI8)</f>
        <v>6172</v>
      </c>
      <c r="BV8" s="220">
        <f aca="true" t="shared" si="26" ref="BV8:BV22">SUM(CC8,CJ8)</f>
        <v>9478</v>
      </c>
      <c r="BW8" s="220">
        <f aca="true" t="shared" si="27" ref="BW8:BW22">SUM(CD8,CK8)</f>
        <v>361</v>
      </c>
      <c r="BX8" s="220">
        <f aca="true" t="shared" si="28" ref="BX8:BX22">SUM(CE8,CL8)</f>
        <v>0</v>
      </c>
      <c r="BY8" s="219">
        <f aca="true" t="shared" si="29" ref="BY8:BY22">SUM(BZ8:CE8)</f>
        <v>99487</v>
      </c>
      <c r="BZ8" s="220">
        <f aca="true" t="shared" si="30" ref="BZ8:BZ22">F8</f>
        <v>0</v>
      </c>
      <c r="CA8" s="220">
        <f aca="true" t="shared" si="31" ref="CA8:CA22">J8</f>
        <v>83476</v>
      </c>
      <c r="CB8" s="220">
        <f aca="true" t="shared" si="32" ref="CB8:CB22">N8</f>
        <v>6172</v>
      </c>
      <c r="CC8" s="220">
        <f aca="true" t="shared" si="33" ref="CC8:CC22">R8</f>
        <v>9478</v>
      </c>
      <c r="CD8" s="220">
        <f aca="true" t="shared" si="34" ref="CD8:CD22">V8</f>
        <v>361</v>
      </c>
      <c r="CE8" s="220">
        <f aca="true" t="shared" si="35" ref="CE8:CE22">Z8</f>
        <v>0</v>
      </c>
      <c r="CF8" s="219">
        <f aca="true" t="shared" si="36" ref="CF8:CF22">SUM(CG8:CL8)</f>
        <v>0</v>
      </c>
      <c r="CG8" s="220">
        <f aca="true" t="shared" si="37" ref="CG8:CG22">BE8</f>
        <v>0</v>
      </c>
      <c r="CH8" s="220">
        <f aca="true" t="shared" si="38" ref="CH8:CH22">BF8</f>
        <v>0</v>
      </c>
      <c r="CI8" s="220">
        <f aca="true" t="shared" si="39" ref="CI8:CI22">BG8</f>
        <v>0</v>
      </c>
      <c r="CJ8" s="220">
        <f aca="true" t="shared" si="40" ref="CJ8:CJ22">BH8</f>
        <v>0</v>
      </c>
      <c r="CK8" s="220">
        <f aca="true" t="shared" si="41" ref="CK8:CK22">BI8</f>
        <v>0</v>
      </c>
      <c r="CL8" s="220">
        <f aca="true" t="shared" si="42" ref="CL8:CL22">BJ8</f>
        <v>0</v>
      </c>
      <c r="CM8" s="220">
        <f aca="true" t="shared" si="43" ref="CM8:CM22">SUM(CT8,DA8)</f>
        <v>49406</v>
      </c>
      <c r="CN8" s="220">
        <f aca="true" t="shared" si="44" ref="CN8:CN22">SUM(CU8,DB8)</f>
        <v>0</v>
      </c>
      <c r="CO8" s="220">
        <f aca="true" t="shared" si="45" ref="CO8:CO22">SUM(CV8,DC8)</f>
        <v>39019</v>
      </c>
      <c r="CP8" s="220">
        <f aca="true" t="shared" si="46" ref="CP8:CP22">SUM(CW8,DD8)</f>
        <v>0</v>
      </c>
      <c r="CQ8" s="220">
        <f aca="true" t="shared" si="47" ref="CQ8:CQ22">SUM(CX8,DE8)</f>
        <v>10387</v>
      </c>
      <c r="CR8" s="220">
        <f aca="true" t="shared" si="48" ref="CR8:CR22">SUM(CY8,DF8)</f>
        <v>0</v>
      </c>
      <c r="CS8" s="220">
        <f aca="true" t="shared" si="49" ref="CS8:CS22">SUM(CZ8,DG8)</f>
        <v>0</v>
      </c>
      <c r="CT8" s="219">
        <f aca="true" t="shared" si="50" ref="CT8:CT22">SUM(CU8:CZ8)</f>
        <v>48609</v>
      </c>
      <c r="CU8" s="220">
        <f aca="true" t="shared" si="51" ref="CU8:CU22">AE8</f>
        <v>0</v>
      </c>
      <c r="CV8" s="220">
        <f aca="true" t="shared" si="52" ref="CV8:CV22">AI8</f>
        <v>38222</v>
      </c>
      <c r="CW8" s="220">
        <f aca="true" t="shared" si="53" ref="CW8:CW22">AM8</f>
        <v>0</v>
      </c>
      <c r="CX8" s="220">
        <f aca="true" t="shared" si="54" ref="CX8:CX22">AQ8</f>
        <v>10387</v>
      </c>
      <c r="CY8" s="220">
        <f aca="true" t="shared" si="55" ref="CY8:CY22">AU8</f>
        <v>0</v>
      </c>
      <c r="CZ8" s="220">
        <f aca="true" t="shared" si="56" ref="CZ8:CZ22">AY8</f>
        <v>0</v>
      </c>
      <c r="DA8" s="219">
        <f aca="true" t="shared" si="57" ref="DA8:DA22">SUM(DB8:DG8)</f>
        <v>797</v>
      </c>
      <c r="DB8" s="220">
        <f aca="true" t="shared" si="58" ref="DB8:DB22">BL8</f>
        <v>0</v>
      </c>
      <c r="DC8" s="220">
        <f aca="true" t="shared" si="59" ref="DC8:DC22">BM8</f>
        <v>797</v>
      </c>
      <c r="DD8" s="220">
        <f aca="true" t="shared" si="60" ref="DD8:DD22">BN8</f>
        <v>0</v>
      </c>
      <c r="DE8" s="220">
        <f aca="true" t="shared" si="61" ref="DE8:DE22">BO8</f>
        <v>0</v>
      </c>
      <c r="DF8" s="220">
        <f aca="true" t="shared" si="62" ref="DF8:DF22">BP8</f>
        <v>0</v>
      </c>
      <c r="DG8" s="220">
        <f aca="true" t="shared" si="63" ref="DG8:DG22">BQ8</f>
        <v>0</v>
      </c>
      <c r="DH8" s="220">
        <v>0</v>
      </c>
      <c r="DI8" s="219">
        <f aca="true" t="shared" si="64" ref="DI8:DI22">SUM(DJ8:DM8)</f>
        <v>6</v>
      </c>
      <c r="DJ8" s="220">
        <v>6</v>
      </c>
      <c r="DK8" s="220">
        <v>0</v>
      </c>
      <c r="DL8" s="220">
        <v>0</v>
      </c>
      <c r="DM8" s="220">
        <v>0</v>
      </c>
    </row>
    <row r="9" spans="1:117" s="177" customFormat="1" ht="12" customHeight="1">
      <c r="A9" s="176" t="s">
        <v>231</v>
      </c>
      <c r="B9" s="190" t="s">
        <v>234</v>
      </c>
      <c r="C9" s="176" t="s">
        <v>235</v>
      </c>
      <c r="D9" s="219">
        <f t="shared" si="4"/>
        <v>64412</v>
      </c>
      <c r="E9" s="220">
        <f t="shared" si="5"/>
        <v>35373</v>
      </c>
      <c r="F9" s="220">
        <f t="shared" si="6"/>
        <v>0</v>
      </c>
      <c r="G9" s="220">
        <v>0</v>
      </c>
      <c r="H9" s="220">
        <v>0</v>
      </c>
      <c r="I9" s="220">
        <v>0</v>
      </c>
      <c r="J9" s="220">
        <f t="shared" si="7"/>
        <v>28720</v>
      </c>
      <c r="K9" s="220">
        <v>19315</v>
      </c>
      <c r="L9" s="220">
        <v>9405</v>
      </c>
      <c r="M9" s="220">
        <v>0</v>
      </c>
      <c r="N9" s="220">
        <f t="shared" si="8"/>
        <v>958</v>
      </c>
      <c r="O9" s="220">
        <v>179</v>
      </c>
      <c r="P9" s="220">
        <v>779</v>
      </c>
      <c r="Q9" s="220">
        <v>0</v>
      </c>
      <c r="R9" s="220">
        <f t="shared" si="9"/>
        <v>5695</v>
      </c>
      <c r="S9" s="220">
        <v>1200</v>
      </c>
      <c r="T9" s="220">
        <v>4495</v>
      </c>
      <c r="U9" s="220">
        <v>0</v>
      </c>
      <c r="V9" s="220">
        <f t="shared" si="10"/>
        <v>0</v>
      </c>
      <c r="W9" s="220">
        <v>0</v>
      </c>
      <c r="X9" s="220">
        <v>0</v>
      </c>
      <c r="Y9" s="220">
        <v>0</v>
      </c>
      <c r="Z9" s="220">
        <f t="shared" si="11"/>
        <v>0</v>
      </c>
      <c r="AA9" s="220">
        <v>0</v>
      </c>
      <c r="AB9" s="220">
        <v>0</v>
      </c>
      <c r="AC9" s="220">
        <v>0</v>
      </c>
      <c r="AD9" s="220">
        <f t="shared" si="12"/>
        <v>23335</v>
      </c>
      <c r="AE9" s="220">
        <f t="shared" si="13"/>
        <v>0</v>
      </c>
      <c r="AF9" s="220">
        <v>0</v>
      </c>
      <c r="AG9" s="220">
        <v>0</v>
      </c>
      <c r="AH9" s="220">
        <v>0</v>
      </c>
      <c r="AI9" s="220">
        <f t="shared" si="14"/>
        <v>16659</v>
      </c>
      <c r="AJ9" s="220">
        <v>0</v>
      </c>
      <c r="AK9" s="220">
        <v>0</v>
      </c>
      <c r="AL9" s="220">
        <v>16659</v>
      </c>
      <c r="AM9" s="220">
        <f t="shared" si="15"/>
        <v>320</v>
      </c>
      <c r="AN9" s="220">
        <v>0</v>
      </c>
      <c r="AO9" s="220">
        <v>0</v>
      </c>
      <c r="AP9" s="220">
        <v>320</v>
      </c>
      <c r="AQ9" s="220">
        <f t="shared" si="16"/>
        <v>6356</v>
      </c>
      <c r="AR9" s="220">
        <v>0</v>
      </c>
      <c r="AS9" s="220">
        <v>0</v>
      </c>
      <c r="AT9" s="220">
        <v>6356</v>
      </c>
      <c r="AU9" s="220">
        <f t="shared" si="17"/>
        <v>0</v>
      </c>
      <c r="AV9" s="220">
        <v>0</v>
      </c>
      <c r="AW9" s="220">
        <v>0</v>
      </c>
      <c r="AX9" s="220">
        <v>0</v>
      </c>
      <c r="AY9" s="220">
        <f t="shared" si="18"/>
        <v>0</v>
      </c>
      <c r="AZ9" s="220">
        <v>0</v>
      </c>
      <c r="BA9" s="220">
        <v>0</v>
      </c>
      <c r="BB9" s="220">
        <v>0</v>
      </c>
      <c r="BC9" s="219">
        <f t="shared" si="19"/>
        <v>5704</v>
      </c>
      <c r="BD9" s="219">
        <f t="shared" si="20"/>
        <v>0</v>
      </c>
      <c r="BE9" s="220">
        <v>0</v>
      </c>
      <c r="BF9" s="220">
        <v>0</v>
      </c>
      <c r="BG9" s="220">
        <v>0</v>
      </c>
      <c r="BH9" s="220">
        <v>0</v>
      </c>
      <c r="BI9" s="220">
        <v>0</v>
      </c>
      <c r="BJ9" s="220">
        <v>0</v>
      </c>
      <c r="BK9" s="219">
        <f t="shared" si="21"/>
        <v>5704</v>
      </c>
      <c r="BL9" s="220">
        <v>0</v>
      </c>
      <c r="BM9" s="220">
        <v>3704</v>
      </c>
      <c r="BN9" s="220">
        <v>773</v>
      </c>
      <c r="BO9" s="220">
        <v>278</v>
      </c>
      <c r="BP9" s="220">
        <v>0</v>
      </c>
      <c r="BQ9" s="220">
        <v>949</v>
      </c>
      <c r="BR9" s="220">
        <f t="shared" si="22"/>
        <v>35373</v>
      </c>
      <c r="BS9" s="220">
        <f t="shared" si="23"/>
        <v>0</v>
      </c>
      <c r="BT9" s="220">
        <f t="shared" si="24"/>
        <v>28720</v>
      </c>
      <c r="BU9" s="220">
        <f t="shared" si="25"/>
        <v>958</v>
      </c>
      <c r="BV9" s="220">
        <f t="shared" si="26"/>
        <v>5695</v>
      </c>
      <c r="BW9" s="220">
        <f t="shared" si="27"/>
        <v>0</v>
      </c>
      <c r="BX9" s="220">
        <f t="shared" si="28"/>
        <v>0</v>
      </c>
      <c r="BY9" s="219">
        <f t="shared" si="29"/>
        <v>35373</v>
      </c>
      <c r="BZ9" s="220">
        <f t="shared" si="30"/>
        <v>0</v>
      </c>
      <c r="CA9" s="220">
        <f t="shared" si="31"/>
        <v>28720</v>
      </c>
      <c r="CB9" s="220">
        <f t="shared" si="32"/>
        <v>958</v>
      </c>
      <c r="CC9" s="220">
        <f t="shared" si="33"/>
        <v>5695</v>
      </c>
      <c r="CD9" s="220">
        <f t="shared" si="34"/>
        <v>0</v>
      </c>
      <c r="CE9" s="220">
        <f t="shared" si="35"/>
        <v>0</v>
      </c>
      <c r="CF9" s="219">
        <f t="shared" si="36"/>
        <v>0</v>
      </c>
      <c r="CG9" s="220">
        <f t="shared" si="37"/>
        <v>0</v>
      </c>
      <c r="CH9" s="220">
        <f t="shared" si="38"/>
        <v>0</v>
      </c>
      <c r="CI9" s="220">
        <f t="shared" si="39"/>
        <v>0</v>
      </c>
      <c r="CJ9" s="220">
        <f t="shared" si="40"/>
        <v>0</v>
      </c>
      <c r="CK9" s="220">
        <f t="shared" si="41"/>
        <v>0</v>
      </c>
      <c r="CL9" s="220">
        <f t="shared" si="42"/>
        <v>0</v>
      </c>
      <c r="CM9" s="220">
        <f t="shared" si="43"/>
        <v>29039</v>
      </c>
      <c r="CN9" s="220">
        <f t="shared" si="44"/>
        <v>0</v>
      </c>
      <c r="CO9" s="220">
        <f t="shared" si="45"/>
        <v>20363</v>
      </c>
      <c r="CP9" s="220">
        <f t="shared" si="46"/>
        <v>1093</v>
      </c>
      <c r="CQ9" s="220">
        <f t="shared" si="47"/>
        <v>6634</v>
      </c>
      <c r="CR9" s="220">
        <f t="shared" si="48"/>
        <v>0</v>
      </c>
      <c r="CS9" s="220">
        <f t="shared" si="49"/>
        <v>949</v>
      </c>
      <c r="CT9" s="219">
        <f t="shared" si="50"/>
        <v>23335</v>
      </c>
      <c r="CU9" s="220">
        <f t="shared" si="51"/>
        <v>0</v>
      </c>
      <c r="CV9" s="220">
        <f t="shared" si="52"/>
        <v>16659</v>
      </c>
      <c r="CW9" s="220">
        <f t="shared" si="53"/>
        <v>320</v>
      </c>
      <c r="CX9" s="220">
        <f t="shared" si="54"/>
        <v>6356</v>
      </c>
      <c r="CY9" s="220">
        <f t="shared" si="55"/>
        <v>0</v>
      </c>
      <c r="CZ9" s="220">
        <f t="shared" si="56"/>
        <v>0</v>
      </c>
      <c r="DA9" s="219">
        <f t="shared" si="57"/>
        <v>5704</v>
      </c>
      <c r="DB9" s="220">
        <f t="shared" si="58"/>
        <v>0</v>
      </c>
      <c r="DC9" s="220">
        <f t="shared" si="59"/>
        <v>3704</v>
      </c>
      <c r="DD9" s="220">
        <f t="shared" si="60"/>
        <v>773</v>
      </c>
      <c r="DE9" s="220">
        <f t="shared" si="61"/>
        <v>278</v>
      </c>
      <c r="DF9" s="220">
        <f t="shared" si="62"/>
        <v>0</v>
      </c>
      <c r="DG9" s="220">
        <f t="shared" si="63"/>
        <v>949</v>
      </c>
      <c r="DH9" s="220">
        <v>0</v>
      </c>
      <c r="DI9" s="219">
        <f t="shared" si="64"/>
        <v>0</v>
      </c>
      <c r="DJ9" s="220">
        <v>0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231</v>
      </c>
      <c r="B10" s="190" t="s">
        <v>236</v>
      </c>
      <c r="C10" s="176" t="s">
        <v>237</v>
      </c>
      <c r="D10" s="219">
        <f t="shared" si="4"/>
        <v>15800</v>
      </c>
      <c r="E10" s="220">
        <f t="shared" si="5"/>
        <v>10966</v>
      </c>
      <c r="F10" s="220">
        <f t="shared" si="6"/>
        <v>0</v>
      </c>
      <c r="G10" s="220">
        <v>0</v>
      </c>
      <c r="H10" s="220">
        <v>0</v>
      </c>
      <c r="I10" s="220">
        <v>0</v>
      </c>
      <c r="J10" s="220">
        <f t="shared" si="7"/>
        <v>7957</v>
      </c>
      <c r="K10" s="220">
        <v>0</v>
      </c>
      <c r="L10" s="220">
        <v>7957</v>
      </c>
      <c r="M10" s="220">
        <v>0</v>
      </c>
      <c r="N10" s="220">
        <f t="shared" si="8"/>
        <v>1801</v>
      </c>
      <c r="O10" s="220">
        <v>0</v>
      </c>
      <c r="P10" s="220">
        <v>1801</v>
      </c>
      <c r="Q10" s="220">
        <v>0</v>
      </c>
      <c r="R10" s="220">
        <f t="shared" si="9"/>
        <v>1208</v>
      </c>
      <c r="S10" s="220">
        <v>0</v>
      </c>
      <c r="T10" s="220">
        <v>1208</v>
      </c>
      <c r="U10" s="220">
        <v>0</v>
      </c>
      <c r="V10" s="220">
        <f t="shared" si="10"/>
        <v>0</v>
      </c>
      <c r="W10" s="220">
        <v>0</v>
      </c>
      <c r="X10" s="220">
        <v>0</v>
      </c>
      <c r="Y10" s="220">
        <v>0</v>
      </c>
      <c r="Z10" s="220">
        <f t="shared" si="11"/>
        <v>0</v>
      </c>
      <c r="AA10" s="220">
        <v>0</v>
      </c>
      <c r="AB10" s="220">
        <v>0</v>
      </c>
      <c r="AC10" s="220">
        <v>0</v>
      </c>
      <c r="AD10" s="220">
        <f t="shared" si="12"/>
        <v>3764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3370</v>
      </c>
      <c r="AJ10" s="220">
        <v>0</v>
      </c>
      <c r="AK10" s="220">
        <v>0</v>
      </c>
      <c r="AL10" s="220">
        <v>3370</v>
      </c>
      <c r="AM10" s="220">
        <f t="shared" si="15"/>
        <v>394</v>
      </c>
      <c r="AN10" s="220">
        <v>0</v>
      </c>
      <c r="AO10" s="220">
        <v>0</v>
      </c>
      <c r="AP10" s="220">
        <v>394</v>
      </c>
      <c r="AQ10" s="220">
        <f t="shared" si="16"/>
        <v>0</v>
      </c>
      <c r="AR10" s="220">
        <v>0</v>
      </c>
      <c r="AS10" s="220">
        <v>0</v>
      </c>
      <c r="AT10" s="220">
        <v>0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0</v>
      </c>
      <c r="AZ10" s="220">
        <v>0</v>
      </c>
      <c r="BA10" s="220">
        <v>0</v>
      </c>
      <c r="BB10" s="220">
        <v>0</v>
      </c>
      <c r="BC10" s="219">
        <f t="shared" si="19"/>
        <v>1070</v>
      </c>
      <c r="BD10" s="219">
        <f t="shared" si="20"/>
        <v>1070</v>
      </c>
      <c r="BE10" s="220">
        <v>0</v>
      </c>
      <c r="BF10" s="220">
        <v>1009</v>
      </c>
      <c r="BG10" s="220">
        <v>61</v>
      </c>
      <c r="BH10" s="220">
        <v>0</v>
      </c>
      <c r="BI10" s="220">
        <v>0</v>
      </c>
      <c r="BJ10" s="220">
        <v>0</v>
      </c>
      <c r="BK10" s="219">
        <f t="shared" si="21"/>
        <v>0</v>
      </c>
      <c r="BL10" s="220">
        <v>0</v>
      </c>
      <c r="BM10" s="220">
        <v>0</v>
      </c>
      <c r="BN10" s="220">
        <v>0</v>
      </c>
      <c r="BO10" s="220">
        <v>0</v>
      </c>
      <c r="BP10" s="220">
        <v>0</v>
      </c>
      <c r="BQ10" s="220">
        <v>0</v>
      </c>
      <c r="BR10" s="220">
        <f t="shared" si="22"/>
        <v>12036</v>
      </c>
      <c r="BS10" s="220">
        <f t="shared" si="23"/>
        <v>0</v>
      </c>
      <c r="BT10" s="220">
        <f t="shared" si="24"/>
        <v>8966</v>
      </c>
      <c r="BU10" s="220">
        <f t="shared" si="25"/>
        <v>1862</v>
      </c>
      <c r="BV10" s="220">
        <f t="shared" si="26"/>
        <v>1208</v>
      </c>
      <c r="BW10" s="220">
        <f t="shared" si="27"/>
        <v>0</v>
      </c>
      <c r="BX10" s="220">
        <f t="shared" si="28"/>
        <v>0</v>
      </c>
      <c r="BY10" s="219">
        <f t="shared" si="29"/>
        <v>10966</v>
      </c>
      <c r="BZ10" s="220">
        <f t="shared" si="30"/>
        <v>0</v>
      </c>
      <c r="CA10" s="220">
        <f t="shared" si="31"/>
        <v>7957</v>
      </c>
      <c r="CB10" s="220">
        <f t="shared" si="32"/>
        <v>1801</v>
      </c>
      <c r="CC10" s="220">
        <f t="shared" si="33"/>
        <v>1208</v>
      </c>
      <c r="CD10" s="220">
        <f t="shared" si="34"/>
        <v>0</v>
      </c>
      <c r="CE10" s="220">
        <f t="shared" si="35"/>
        <v>0</v>
      </c>
      <c r="CF10" s="219">
        <f t="shared" si="36"/>
        <v>1070</v>
      </c>
      <c r="CG10" s="220">
        <f t="shared" si="37"/>
        <v>0</v>
      </c>
      <c r="CH10" s="220">
        <f t="shared" si="38"/>
        <v>1009</v>
      </c>
      <c r="CI10" s="220">
        <f t="shared" si="39"/>
        <v>61</v>
      </c>
      <c r="CJ10" s="220">
        <f t="shared" si="40"/>
        <v>0</v>
      </c>
      <c r="CK10" s="220">
        <f t="shared" si="41"/>
        <v>0</v>
      </c>
      <c r="CL10" s="220">
        <f t="shared" si="42"/>
        <v>0</v>
      </c>
      <c r="CM10" s="220">
        <f t="shared" si="43"/>
        <v>3764</v>
      </c>
      <c r="CN10" s="220">
        <f t="shared" si="44"/>
        <v>0</v>
      </c>
      <c r="CO10" s="220">
        <f t="shared" si="45"/>
        <v>3370</v>
      </c>
      <c r="CP10" s="220">
        <f t="shared" si="46"/>
        <v>394</v>
      </c>
      <c r="CQ10" s="220">
        <f t="shared" si="47"/>
        <v>0</v>
      </c>
      <c r="CR10" s="220">
        <f t="shared" si="48"/>
        <v>0</v>
      </c>
      <c r="CS10" s="220">
        <f t="shared" si="49"/>
        <v>0</v>
      </c>
      <c r="CT10" s="219">
        <f t="shared" si="50"/>
        <v>3764</v>
      </c>
      <c r="CU10" s="220">
        <f t="shared" si="51"/>
        <v>0</v>
      </c>
      <c r="CV10" s="220">
        <f t="shared" si="52"/>
        <v>3370</v>
      </c>
      <c r="CW10" s="220">
        <f t="shared" si="53"/>
        <v>394</v>
      </c>
      <c r="CX10" s="220">
        <f t="shared" si="54"/>
        <v>0</v>
      </c>
      <c r="CY10" s="220">
        <f t="shared" si="55"/>
        <v>0</v>
      </c>
      <c r="CZ10" s="220">
        <f t="shared" si="56"/>
        <v>0</v>
      </c>
      <c r="DA10" s="219">
        <f t="shared" si="57"/>
        <v>0</v>
      </c>
      <c r="DB10" s="220">
        <f t="shared" si="58"/>
        <v>0</v>
      </c>
      <c r="DC10" s="220">
        <f t="shared" si="59"/>
        <v>0</v>
      </c>
      <c r="DD10" s="220">
        <f t="shared" si="60"/>
        <v>0</v>
      </c>
      <c r="DE10" s="220">
        <f t="shared" si="61"/>
        <v>0</v>
      </c>
      <c r="DF10" s="220">
        <f t="shared" si="62"/>
        <v>0</v>
      </c>
      <c r="DG10" s="220">
        <f t="shared" si="63"/>
        <v>0</v>
      </c>
      <c r="DH10" s="220">
        <v>0</v>
      </c>
      <c r="DI10" s="219">
        <f t="shared" si="64"/>
        <v>2</v>
      </c>
      <c r="DJ10" s="220">
        <v>0</v>
      </c>
      <c r="DK10" s="220">
        <v>2</v>
      </c>
      <c r="DL10" s="220">
        <v>0</v>
      </c>
      <c r="DM10" s="220">
        <v>0</v>
      </c>
    </row>
    <row r="11" spans="1:117" s="177" customFormat="1" ht="12" customHeight="1">
      <c r="A11" s="176" t="s">
        <v>154</v>
      </c>
      <c r="B11" s="190" t="s">
        <v>162</v>
      </c>
      <c r="C11" s="176" t="s">
        <v>163</v>
      </c>
      <c r="D11" s="219">
        <f t="shared" si="4"/>
        <v>15481</v>
      </c>
      <c r="E11" s="220">
        <f t="shared" si="5"/>
        <v>10168</v>
      </c>
      <c r="F11" s="220">
        <f t="shared" si="6"/>
        <v>0</v>
      </c>
      <c r="G11" s="220">
        <v>0</v>
      </c>
      <c r="H11" s="220">
        <v>0</v>
      </c>
      <c r="I11" s="220">
        <v>0</v>
      </c>
      <c r="J11" s="220">
        <f t="shared" si="7"/>
        <v>7799</v>
      </c>
      <c r="K11" s="220">
        <v>0</v>
      </c>
      <c r="L11" s="220">
        <v>7799</v>
      </c>
      <c r="M11" s="220">
        <v>0</v>
      </c>
      <c r="N11" s="220">
        <f t="shared" si="8"/>
        <v>578</v>
      </c>
      <c r="O11" s="220">
        <v>0</v>
      </c>
      <c r="P11" s="220">
        <v>578</v>
      </c>
      <c r="Q11" s="220">
        <v>0</v>
      </c>
      <c r="R11" s="220">
        <f t="shared" si="9"/>
        <v>1627</v>
      </c>
      <c r="S11" s="220">
        <v>0</v>
      </c>
      <c r="T11" s="220">
        <v>1627</v>
      </c>
      <c r="U11" s="220">
        <v>0</v>
      </c>
      <c r="V11" s="220">
        <f t="shared" si="10"/>
        <v>0</v>
      </c>
      <c r="W11" s="220">
        <v>0</v>
      </c>
      <c r="X11" s="220">
        <v>0</v>
      </c>
      <c r="Y11" s="220">
        <v>0</v>
      </c>
      <c r="Z11" s="220">
        <f t="shared" si="11"/>
        <v>164</v>
      </c>
      <c r="AA11" s="220">
        <v>0</v>
      </c>
      <c r="AB11" s="220">
        <v>164</v>
      </c>
      <c r="AC11" s="220">
        <v>0</v>
      </c>
      <c r="AD11" s="220">
        <f t="shared" si="12"/>
        <v>4562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4239</v>
      </c>
      <c r="AJ11" s="220">
        <v>0</v>
      </c>
      <c r="AK11" s="220">
        <v>0</v>
      </c>
      <c r="AL11" s="220">
        <v>4239</v>
      </c>
      <c r="AM11" s="220">
        <f t="shared" si="15"/>
        <v>302</v>
      </c>
      <c r="AN11" s="220">
        <v>0</v>
      </c>
      <c r="AO11" s="220">
        <v>0</v>
      </c>
      <c r="AP11" s="220">
        <v>302</v>
      </c>
      <c r="AQ11" s="220">
        <f t="shared" si="16"/>
        <v>21</v>
      </c>
      <c r="AR11" s="220">
        <v>0</v>
      </c>
      <c r="AS11" s="220">
        <v>0</v>
      </c>
      <c r="AT11" s="220">
        <v>21</v>
      </c>
      <c r="AU11" s="220">
        <f t="shared" si="17"/>
        <v>0</v>
      </c>
      <c r="AV11" s="220">
        <v>0</v>
      </c>
      <c r="AW11" s="220">
        <v>0</v>
      </c>
      <c r="AX11" s="220">
        <v>0</v>
      </c>
      <c r="AY11" s="220">
        <f t="shared" si="18"/>
        <v>0</v>
      </c>
      <c r="AZ11" s="220">
        <v>0</v>
      </c>
      <c r="BA11" s="220">
        <v>0</v>
      </c>
      <c r="BB11" s="220">
        <v>0</v>
      </c>
      <c r="BC11" s="219">
        <f t="shared" si="19"/>
        <v>751</v>
      </c>
      <c r="BD11" s="219">
        <f t="shared" si="20"/>
        <v>101</v>
      </c>
      <c r="BE11" s="220">
        <v>0</v>
      </c>
      <c r="BF11" s="220">
        <v>81</v>
      </c>
      <c r="BG11" s="220">
        <v>20</v>
      </c>
      <c r="BH11" s="220">
        <v>0</v>
      </c>
      <c r="BI11" s="220">
        <v>0</v>
      </c>
      <c r="BJ11" s="220">
        <v>0</v>
      </c>
      <c r="BK11" s="219">
        <f t="shared" si="21"/>
        <v>650</v>
      </c>
      <c r="BL11" s="220">
        <v>0</v>
      </c>
      <c r="BM11" s="220">
        <v>294</v>
      </c>
      <c r="BN11" s="220">
        <v>348</v>
      </c>
      <c r="BO11" s="220">
        <v>8</v>
      </c>
      <c r="BP11" s="220">
        <v>0</v>
      </c>
      <c r="BQ11" s="220">
        <v>0</v>
      </c>
      <c r="BR11" s="220">
        <f t="shared" si="22"/>
        <v>10269</v>
      </c>
      <c r="BS11" s="220">
        <f t="shared" si="23"/>
        <v>0</v>
      </c>
      <c r="BT11" s="220">
        <f t="shared" si="24"/>
        <v>7880</v>
      </c>
      <c r="BU11" s="220">
        <f t="shared" si="25"/>
        <v>598</v>
      </c>
      <c r="BV11" s="220">
        <f t="shared" si="26"/>
        <v>1627</v>
      </c>
      <c r="BW11" s="220">
        <f t="shared" si="27"/>
        <v>0</v>
      </c>
      <c r="BX11" s="220">
        <f t="shared" si="28"/>
        <v>164</v>
      </c>
      <c r="BY11" s="219">
        <f t="shared" si="29"/>
        <v>10168</v>
      </c>
      <c r="BZ11" s="220">
        <f t="shared" si="30"/>
        <v>0</v>
      </c>
      <c r="CA11" s="220">
        <f t="shared" si="31"/>
        <v>7799</v>
      </c>
      <c r="CB11" s="220">
        <f t="shared" si="32"/>
        <v>578</v>
      </c>
      <c r="CC11" s="220">
        <f t="shared" si="33"/>
        <v>1627</v>
      </c>
      <c r="CD11" s="220">
        <f t="shared" si="34"/>
        <v>0</v>
      </c>
      <c r="CE11" s="220">
        <f t="shared" si="35"/>
        <v>164</v>
      </c>
      <c r="CF11" s="219">
        <f t="shared" si="36"/>
        <v>101</v>
      </c>
      <c r="CG11" s="220">
        <f t="shared" si="37"/>
        <v>0</v>
      </c>
      <c r="CH11" s="220">
        <f t="shared" si="38"/>
        <v>81</v>
      </c>
      <c r="CI11" s="220">
        <f t="shared" si="39"/>
        <v>20</v>
      </c>
      <c r="CJ11" s="220">
        <f t="shared" si="40"/>
        <v>0</v>
      </c>
      <c r="CK11" s="220">
        <f t="shared" si="41"/>
        <v>0</v>
      </c>
      <c r="CL11" s="220">
        <f t="shared" si="42"/>
        <v>0</v>
      </c>
      <c r="CM11" s="220">
        <f t="shared" si="43"/>
        <v>5212</v>
      </c>
      <c r="CN11" s="220">
        <f t="shared" si="44"/>
        <v>0</v>
      </c>
      <c r="CO11" s="220">
        <f t="shared" si="45"/>
        <v>4533</v>
      </c>
      <c r="CP11" s="220">
        <f t="shared" si="46"/>
        <v>650</v>
      </c>
      <c r="CQ11" s="220">
        <f t="shared" si="47"/>
        <v>29</v>
      </c>
      <c r="CR11" s="220">
        <f t="shared" si="48"/>
        <v>0</v>
      </c>
      <c r="CS11" s="220">
        <f t="shared" si="49"/>
        <v>0</v>
      </c>
      <c r="CT11" s="219">
        <f t="shared" si="50"/>
        <v>4562</v>
      </c>
      <c r="CU11" s="220">
        <f t="shared" si="51"/>
        <v>0</v>
      </c>
      <c r="CV11" s="220">
        <f t="shared" si="52"/>
        <v>4239</v>
      </c>
      <c r="CW11" s="220">
        <f t="shared" si="53"/>
        <v>302</v>
      </c>
      <c r="CX11" s="220">
        <f t="shared" si="54"/>
        <v>21</v>
      </c>
      <c r="CY11" s="220">
        <f t="shared" si="55"/>
        <v>0</v>
      </c>
      <c r="CZ11" s="220">
        <f t="shared" si="56"/>
        <v>0</v>
      </c>
      <c r="DA11" s="219">
        <f t="shared" si="57"/>
        <v>650</v>
      </c>
      <c r="DB11" s="220">
        <f t="shared" si="58"/>
        <v>0</v>
      </c>
      <c r="DC11" s="220">
        <f t="shared" si="59"/>
        <v>294</v>
      </c>
      <c r="DD11" s="220">
        <f t="shared" si="60"/>
        <v>348</v>
      </c>
      <c r="DE11" s="220">
        <f t="shared" si="61"/>
        <v>8</v>
      </c>
      <c r="DF11" s="220">
        <f t="shared" si="62"/>
        <v>0</v>
      </c>
      <c r="DG11" s="220">
        <f t="shared" si="63"/>
        <v>0</v>
      </c>
      <c r="DH11" s="220">
        <v>0</v>
      </c>
      <c r="DI11" s="219">
        <f t="shared" si="64"/>
        <v>0</v>
      </c>
      <c r="DJ11" s="220">
        <v>0</v>
      </c>
      <c r="DK11" s="220">
        <v>0</v>
      </c>
      <c r="DL11" s="220">
        <v>0</v>
      </c>
      <c r="DM11" s="220">
        <v>0</v>
      </c>
    </row>
    <row r="12" spans="1:117" s="177" customFormat="1" ht="12" customHeight="1">
      <c r="A12" s="178" t="s">
        <v>238</v>
      </c>
      <c r="B12" s="179" t="s">
        <v>239</v>
      </c>
      <c r="C12" s="178" t="s">
        <v>240</v>
      </c>
      <c r="D12" s="221">
        <f t="shared" si="4"/>
        <v>12366</v>
      </c>
      <c r="E12" s="221">
        <f t="shared" si="5"/>
        <v>8243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6678</v>
      </c>
      <c r="K12" s="221">
        <v>0</v>
      </c>
      <c r="L12" s="221">
        <v>6678</v>
      </c>
      <c r="M12" s="221">
        <v>0</v>
      </c>
      <c r="N12" s="221">
        <f t="shared" si="8"/>
        <v>416</v>
      </c>
      <c r="O12" s="221">
        <v>0</v>
      </c>
      <c r="P12" s="221">
        <v>416</v>
      </c>
      <c r="Q12" s="221">
        <v>0</v>
      </c>
      <c r="R12" s="221">
        <f t="shared" si="9"/>
        <v>1149</v>
      </c>
      <c r="S12" s="221">
        <v>0</v>
      </c>
      <c r="T12" s="221">
        <v>1149</v>
      </c>
      <c r="U12" s="221">
        <v>0</v>
      </c>
      <c r="V12" s="221">
        <f t="shared" si="10"/>
        <v>0</v>
      </c>
      <c r="W12" s="221">
        <v>0</v>
      </c>
      <c r="X12" s="221">
        <v>0</v>
      </c>
      <c r="Y12" s="221">
        <v>0</v>
      </c>
      <c r="Z12" s="221">
        <f t="shared" si="11"/>
        <v>0</v>
      </c>
      <c r="AA12" s="221">
        <v>0</v>
      </c>
      <c r="AB12" s="221">
        <v>0</v>
      </c>
      <c r="AC12" s="221">
        <v>0</v>
      </c>
      <c r="AD12" s="221">
        <f t="shared" si="12"/>
        <v>2960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1958</v>
      </c>
      <c r="AJ12" s="221">
        <v>0</v>
      </c>
      <c r="AK12" s="221">
        <v>0</v>
      </c>
      <c r="AL12" s="221">
        <v>1958</v>
      </c>
      <c r="AM12" s="221">
        <f t="shared" si="15"/>
        <v>0</v>
      </c>
      <c r="AN12" s="221">
        <v>0</v>
      </c>
      <c r="AO12" s="221">
        <v>0</v>
      </c>
      <c r="AP12" s="221"/>
      <c r="AQ12" s="221">
        <f t="shared" si="16"/>
        <v>1002</v>
      </c>
      <c r="AR12" s="221">
        <v>0</v>
      </c>
      <c r="AS12" s="221">
        <v>0</v>
      </c>
      <c r="AT12" s="221">
        <v>1002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0</v>
      </c>
      <c r="AZ12" s="221">
        <v>0</v>
      </c>
      <c r="BA12" s="221">
        <v>0</v>
      </c>
      <c r="BB12" s="221">
        <v>0</v>
      </c>
      <c r="BC12" s="221">
        <f t="shared" si="19"/>
        <v>1163</v>
      </c>
      <c r="BD12" s="221">
        <f t="shared" si="20"/>
        <v>0</v>
      </c>
      <c r="BE12" s="221">
        <v>0</v>
      </c>
      <c r="BF12" s="221"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f t="shared" si="21"/>
        <v>1163</v>
      </c>
      <c r="BL12" s="221">
        <v>0</v>
      </c>
      <c r="BM12" s="221">
        <v>1163</v>
      </c>
      <c r="BN12" s="221"/>
      <c r="BO12" s="221">
        <v>0</v>
      </c>
      <c r="BP12" s="221">
        <v>0</v>
      </c>
      <c r="BQ12" s="221">
        <v>0</v>
      </c>
      <c r="BR12" s="221">
        <f t="shared" si="22"/>
        <v>8243</v>
      </c>
      <c r="BS12" s="221">
        <f t="shared" si="23"/>
        <v>0</v>
      </c>
      <c r="BT12" s="221">
        <f t="shared" si="24"/>
        <v>6678</v>
      </c>
      <c r="BU12" s="221">
        <f t="shared" si="25"/>
        <v>416</v>
      </c>
      <c r="BV12" s="221">
        <f t="shared" si="26"/>
        <v>1149</v>
      </c>
      <c r="BW12" s="221">
        <f t="shared" si="27"/>
        <v>0</v>
      </c>
      <c r="BX12" s="221">
        <f t="shared" si="28"/>
        <v>0</v>
      </c>
      <c r="BY12" s="221">
        <f t="shared" si="29"/>
        <v>8243</v>
      </c>
      <c r="BZ12" s="221">
        <f t="shared" si="30"/>
        <v>0</v>
      </c>
      <c r="CA12" s="221">
        <f t="shared" si="31"/>
        <v>6678</v>
      </c>
      <c r="CB12" s="221">
        <f t="shared" si="32"/>
        <v>416</v>
      </c>
      <c r="CC12" s="221">
        <f t="shared" si="33"/>
        <v>1149</v>
      </c>
      <c r="CD12" s="221">
        <f t="shared" si="34"/>
        <v>0</v>
      </c>
      <c r="CE12" s="221">
        <f t="shared" si="35"/>
        <v>0</v>
      </c>
      <c r="CF12" s="221">
        <f t="shared" si="36"/>
        <v>0</v>
      </c>
      <c r="CG12" s="221">
        <f t="shared" si="37"/>
        <v>0</v>
      </c>
      <c r="CH12" s="221">
        <f t="shared" si="38"/>
        <v>0</v>
      </c>
      <c r="CI12" s="221">
        <f t="shared" si="39"/>
        <v>0</v>
      </c>
      <c r="CJ12" s="221">
        <f t="shared" si="40"/>
        <v>0</v>
      </c>
      <c r="CK12" s="221">
        <f t="shared" si="41"/>
        <v>0</v>
      </c>
      <c r="CL12" s="221">
        <f t="shared" si="42"/>
        <v>0</v>
      </c>
      <c r="CM12" s="221">
        <f t="shared" si="43"/>
        <v>4123</v>
      </c>
      <c r="CN12" s="221">
        <f t="shared" si="44"/>
        <v>0</v>
      </c>
      <c r="CO12" s="221">
        <f t="shared" si="45"/>
        <v>3121</v>
      </c>
      <c r="CP12" s="221">
        <f t="shared" si="46"/>
        <v>0</v>
      </c>
      <c r="CQ12" s="221">
        <f t="shared" si="47"/>
        <v>1002</v>
      </c>
      <c r="CR12" s="221">
        <f t="shared" si="48"/>
        <v>0</v>
      </c>
      <c r="CS12" s="221">
        <f t="shared" si="49"/>
        <v>0</v>
      </c>
      <c r="CT12" s="221">
        <f t="shared" si="50"/>
        <v>2960</v>
      </c>
      <c r="CU12" s="221">
        <f t="shared" si="51"/>
        <v>0</v>
      </c>
      <c r="CV12" s="221">
        <f t="shared" si="52"/>
        <v>1958</v>
      </c>
      <c r="CW12" s="221">
        <f t="shared" si="53"/>
        <v>0</v>
      </c>
      <c r="CX12" s="221">
        <f t="shared" si="54"/>
        <v>1002</v>
      </c>
      <c r="CY12" s="221">
        <f t="shared" si="55"/>
        <v>0</v>
      </c>
      <c r="CZ12" s="221">
        <f t="shared" si="56"/>
        <v>0</v>
      </c>
      <c r="DA12" s="221">
        <f t="shared" si="57"/>
        <v>1163</v>
      </c>
      <c r="DB12" s="221">
        <f t="shared" si="58"/>
        <v>0</v>
      </c>
      <c r="DC12" s="221">
        <f t="shared" si="59"/>
        <v>1163</v>
      </c>
      <c r="DD12" s="221">
        <f t="shared" si="60"/>
        <v>0</v>
      </c>
      <c r="DE12" s="221">
        <f t="shared" si="61"/>
        <v>0</v>
      </c>
      <c r="DF12" s="221">
        <f t="shared" si="62"/>
        <v>0</v>
      </c>
      <c r="DG12" s="221">
        <f t="shared" si="63"/>
        <v>0</v>
      </c>
      <c r="DH12" s="221">
        <v>0</v>
      </c>
      <c r="DI12" s="221">
        <f t="shared" si="64"/>
        <v>4</v>
      </c>
      <c r="DJ12" s="221">
        <v>0</v>
      </c>
      <c r="DK12" s="221">
        <v>4</v>
      </c>
      <c r="DL12" s="221">
        <v>0</v>
      </c>
      <c r="DM12" s="221">
        <v>0</v>
      </c>
    </row>
    <row r="13" spans="1:117" s="177" customFormat="1" ht="12" customHeight="1">
      <c r="A13" s="178" t="s">
        <v>231</v>
      </c>
      <c r="B13" s="179" t="s">
        <v>241</v>
      </c>
      <c r="C13" s="178" t="s">
        <v>242</v>
      </c>
      <c r="D13" s="221">
        <f t="shared" si="4"/>
        <v>14343</v>
      </c>
      <c r="E13" s="221">
        <f t="shared" si="5"/>
        <v>11392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8160</v>
      </c>
      <c r="K13" s="221">
        <v>0</v>
      </c>
      <c r="L13" s="221">
        <v>8160</v>
      </c>
      <c r="M13" s="221">
        <v>0</v>
      </c>
      <c r="N13" s="221">
        <f t="shared" si="8"/>
        <v>1905</v>
      </c>
      <c r="O13" s="221">
        <v>0</v>
      </c>
      <c r="P13" s="221">
        <v>1905</v>
      </c>
      <c r="Q13" s="221">
        <v>0</v>
      </c>
      <c r="R13" s="221">
        <f t="shared" si="9"/>
        <v>1327</v>
      </c>
      <c r="S13" s="221">
        <v>0</v>
      </c>
      <c r="T13" s="221">
        <v>1327</v>
      </c>
      <c r="U13" s="221">
        <v>0</v>
      </c>
      <c r="V13" s="221">
        <f t="shared" si="10"/>
        <v>0</v>
      </c>
      <c r="W13" s="221">
        <v>0</v>
      </c>
      <c r="X13" s="221">
        <v>0</v>
      </c>
      <c r="Y13" s="221">
        <v>0</v>
      </c>
      <c r="Z13" s="221">
        <f t="shared" si="11"/>
        <v>0</v>
      </c>
      <c r="AA13" s="221">
        <v>0</v>
      </c>
      <c r="AB13" s="221">
        <v>0</v>
      </c>
      <c r="AC13" s="221">
        <v>0</v>
      </c>
      <c r="AD13" s="221">
        <f t="shared" si="12"/>
        <v>2170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1864</v>
      </c>
      <c r="AJ13" s="221">
        <v>0</v>
      </c>
      <c r="AK13" s="221">
        <v>0</v>
      </c>
      <c r="AL13" s="221">
        <v>1864</v>
      </c>
      <c r="AM13" s="221">
        <f t="shared" si="15"/>
        <v>306</v>
      </c>
      <c r="AN13" s="221">
        <v>0</v>
      </c>
      <c r="AO13" s="221">
        <v>0</v>
      </c>
      <c r="AP13" s="221">
        <v>306</v>
      </c>
      <c r="AQ13" s="221">
        <f t="shared" si="16"/>
        <v>0</v>
      </c>
      <c r="AR13" s="221">
        <v>0</v>
      </c>
      <c r="AS13" s="221">
        <v>0</v>
      </c>
      <c r="AT13" s="221">
        <v>0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0</v>
      </c>
      <c r="AZ13" s="221">
        <v>0</v>
      </c>
      <c r="BA13" s="221">
        <v>0</v>
      </c>
      <c r="BB13" s="221">
        <v>0</v>
      </c>
      <c r="BC13" s="221">
        <f t="shared" si="19"/>
        <v>781</v>
      </c>
      <c r="BD13" s="221">
        <f t="shared" si="20"/>
        <v>781</v>
      </c>
      <c r="BE13" s="221">
        <v>0</v>
      </c>
      <c r="BF13" s="221">
        <v>701</v>
      </c>
      <c r="BG13" s="221">
        <v>80</v>
      </c>
      <c r="BH13" s="221">
        <v>0</v>
      </c>
      <c r="BI13" s="221">
        <v>0</v>
      </c>
      <c r="BJ13" s="221">
        <v>0</v>
      </c>
      <c r="BK13" s="221">
        <f t="shared" si="21"/>
        <v>0</v>
      </c>
      <c r="BL13" s="221">
        <v>0</v>
      </c>
      <c r="BM13" s="221">
        <v>0</v>
      </c>
      <c r="BN13" s="221">
        <v>0</v>
      </c>
      <c r="BO13" s="221">
        <v>0</v>
      </c>
      <c r="BP13" s="221">
        <v>0</v>
      </c>
      <c r="BQ13" s="221">
        <v>0</v>
      </c>
      <c r="BR13" s="221">
        <f t="shared" si="22"/>
        <v>12173</v>
      </c>
      <c r="BS13" s="221">
        <f t="shared" si="23"/>
        <v>0</v>
      </c>
      <c r="BT13" s="221">
        <f t="shared" si="24"/>
        <v>8861</v>
      </c>
      <c r="BU13" s="221">
        <f t="shared" si="25"/>
        <v>1985</v>
      </c>
      <c r="BV13" s="221">
        <f t="shared" si="26"/>
        <v>1327</v>
      </c>
      <c r="BW13" s="221">
        <f t="shared" si="27"/>
        <v>0</v>
      </c>
      <c r="BX13" s="221">
        <f t="shared" si="28"/>
        <v>0</v>
      </c>
      <c r="BY13" s="221">
        <f t="shared" si="29"/>
        <v>11392</v>
      </c>
      <c r="BZ13" s="221">
        <f t="shared" si="30"/>
        <v>0</v>
      </c>
      <c r="CA13" s="221">
        <f t="shared" si="31"/>
        <v>8160</v>
      </c>
      <c r="CB13" s="221">
        <f t="shared" si="32"/>
        <v>1905</v>
      </c>
      <c r="CC13" s="221">
        <f t="shared" si="33"/>
        <v>1327</v>
      </c>
      <c r="CD13" s="221">
        <f t="shared" si="34"/>
        <v>0</v>
      </c>
      <c r="CE13" s="221">
        <f t="shared" si="35"/>
        <v>0</v>
      </c>
      <c r="CF13" s="221">
        <f t="shared" si="36"/>
        <v>781</v>
      </c>
      <c r="CG13" s="221">
        <f t="shared" si="37"/>
        <v>0</v>
      </c>
      <c r="CH13" s="221">
        <f t="shared" si="38"/>
        <v>701</v>
      </c>
      <c r="CI13" s="221">
        <f t="shared" si="39"/>
        <v>80</v>
      </c>
      <c r="CJ13" s="221">
        <f t="shared" si="40"/>
        <v>0</v>
      </c>
      <c r="CK13" s="221">
        <f t="shared" si="41"/>
        <v>0</v>
      </c>
      <c r="CL13" s="221">
        <f t="shared" si="42"/>
        <v>0</v>
      </c>
      <c r="CM13" s="221">
        <f t="shared" si="43"/>
        <v>2170</v>
      </c>
      <c r="CN13" s="221">
        <f t="shared" si="44"/>
        <v>0</v>
      </c>
      <c r="CO13" s="221">
        <f t="shared" si="45"/>
        <v>1864</v>
      </c>
      <c r="CP13" s="221">
        <f t="shared" si="46"/>
        <v>306</v>
      </c>
      <c r="CQ13" s="221">
        <f t="shared" si="47"/>
        <v>0</v>
      </c>
      <c r="CR13" s="221">
        <f t="shared" si="48"/>
        <v>0</v>
      </c>
      <c r="CS13" s="221">
        <f t="shared" si="49"/>
        <v>0</v>
      </c>
      <c r="CT13" s="221">
        <f t="shared" si="50"/>
        <v>2170</v>
      </c>
      <c r="CU13" s="221">
        <f t="shared" si="51"/>
        <v>0</v>
      </c>
      <c r="CV13" s="221">
        <f t="shared" si="52"/>
        <v>1864</v>
      </c>
      <c r="CW13" s="221">
        <f t="shared" si="53"/>
        <v>306</v>
      </c>
      <c r="CX13" s="221">
        <f t="shared" si="54"/>
        <v>0</v>
      </c>
      <c r="CY13" s="221">
        <f t="shared" si="55"/>
        <v>0</v>
      </c>
      <c r="CZ13" s="221">
        <f t="shared" si="56"/>
        <v>0</v>
      </c>
      <c r="DA13" s="221">
        <f t="shared" si="57"/>
        <v>0</v>
      </c>
      <c r="DB13" s="221">
        <f t="shared" si="58"/>
        <v>0</v>
      </c>
      <c r="DC13" s="221">
        <f t="shared" si="59"/>
        <v>0</v>
      </c>
      <c r="DD13" s="221">
        <f t="shared" si="60"/>
        <v>0</v>
      </c>
      <c r="DE13" s="221">
        <f t="shared" si="61"/>
        <v>0</v>
      </c>
      <c r="DF13" s="221">
        <f t="shared" si="62"/>
        <v>0</v>
      </c>
      <c r="DG13" s="221">
        <f t="shared" si="63"/>
        <v>0</v>
      </c>
      <c r="DH13" s="221">
        <v>0</v>
      </c>
      <c r="DI13" s="221">
        <f t="shared" si="64"/>
        <v>0</v>
      </c>
      <c r="DJ13" s="221">
        <v>0</v>
      </c>
      <c r="DK13" s="221">
        <v>0</v>
      </c>
      <c r="DL13" s="221">
        <v>0</v>
      </c>
      <c r="DM13" s="221">
        <v>0</v>
      </c>
    </row>
    <row r="14" spans="1:117" s="177" customFormat="1" ht="12" customHeight="1">
      <c r="A14" s="178" t="s">
        <v>154</v>
      </c>
      <c r="B14" s="179" t="s">
        <v>168</v>
      </c>
      <c r="C14" s="178" t="s">
        <v>169</v>
      </c>
      <c r="D14" s="221">
        <f t="shared" si="4"/>
        <v>13522</v>
      </c>
      <c r="E14" s="221">
        <f t="shared" si="5"/>
        <v>7904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7067</v>
      </c>
      <c r="K14" s="221">
        <v>0</v>
      </c>
      <c r="L14" s="221">
        <v>7067</v>
      </c>
      <c r="M14" s="221">
        <v>0</v>
      </c>
      <c r="N14" s="221">
        <f t="shared" si="8"/>
        <v>318</v>
      </c>
      <c r="O14" s="221">
        <v>0</v>
      </c>
      <c r="P14" s="221">
        <v>318</v>
      </c>
      <c r="Q14" s="221">
        <v>0</v>
      </c>
      <c r="R14" s="221">
        <f t="shared" si="9"/>
        <v>513</v>
      </c>
      <c r="S14" s="221">
        <v>0</v>
      </c>
      <c r="T14" s="221">
        <v>513</v>
      </c>
      <c r="U14" s="221">
        <v>0</v>
      </c>
      <c r="V14" s="221">
        <f t="shared" si="10"/>
        <v>6</v>
      </c>
      <c r="W14" s="221">
        <v>0</v>
      </c>
      <c r="X14" s="221">
        <v>6</v>
      </c>
      <c r="Y14" s="221">
        <v>0</v>
      </c>
      <c r="Z14" s="221">
        <f t="shared" si="11"/>
        <v>0</v>
      </c>
      <c r="AA14" s="221">
        <v>0</v>
      </c>
      <c r="AB14" s="221">
        <v>0</v>
      </c>
      <c r="AC14" s="221">
        <v>0</v>
      </c>
      <c r="AD14" s="221">
        <f t="shared" si="12"/>
        <v>4774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4774</v>
      </c>
      <c r="AJ14" s="221">
        <v>0</v>
      </c>
      <c r="AK14" s="221">
        <v>0</v>
      </c>
      <c r="AL14" s="221">
        <v>4774</v>
      </c>
      <c r="AM14" s="221">
        <f t="shared" si="15"/>
        <v>0</v>
      </c>
      <c r="AN14" s="221">
        <v>0</v>
      </c>
      <c r="AO14" s="221">
        <v>0</v>
      </c>
      <c r="AP14" s="221">
        <v>0</v>
      </c>
      <c r="AQ14" s="221">
        <f t="shared" si="16"/>
        <v>0</v>
      </c>
      <c r="AR14" s="221">
        <v>0</v>
      </c>
      <c r="AS14" s="221">
        <v>0</v>
      </c>
      <c r="AT14" s="221">
        <v>0</v>
      </c>
      <c r="AU14" s="221">
        <f t="shared" si="17"/>
        <v>0</v>
      </c>
      <c r="AV14" s="221">
        <v>0</v>
      </c>
      <c r="AW14" s="221">
        <v>0</v>
      </c>
      <c r="AX14" s="221">
        <v>0</v>
      </c>
      <c r="AY14" s="221">
        <f t="shared" si="18"/>
        <v>0</v>
      </c>
      <c r="AZ14" s="221">
        <v>0</v>
      </c>
      <c r="BA14" s="221">
        <v>0</v>
      </c>
      <c r="BB14" s="221">
        <v>0</v>
      </c>
      <c r="BC14" s="221">
        <f t="shared" si="19"/>
        <v>844</v>
      </c>
      <c r="BD14" s="221">
        <f t="shared" si="20"/>
        <v>649</v>
      </c>
      <c r="BE14" s="221">
        <v>0</v>
      </c>
      <c r="BF14" s="221">
        <v>130</v>
      </c>
      <c r="BG14" s="221">
        <v>88</v>
      </c>
      <c r="BH14" s="221">
        <v>33</v>
      </c>
      <c r="BI14" s="221">
        <v>0</v>
      </c>
      <c r="BJ14" s="221">
        <v>398</v>
      </c>
      <c r="BK14" s="221">
        <f t="shared" si="21"/>
        <v>195</v>
      </c>
      <c r="BL14" s="221">
        <v>0</v>
      </c>
      <c r="BM14" s="221">
        <v>148</v>
      </c>
      <c r="BN14" s="221">
        <v>8</v>
      </c>
      <c r="BO14" s="221">
        <v>1</v>
      </c>
      <c r="BP14" s="221">
        <v>0</v>
      </c>
      <c r="BQ14" s="221">
        <v>38</v>
      </c>
      <c r="BR14" s="221">
        <f t="shared" si="22"/>
        <v>8553</v>
      </c>
      <c r="BS14" s="221">
        <f t="shared" si="23"/>
        <v>0</v>
      </c>
      <c r="BT14" s="221">
        <f t="shared" si="24"/>
        <v>7197</v>
      </c>
      <c r="BU14" s="221">
        <f t="shared" si="25"/>
        <v>406</v>
      </c>
      <c r="BV14" s="221">
        <f t="shared" si="26"/>
        <v>546</v>
      </c>
      <c r="BW14" s="221">
        <f t="shared" si="27"/>
        <v>6</v>
      </c>
      <c r="BX14" s="221">
        <f t="shared" si="28"/>
        <v>398</v>
      </c>
      <c r="BY14" s="221">
        <f t="shared" si="29"/>
        <v>7904</v>
      </c>
      <c r="BZ14" s="221">
        <f t="shared" si="30"/>
        <v>0</v>
      </c>
      <c r="CA14" s="221">
        <f t="shared" si="31"/>
        <v>7067</v>
      </c>
      <c r="CB14" s="221">
        <f t="shared" si="32"/>
        <v>318</v>
      </c>
      <c r="CC14" s="221">
        <f t="shared" si="33"/>
        <v>513</v>
      </c>
      <c r="CD14" s="221">
        <f t="shared" si="34"/>
        <v>6</v>
      </c>
      <c r="CE14" s="221">
        <f t="shared" si="35"/>
        <v>0</v>
      </c>
      <c r="CF14" s="221">
        <f t="shared" si="36"/>
        <v>649</v>
      </c>
      <c r="CG14" s="221">
        <f t="shared" si="37"/>
        <v>0</v>
      </c>
      <c r="CH14" s="221">
        <f t="shared" si="38"/>
        <v>130</v>
      </c>
      <c r="CI14" s="221">
        <f t="shared" si="39"/>
        <v>88</v>
      </c>
      <c r="CJ14" s="221">
        <f t="shared" si="40"/>
        <v>33</v>
      </c>
      <c r="CK14" s="221">
        <f t="shared" si="41"/>
        <v>0</v>
      </c>
      <c r="CL14" s="221">
        <f t="shared" si="42"/>
        <v>398</v>
      </c>
      <c r="CM14" s="221">
        <f t="shared" si="43"/>
        <v>4969</v>
      </c>
      <c r="CN14" s="221">
        <f t="shared" si="44"/>
        <v>0</v>
      </c>
      <c r="CO14" s="221">
        <f t="shared" si="45"/>
        <v>4922</v>
      </c>
      <c r="CP14" s="221">
        <f t="shared" si="46"/>
        <v>8</v>
      </c>
      <c r="CQ14" s="221">
        <f t="shared" si="47"/>
        <v>1</v>
      </c>
      <c r="CR14" s="221">
        <f t="shared" si="48"/>
        <v>0</v>
      </c>
      <c r="CS14" s="221">
        <f t="shared" si="49"/>
        <v>38</v>
      </c>
      <c r="CT14" s="221">
        <f t="shared" si="50"/>
        <v>4774</v>
      </c>
      <c r="CU14" s="221">
        <f t="shared" si="51"/>
        <v>0</v>
      </c>
      <c r="CV14" s="221">
        <f t="shared" si="52"/>
        <v>4774</v>
      </c>
      <c r="CW14" s="221">
        <f t="shared" si="53"/>
        <v>0</v>
      </c>
      <c r="CX14" s="221">
        <f t="shared" si="54"/>
        <v>0</v>
      </c>
      <c r="CY14" s="221">
        <f t="shared" si="55"/>
        <v>0</v>
      </c>
      <c r="CZ14" s="221">
        <f t="shared" si="56"/>
        <v>0</v>
      </c>
      <c r="DA14" s="221">
        <f t="shared" si="57"/>
        <v>195</v>
      </c>
      <c r="DB14" s="221">
        <f t="shared" si="58"/>
        <v>0</v>
      </c>
      <c r="DC14" s="221">
        <f t="shared" si="59"/>
        <v>148</v>
      </c>
      <c r="DD14" s="221">
        <f t="shared" si="60"/>
        <v>8</v>
      </c>
      <c r="DE14" s="221">
        <f t="shared" si="61"/>
        <v>1</v>
      </c>
      <c r="DF14" s="221">
        <f t="shared" si="62"/>
        <v>0</v>
      </c>
      <c r="DG14" s="221">
        <f t="shared" si="63"/>
        <v>38</v>
      </c>
      <c r="DH14" s="221">
        <v>0</v>
      </c>
      <c r="DI14" s="221">
        <f t="shared" si="64"/>
        <v>0</v>
      </c>
      <c r="DJ14" s="221">
        <v>0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243</v>
      </c>
      <c r="B15" s="179" t="s">
        <v>244</v>
      </c>
      <c r="C15" s="178" t="s">
        <v>245</v>
      </c>
      <c r="D15" s="221">
        <f t="shared" si="4"/>
        <v>7871</v>
      </c>
      <c r="E15" s="221">
        <f t="shared" si="5"/>
        <v>5232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4280</v>
      </c>
      <c r="K15" s="221">
        <v>0</v>
      </c>
      <c r="L15" s="221">
        <v>4280</v>
      </c>
      <c r="M15" s="221">
        <v>0</v>
      </c>
      <c r="N15" s="221">
        <f t="shared" si="8"/>
        <v>286</v>
      </c>
      <c r="O15" s="221">
        <v>0</v>
      </c>
      <c r="P15" s="221">
        <v>286</v>
      </c>
      <c r="Q15" s="221">
        <v>0</v>
      </c>
      <c r="R15" s="221">
        <f t="shared" si="9"/>
        <v>533</v>
      </c>
      <c r="S15" s="221">
        <v>0</v>
      </c>
      <c r="T15" s="221">
        <v>533</v>
      </c>
      <c r="U15" s="221">
        <v>0</v>
      </c>
      <c r="V15" s="221">
        <f t="shared" si="10"/>
        <v>133</v>
      </c>
      <c r="W15" s="221">
        <v>0</v>
      </c>
      <c r="X15" s="221">
        <v>133</v>
      </c>
      <c r="Y15" s="221">
        <v>0</v>
      </c>
      <c r="Z15" s="221">
        <f t="shared" si="11"/>
        <v>0</v>
      </c>
      <c r="AA15" s="221">
        <v>0</v>
      </c>
      <c r="AB15" s="221">
        <v>0</v>
      </c>
      <c r="AC15" s="221">
        <v>0</v>
      </c>
      <c r="AD15" s="221">
        <f t="shared" si="12"/>
        <v>1740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1740</v>
      </c>
      <c r="AJ15" s="221">
        <v>0</v>
      </c>
      <c r="AK15" s="221">
        <v>0</v>
      </c>
      <c r="AL15" s="221">
        <v>1740</v>
      </c>
      <c r="AM15" s="221">
        <f t="shared" si="15"/>
        <v>0</v>
      </c>
      <c r="AN15" s="221">
        <v>0</v>
      </c>
      <c r="AO15" s="221">
        <v>0</v>
      </c>
      <c r="AP15" s="221">
        <v>0</v>
      </c>
      <c r="AQ15" s="221">
        <f t="shared" si="16"/>
        <v>0</v>
      </c>
      <c r="AR15" s="221">
        <v>0</v>
      </c>
      <c r="AS15" s="221">
        <v>0</v>
      </c>
      <c r="AT15" s="221">
        <v>0</v>
      </c>
      <c r="AU15" s="221">
        <f t="shared" si="17"/>
        <v>0</v>
      </c>
      <c r="AV15" s="221">
        <v>0</v>
      </c>
      <c r="AW15" s="221">
        <v>0</v>
      </c>
      <c r="AX15" s="221">
        <v>0</v>
      </c>
      <c r="AY15" s="221">
        <f t="shared" si="18"/>
        <v>0</v>
      </c>
      <c r="AZ15" s="221">
        <v>0</v>
      </c>
      <c r="BA15" s="221">
        <v>0</v>
      </c>
      <c r="BB15" s="221">
        <v>0</v>
      </c>
      <c r="BC15" s="221">
        <f t="shared" si="19"/>
        <v>899</v>
      </c>
      <c r="BD15" s="221">
        <f t="shared" si="20"/>
        <v>0</v>
      </c>
      <c r="BE15" s="221">
        <v>0</v>
      </c>
      <c r="BF15" s="221"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f t="shared" si="21"/>
        <v>899</v>
      </c>
      <c r="BL15" s="221">
        <v>0</v>
      </c>
      <c r="BM15" s="221">
        <v>64</v>
      </c>
      <c r="BN15" s="221">
        <v>59</v>
      </c>
      <c r="BO15" s="221">
        <v>33</v>
      </c>
      <c r="BP15" s="221">
        <v>0</v>
      </c>
      <c r="BQ15" s="221">
        <v>743</v>
      </c>
      <c r="BR15" s="221">
        <f t="shared" si="22"/>
        <v>5232</v>
      </c>
      <c r="BS15" s="221">
        <f t="shared" si="23"/>
        <v>0</v>
      </c>
      <c r="BT15" s="221">
        <f t="shared" si="24"/>
        <v>4280</v>
      </c>
      <c r="BU15" s="221">
        <f t="shared" si="25"/>
        <v>286</v>
      </c>
      <c r="BV15" s="221">
        <f t="shared" si="26"/>
        <v>533</v>
      </c>
      <c r="BW15" s="221">
        <f t="shared" si="27"/>
        <v>133</v>
      </c>
      <c r="BX15" s="221">
        <f t="shared" si="28"/>
        <v>0</v>
      </c>
      <c r="BY15" s="221">
        <f t="shared" si="29"/>
        <v>5232</v>
      </c>
      <c r="BZ15" s="221">
        <f t="shared" si="30"/>
        <v>0</v>
      </c>
      <c r="CA15" s="221">
        <f t="shared" si="31"/>
        <v>4280</v>
      </c>
      <c r="CB15" s="221">
        <f t="shared" si="32"/>
        <v>286</v>
      </c>
      <c r="CC15" s="221">
        <f t="shared" si="33"/>
        <v>533</v>
      </c>
      <c r="CD15" s="221">
        <f t="shared" si="34"/>
        <v>133</v>
      </c>
      <c r="CE15" s="221">
        <f t="shared" si="35"/>
        <v>0</v>
      </c>
      <c r="CF15" s="221">
        <f t="shared" si="36"/>
        <v>0</v>
      </c>
      <c r="CG15" s="221">
        <f t="shared" si="37"/>
        <v>0</v>
      </c>
      <c r="CH15" s="221">
        <f t="shared" si="38"/>
        <v>0</v>
      </c>
      <c r="CI15" s="221">
        <f t="shared" si="39"/>
        <v>0</v>
      </c>
      <c r="CJ15" s="221">
        <f t="shared" si="40"/>
        <v>0</v>
      </c>
      <c r="CK15" s="221">
        <f t="shared" si="41"/>
        <v>0</v>
      </c>
      <c r="CL15" s="221">
        <f t="shared" si="42"/>
        <v>0</v>
      </c>
      <c r="CM15" s="221">
        <f t="shared" si="43"/>
        <v>2639</v>
      </c>
      <c r="CN15" s="221">
        <f t="shared" si="44"/>
        <v>0</v>
      </c>
      <c r="CO15" s="221">
        <f t="shared" si="45"/>
        <v>1804</v>
      </c>
      <c r="CP15" s="221">
        <f t="shared" si="46"/>
        <v>59</v>
      </c>
      <c r="CQ15" s="221">
        <f t="shared" si="47"/>
        <v>33</v>
      </c>
      <c r="CR15" s="221">
        <f t="shared" si="48"/>
        <v>0</v>
      </c>
      <c r="CS15" s="221">
        <f t="shared" si="49"/>
        <v>743</v>
      </c>
      <c r="CT15" s="221">
        <f t="shared" si="50"/>
        <v>1740</v>
      </c>
      <c r="CU15" s="221">
        <f t="shared" si="51"/>
        <v>0</v>
      </c>
      <c r="CV15" s="221">
        <f t="shared" si="52"/>
        <v>1740</v>
      </c>
      <c r="CW15" s="221">
        <f t="shared" si="53"/>
        <v>0</v>
      </c>
      <c r="CX15" s="221">
        <f t="shared" si="54"/>
        <v>0</v>
      </c>
      <c r="CY15" s="221">
        <f t="shared" si="55"/>
        <v>0</v>
      </c>
      <c r="CZ15" s="221">
        <f t="shared" si="56"/>
        <v>0</v>
      </c>
      <c r="DA15" s="221">
        <f t="shared" si="57"/>
        <v>899</v>
      </c>
      <c r="DB15" s="221">
        <f t="shared" si="58"/>
        <v>0</v>
      </c>
      <c r="DC15" s="221">
        <f t="shared" si="59"/>
        <v>64</v>
      </c>
      <c r="DD15" s="221">
        <f t="shared" si="60"/>
        <v>59</v>
      </c>
      <c r="DE15" s="221">
        <f t="shared" si="61"/>
        <v>33</v>
      </c>
      <c r="DF15" s="221">
        <f t="shared" si="62"/>
        <v>0</v>
      </c>
      <c r="DG15" s="221">
        <f t="shared" si="63"/>
        <v>743</v>
      </c>
      <c r="DH15" s="221">
        <v>0</v>
      </c>
      <c r="DI15" s="221">
        <f t="shared" si="64"/>
        <v>2</v>
      </c>
      <c r="DJ15" s="221">
        <v>0</v>
      </c>
      <c r="DK15" s="221">
        <v>2</v>
      </c>
      <c r="DL15" s="221">
        <v>0</v>
      </c>
      <c r="DM15" s="221">
        <v>0</v>
      </c>
    </row>
    <row r="16" spans="1:117" s="177" customFormat="1" ht="12" customHeight="1">
      <c r="A16" s="178" t="s">
        <v>154</v>
      </c>
      <c r="B16" s="179" t="s">
        <v>172</v>
      </c>
      <c r="C16" s="178" t="s">
        <v>173</v>
      </c>
      <c r="D16" s="221">
        <f t="shared" si="4"/>
        <v>12760</v>
      </c>
      <c r="E16" s="221">
        <f t="shared" si="5"/>
        <v>9213</v>
      </c>
      <c r="F16" s="221">
        <f t="shared" si="6"/>
        <v>0</v>
      </c>
      <c r="G16" s="221">
        <v>0</v>
      </c>
      <c r="H16" s="221">
        <v>0</v>
      </c>
      <c r="I16" s="221">
        <v>0</v>
      </c>
      <c r="J16" s="221">
        <f t="shared" si="7"/>
        <v>8257</v>
      </c>
      <c r="K16" s="221">
        <v>0</v>
      </c>
      <c r="L16" s="221">
        <v>8257</v>
      </c>
      <c r="M16" s="221">
        <v>0</v>
      </c>
      <c r="N16" s="221">
        <f t="shared" si="8"/>
        <v>369</v>
      </c>
      <c r="O16" s="221">
        <v>0</v>
      </c>
      <c r="P16" s="221">
        <v>369</v>
      </c>
      <c r="Q16" s="221">
        <v>0</v>
      </c>
      <c r="R16" s="221">
        <f t="shared" si="9"/>
        <v>580</v>
      </c>
      <c r="S16" s="221">
        <v>0</v>
      </c>
      <c r="T16" s="221">
        <v>580</v>
      </c>
      <c r="U16" s="221">
        <v>0</v>
      </c>
      <c r="V16" s="221">
        <f t="shared" si="10"/>
        <v>7</v>
      </c>
      <c r="W16" s="221">
        <v>0</v>
      </c>
      <c r="X16" s="221">
        <v>7</v>
      </c>
      <c r="Y16" s="221">
        <v>0</v>
      </c>
      <c r="Z16" s="221">
        <f t="shared" si="11"/>
        <v>0</v>
      </c>
      <c r="AA16" s="221">
        <v>0</v>
      </c>
      <c r="AB16" s="221">
        <v>0</v>
      </c>
      <c r="AC16" s="221">
        <v>0</v>
      </c>
      <c r="AD16" s="221">
        <f t="shared" si="12"/>
        <v>2489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2469</v>
      </c>
      <c r="AJ16" s="221">
        <v>0</v>
      </c>
      <c r="AK16" s="221">
        <v>0</v>
      </c>
      <c r="AL16" s="221">
        <v>2469</v>
      </c>
      <c r="AM16" s="221">
        <f t="shared" si="15"/>
        <v>0</v>
      </c>
      <c r="AN16" s="221">
        <v>0</v>
      </c>
      <c r="AO16" s="221">
        <v>0</v>
      </c>
      <c r="AP16" s="221">
        <v>0</v>
      </c>
      <c r="AQ16" s="221">
        <f t="shared" si="16"/>
        <v>20</v>
      </c>
      <c r="AR16" s="221">
        <v>0</v>
      </c>
      <c r="AS16" s="221">
        <v>0</v>
      </c>
      <c r="AT16" s="221">
        <v>20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1058</v>
      </c>
      <c r="BD16" s="221">
        <f t="shared" si="20"/>
        <v>696</v>
      </c>
      <c r="BE16" s="221">
        <v>0</v>
      </c>
      <c r="BF16" s="221">
        <v>353</v>
      </c>
      <c r="BG16" s="221">
        <v>130</v>
      </c>
      <c r="BH16" s="221">
        <v>93</v>
      </c>
      <c r="BI16" s="221">
        <v>0</v>
      </c>
      <c r="BJ16" s="221">
        <v>120</v>
      </c>
      <c r="BK16" s="221">
        <f t="shared" si="21"/>
        <v>362</v>
      </c>
      <c r="BL16" s="221">
        <v>0</v>
      </c>
      <c r="BM16" s="221">
        <v>285</v>
      </c>
      <c r="BN16" s="221">
        <v>57</v>
      </c>
      <c r="BO16" s="221">
        <v>6</v>
      </c>
      <c r="BP16" s="221">
        <v>0</v>
      </c>
      <c r="BQ16" s="221">
        <v>14</v>
      </c>
      <c r="BR16" s="221">
        <f t="shared" si="22"/>
        <v>9909</v>
      </c>
      <c r="BS16" s="221">
        <f t="shared" si="23"/>
        <v>0</v>
      </c>
      <c r="BT16" s="221">
        <f t="shared" si="24"/>
        <v>8610</v>
      </c>
      <c r="BU16" s="221">
        <f t="shared" si="25"/>
        <v>499</v>
      </c>
      <c r="BV16" s="221">
        <f t="shared" si="26"/>
        <v>673</v>
      </c>
      <c r="BW16" s="221">
        <f t="shared" si="27"/>
        <v>7</v>
      </c>
      <c r="BX16" s="221">
        <f t="shared" si="28"/>
        <v>120</v>
      </c>
      <c r="BY16" s="221">
        <f t="shared" si="29"/>
        <v>9213</v>
      </c>
      <c r="BZ16" s="221">
        <f t="shared" si="30"/>
        <v>0</v>
      </c>
      <c r="CA16" s="221">
        <f t="shared" si="31"/>
        <v>8257</v>
      </c>
      <c r="CB16" s="221">
        <f t="shared" si="32"/>
        <v>369</v>
      </c>
      <c r="CC16" s="221">
        <f t="shared" si="33"/>
        <v>580</v>
      </c>
      <c r="CD16" s="221">
        <f t="shared" si="34"/>
        <v>7</v>
      </c>
      <c r="CE16" s="221">
        <f t="shared" si="35"/>
        <v>0</v>
      </c>
      <c r="CF16" s="221">
        <f t="shared" si="36"/>
        <v>696</v>
      </c>
      <c r="CG16" s="221">
        <f t="shared" si="37"/>
        <v>0</v>
      </c>
      <c r="CH16" s="221">
        <f t="shared" si="38"/>
        <v>353</v>
      </c>
      <c r="CI16" s="221">
        <f t="shared" si="39"/>
        <v>130</v>
      </c>
      <c r="CJ16" s="221">
        <f t="shared" si="40"/>
        <v>93</v>
      </c>
      <c r="CK16" s="221">
        <f t="shared" si="41"/>
        <v>0</v>
      </c>
      <c r="CL16" s="221">
        <f t="shared" si="42"/>
        <v>120</v>
      </c>
      <c r="CM16" s="221">
        <f t="shared" si="43"/>
        <v>2851</v>
      </c>
      <c r="CN16" s="221">
        <f t="shared" si="44"/>
        <v>0</v>
      </c>
      <c r="CO16" s="221">
        <f t="shared" si="45"/>
        <v>2754</v>
      </c>
      <c r="CP16" s="221">
        <f t="shared" si="46"/>
        <v>57</v>
      </c>
      <c r="CQ16" s="221">
        <f t="shared" si="47"/>
        <v>26</v>
      </c>
      <c r="CR16" s="221">
        <f t="shared" si="48"/>
        <v>0</v>
      </c>
      <c r="CS16" s="221">
        <f t="shared" si="49"/>
        <v>14</v>
      </c>
      <c r="CT16" s="221">
        <f t="shared" si="50"/>
        <v>2489</v>
      </c>
      <c r="CU16" s="221">
        <f t="shared" si="51"/>
        <v>0</v>
      </c>
      <c r="CV16" s="221">
        <f t="shared" si="52"/>
        <v>2469</v>
      </c>
      <c r="CW16" s="221">
        <f t="shared" si="53"/>
        <v>0</v>
      </c>
      <c r="CX16" s="221">
        <f t="shared" si="54"/>
        <v>20</v>
      </c>
      <c r="CY16" s="221">
        <f t="shared" si="55"/>
        <v>0</v>
      </c>
      <c r="CZ16" s="221">
        <f t="shared" si="56"/>
        <v>0</v>
      </c>
      <c r="DA16" s="221">
        <f t="shared" si="57"/>
        <v>362</v>
      </c>
      <c r="DB16" s="221">
        <f t="shared" si="58"/>
        <v>0</v>
      </c>
      <c r="DC16" s="221">
        <f t="shared" si="59"/>
        <v>285</v>
      </c>
      <c r="DD16" s="221">
        <f t="shared" si="60"/>
        <v>57</v>
      </c>
      <c r="DE16" s="221">
        <f t="shared" si="61"/>
        <v>6</v>
      </c>
      <c r="DF16" s="221">
        <f t="shared" si="62"/>
        <v>0</v>
      </c>
      <c r="DG16" s="221">
        <f t="shared" si="63"/>
        <v>14</v>
      </c>
      <c r="DH16" s="221">
        <v>0</v>
      </c>
      <c r="DI16" s="221">
        <f t="shared" si="64"/>
        <v>3</v>
      </c>
      <c r="DJ16" s="221">
        <v>0</v>
      </c>
      <c r="DK16" s="221">
        <v>0</v>
      </c>
      <c r="DL16" s="221">
        <v>0</v>
      </c>
      <c r="DM16" s="221">
        <v>3</v>
      </c>
    </row>
    <row r="17" spans="1:117" s="177" customFormat="1" ht="12" customHeight="1">
      <c r="A17" s="178" t="s">
        <v>154</v>
      </c>
      <c r="B17" s="179" t="s">
        <v>174</v>
      </c>
      <c r="C17" s="178" t="s">
        <v>175</v>
      </c>
      <c r="D17" s="221">
        <f t="shared" si="4"/>
        <v>29407</v>
      </c>
      <c r="E17" s="221">
        <f t="shared" si="5"/>
        <v>19154</v>
      </c>
      <c r="F17" s="221">
        <f t="shared" si="6"/>
        <v>0</v>
      </c>
      <c r="G17" s="221">
        <v>0</v>
      </c>
      <c r="H17" s="221">
        <v>0</v>
      </c>
      <c r="I17" s="221">
        <v>0</v>
      </c>
      <c r="J17" s="221">
        <f t="shared" si="7"/>
        <v>16593</v>
      </c>
      <c r="K17" s="221">
        <v>0</v>
      </c>
      <c r="L17" s="221">
        <v>16593</v>
      </c>
      <c r="M17" s="221">
        <v>0</v>
      </c>
      <c r="N17" s="221">
        <f t="shared" si="8"/>
        <v>1271</v>
      </c>
      <c r="O17" s="221">
        <v>0</v>
      </c>
      <c r="P17" s="221">
        <v>1271</v>
      </c>
      <c r="Q17" s="221">
        <v>0</v>
      </c>
      <c r="R17" s="221">
        <f t="shared" si="9"/>
        <v>1290</v>
      </c>
      <c r="S17" s="221">
        <v>0</v>
      </c>
      <c r="T17" s="221">
        <v>1290</v>
      </c>
      <c r="U17" s="221">
        <v>0</v>
      </c>
      <c r="V17" s="221">
        <f t="shared" si="10"/>
        <v>0</v>
      </c>
      <c r="W17" s="221">
        <v>0</v>
      </c>
      <c r="X17" s="221">
        <v>0</v>
      </c>
      <c r="Y17" s="221">
        <v>0</v>
      </c>
      <c r="Z17" s="221">
        <f t="shared" si="11"/>
        <v>0</v>
      </c>
      <c r="AA17" s="221">
        <v>0</v>
      </c>
      <c r="AB17" s="221">
        <v>0</v>
      </c>
      <c r="AC17" s="221">
        <v>0</v>
      </c>
      <c r="AD17" s="221">
        <f t="shared" si="12"/>
        <v>0</v>
      </c>
      <c r="AE17" s="221">
        <f t="shared" si="13"/>
        <v>0</v>
      </c>
      <c r="AF17" s="221">
        <v>0</v>
      </c>
      <c r="AG17" s="221">
        <v>0</v>
      </c>
      <c r="AH17" s="221">
        <v>0</v>
      </c>
      <c r="AI17" s="221">
        <f t="shared" si="14"/>
        <v>0</v>
      </c>
      <c r="AJ17" s="221">
        <v>0</v>
      </c>
      <c r="AK17" s="221">
        <v>0</v>
      </c>
      <c r="AL17" s="221">
        <v>0</v>
      </c>
      <c r="AM17" s="221">
        <f t="shared" si="15"/>
        <v>0</v>
      </c>
      <c r="AN17" s="221">
        <v>0</v>
      </c>
      <c r="AO17" s="221">
        <v>0</v>
      </c>
      <c r="AP17" s="221">
        <v>0</v>
      </c>
      <c r="AQ17" s="221">
        <f t="shared" si="16"/>
        <v>0</v>
      </c>
      <c r="AR17" s="221">
        <v>0</v>
      </c>
      <c r="AS17" s="221">
        <v>0</v>
      </c>
      <c r="AT17" s="221">
        <v>0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0</v>
      </c>
      <c r="AZ17" s="221">
        <v>0</v>
      </c>
      <c r="BA17" s="221">
        <v>0</v>
      </c>
      <c r="BB17" s="221">
        <v>0</v>
      </c>
      <c r="BC17" s="221">
        <f t="shared" si="19"/>
        <v>10253</v>
      </c>
      <c r="BD17" s="221">
        <f t="shared" si="20"/>
        <v>0</v>
      </c>
      <c r="BE17" s="221">
        <v>0</v>
      </c>
      <c r="BF17" s="221"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f t="shared" si="21"/>
        <v>10253</v>
      </c>
      <c r="BL17" s="221">
        <v>0</v>
      </c>
      <c r="BM17" s="221">
        <v>9706</v>
      </c>
      <c r="BN17" s="221">
        <v>547</v>
      </c>
      <c r="BO17" s="221">
        <v>0</v>
      </c>
      <c r="BP17" s="221">
        <v>0</v>
      </c>
      <c r="BQ17" s="221">
        <v>0</v>
      </c>
      <c r="BR17" s="221">
        <f t="shared" si="22"/>
        <v>19154</v>
      </c>
      <c r="BS17" s="221">
        <f t="shared" si="23"/>
        <v>0</v>
      </c>
      <c r="BT17" s="221">
        <f t="shared" si="24"/>
        <v>16593</v>
      </c>
      <c r="BU17" s="221">
        <f t="shared" si="25"/>
        <v>1271</v>
      </c>
      <c r="BV17" s="221">
        <f t="shared" si="26"/>
        <v>1290</v>
      </c>
      <c r="BW17" s="221">
        <f t="shared" si="27"/>
        <v>0</v>
      </c>
      <c r="BX17" s="221">
        <f t="shared" si="28"/>
        <v>0</v>
      </c>
      <c r="BY17" s="221">
        <f t="shared" si="29"/>
        <v>19154</v>
      </c>
      <c r="BZ17" s="221">
        <f t="shared" si="30"/>
        <v>0</v>
      </c>
      <c r="CA17" s="221">
        <f t="shared" si="31"/>
        <v>16593</v>
      </c>
      <c r="CB17" s="221">
        <f t="shared" si="32"/>
        <v>1271</v>
      </c>
      <c r="CC17" s="221">
        <f t="shared" si="33"/>
        <v>1290</v>
      </c>
      <c r="CD17" s="221">
        <f t="shared" si="34"/>
        <v>0</v>
      </c>
      <c r="CE17" s="221">
        <f t="shared" si="35"/>
        <v>0</v>
      </c>
      <c r="CF17" s="221">
        <f t="shared" si="36"/>
        <v>0</v>
      </c>
      <c r="CG17" s="221">
        <f t="shared" si="37"/>
        <v>0</v>
      </c>
      <c r="CH17" s="221">
        <f t="shared" si="38"/>
        <v>0</v>
      </c>
      <c r="CI17" s="221">
        <f t="shared" si="39"/>
        <v>0</v>
      </c>
      <c r="CJ17" s="221">
        <f t="shared" si="40"/>
        <v>0</v>
      </c>
      <c r="CK17" s="221">
        <f t="shared" si="41"/>
        <v>0</v>
      </c>
      <c r="CL17" s="221">
        <f t="shared" si="42"/>
        <v>0</v>
      </c>
      <c r="CM17" s="221">
        <f t="shared" si="43"/>
        <v>10253</v>
      </c>
      <c r="CN17" s="221">
        <f t="shared" si="44"/>
        <v>0</v>
      </c>
      <c r="CO17" s="221">
        <f t="shared" si="45"/>
        <v>9706</v>
      </c>
      <c r="CP17" s="221">
        <f t="shared" si="46"/>
        <v>547</v>
      </c>
      <c r="CQ17" s="221">
        <f t="shared" si="47"/>
        <v>0</v>
      </c>
      <c r="CR17" s="221">
        <f t="shared" si="48"/>
        <v>0</v>
      </c>
      <c r="CS17" s="221">
        <f t="shared" si="49"/>
        <v>0</v>
      </c>
      <c r="CT17" s="221">
        <f t="shared" si="50"/>
        <v>0</v>
      </c>
      <c r="CU17" s="221">
        <f t="shared" si="51"/>
        <v>0</v>
      </c>
      <c r="CV17" s="221">
        <f t="shared" si="52"/>
        <v>0</v>
      </c>
      <c r="CW17" s="221">
        <f t="shared" si="53"/>
        <v>0</v>
      </c>
      <c r="CX17" s="221">
        <f t="shared" si="54"/>
        <v>0</v>
      </c>
      <c r="CY17" s="221">
        <f t="shared" si="55"/>
        <v>0</v>
      </c>
      <c r="CZ17" s="221">
        <f t="shared" si="56"/>
        <v>0</v>
      </c>
      <c r="DA17" s="221">
        <f t="shared" si="57"/>
        <v>10253</v>
      </c>
      <c r="DB17" s="221">
        <f t="shared" si="58"/>
        <v>0</v>
      </c>
      <c r="DC17" s="221">
        <f t="shared" si="59"/>
        <v>9706</v>
      </c>
      <c r="DD17" s="221">
        <f t="shared" si="60"/>
        <v>547</v>
      </c>
      <c r="DE17" s="221">
        <f t="shared" si="61"/>
        <v>0</v>
      </c>
      <c r="DF17" s="221">
        <f t="shared" si="62"/>
        <v>0</v>
      </c>
      <c r="DG17" s="221">
        <f t="shared" si="63"/>
        <v>0</v>
      </c>
      <c r="DH17" s="221">
        <v>0</v>
      </c>
      <c r="DI17" s="221">
        <f t="shared" si="64"/>
        <v>0</v>
      </c>
      <c r="DJ17" s="221">
        <v>0</v>
      </c>
      <c r="DK17" s="221">
        <v>0</v>
      </c>
      <c r="DL17" s="221">
        <v>0</v>
      </c>
      <c r="DM17" s="221">
        <v>0</v>
      </c>
    </row>
    <row r="18" spans="1:117" s="177" customFormat="1" ht="12" customHeight="1">
      <c r="A18" s="178" t="s">
        <v>154</v>
      </c>
      <c r="B18" s="179" t="s">
        <v>176</v>
      </c>
      <c r="C18" s="178" t="s">
        <v>177</v>
      </c>
      <c r="D18" s="221">
        <f t="shared" si="4"/>
        <v>1038</v>
      </c>
      <c r="E18" s="221">
        <f t="shared" si="5"/>
        <v>765</v>
      </c>
      <c r="F18" s="221">
        <f t="shared" si="6"/>
        <v>0</v>
      </c>
      <c r="G18" s="221">
        <v>0</v>
      </c>
      <c r="H18" s="221">
        <v>0</v>
      </c>
      <c r="I18" s="221">
        <v>0</v>
      </c>
      <c r="J18" s="221">
        <f t="shared" si="7"/>
        <v>585</v>
      </c>
      <c r="K18" s="221">
        <v>0</v>
      </c>
      <c r="L18" s="221">
        <v>585</v>
      </c>
      <c r="M18" s="221">
        <v>0</v>
      </c>
      <c r="N18" s="221">
        <f t="shared" si="8"/>
        <v>26</v>
      </c>
      <c r="O18" s="221">
        <v>0</v>
      </c>
      <c r="P18" s="221">
        <v>26</v>
      </c>
      <c r="Q18" s="221">
        <v>0</v>
      </c>
      <c r="R18" s="221">
        <f t="shared" si="9"/>
        <v>154</v>
      </c>
      <c r="S18" s="221">
        <v>0</v>
      </c>
      <c r="T18" s="221">
        <v>154</v>
      </c>
      <c r="U18" s="221">
        <v>0</v>
      </c>
      <c r="V18" s="221">
        <f t="shared" si="10"/>
        <v>0</v>
      </c>
      <c r="W18" s="221">
        <v>0</v>
      </c>
      <c r="X18" s="221">
        <v>0</v>
      </c>
      <c r="Y18" s="221">
        <v>0</v>
      </c>
      <c r="Z18" s="221">
        <f t="shared" si="11"/>
        <v>0</v>
      </c>
      <c r="AA18" s="221">
        <v>0</v>
      </c>
      <c r="AB18" s="221">
        <v>0</v>
      </c>
      <c r="AC18" s="221">
        <v>0</v>
      </c>
      <c r="AD18" s="221">
        <f t="shared" si="12"/>
        <v>86</v>
      </c>
      <c r="AE18" s="221">
        <f t="shared" si="13"/>
        <v>0</v>
      </c>
      <c r="AF18" s="221">
        <v>0</v>
      </c>
      <c r="AG18" s="221">
        <v>0</v>
      </c>
      <c r="AH18" s="221">
        <v>0</v>
      </c>
      <c r="AI18" s="221">
        <f t="shared" si="14"/>
        <v>86</v>
      </c>
      <c r="AJ18" s="221">
        <v>0</v>
      </c>
      <c r="AK18" s="221">
        <v>0</v>
      </c>
      <c r="AL18" s="221">
        <v>86</v>
      </c>
      <c r="AM18" s="221">
        <f t="shared" si="15"/>
        <v>0</v>
      </c>
      <c r="AN18" s="221">
        <v>0</v>
      </c>
      <c r="AO18" s="221">
        <v>0</v>
      </c>
      <c r="AP18" s="221">
        <v>0</v>
      </c>
      <c r="AQ18" s="221">
        <f t="shared" si="16"/>
        <v>0</v>
      </c>
      <c r="AR18" s="221">
        <v>0</v>
      </c>
      <c r="AS18" s="221">
        <v>0</v>
      </c>
      <c r="AT18" s="221">
        <v>0</v>
      </c>
      <c r="AU18" s="221">
        <f t="shared" si="17"/>
        <v>0</v>
      </c>
      <c r="AV18" s="221">
        <v>0</v>
      </c>
      <c r="AW18" s="221">
        <v>0</v>
      </c>
      <c r="AX18" s="221">
        <v>0</v>
      </c>
      <c r="AY18" s="221">
        <f t="shared" si="18"/>
        <v>0</v>
      </c>
      <c r="AZ18" s="221">
        <v>0</v>
      </c>
      <c r="BA18" s="221">
        <v>0</v>
      </c>
      <c r="BB18" s="221">
        <v>0</v>
      </c>
      <c r="BC18" s="221">
        <f t="shared" si="19"/>
        <v>187</v>
      </c>
      <c r="BD18" s="221">
        <f t="shared" si="20"/>
        <v>75</v>
      </c>
      <c r="BE18" s="221">
        <v>0</v>
      </c>
      <c r="BF18" s="221">
        <v>75</v>
      </c>
      <c r="BG18" s="221">
        <v>0</v>
      </c>
      <c r="BH18" s="221">
        <v>0</v>
      </c>
      <c r="BI18" s="221">
        <v>0</v>
      </c>
      <c r="BJ18" s="221">
        <v>0</v>
      </c>
      <c r="BK18" s="221">
        <f t="shared" si="21"/>
        <v>112</v>
      </c>
      <c r="BL18" s="221">
        <v>0</v>
      </c>
      <c r="BM18" s="221">
        <v>112</v>
      </c>
      <c r="BN18" s="221">
        <v>0</v>
      </c>
      <c r="BO18" s="221">
        <v>0</v>
      </c>
      <c r="BP18" s="221">
        <v>0</v>
      </c>
      <c r="BQ18" s="221">
        <v>0</v>
      </c>
      <c r="BR18" s="221">
        <f t="shared" si="22"/>
        <v>840</v>
      </c>
      <c r="BS18" s="221">
        <f t="shared" si="23"/>
        <v>0</v>
      </c>
      <c r="BT18" s="221">
        <f t="shared" si="24"/>
        <v>660</v>
      </c>
      <c r="BU18" s="221">
        <f t="shared" si="25"/>
        <v>26</v>
      </c>
      <c r="BV18" s="221">
        <f t="shared" si="26"/>
        <v>154</v>
      </c>
      <c r="BW18" s="221">
        <f t="shared" si="27"/>
        <v>0</v>
      </c>
      <c r="BX18" s="221">
        <f t="shared" si="28"/>
        <v>0</v>
      </c>
      <c r="BY18" s="221">
        <f t="shared" si="29"/>
        <v>765</v>
      </c>
      <c r="BZ18" s="221">
        <f t="shared" si="30"/>
        <v>0</v>
      </c>
      <c r="CA18" s="221">
        <f t="shared" si="31"/>
        <v>585</v>
      </c>
      <c r="CB18" s="221">
        <f t="shared" si="32"/>
        <v>26</v>
      </c>
      <c r="CC18" s="221">
        <f t="shared" si="33"/>
        <v>154</v>
      </c>
      <c r="CD18" s="221">
        <f t="shared" si="34"/>
        <v>0</v>
      </c>
      <c r="CE18" s="221">
        <f t="shared" si="35"/>
        <v>0</v>
      </c>
      <c r="CF18" s="221">
        <f t="shared" si="36"/>
        <v>75</v>
      </c>
      <c r="CG18" s="221">
        <f t="shared" si="37"/>
        <v>0</v>
      </c>
      <c r="CH18" s="221">
        <f t="shared" si="38"/>
        <v>75</v>
      </c>
      <c r="CI18" s="221">
        <f t="shared" si="39"/>
        <v>0</v>
      </c>
      <c r="CJ18" s="221">
        <f t="shared" si="40"/>
        <v>0</v>
      </c>
      <c r="CK18" s="221">
        <f t="shared" si="41"/>
        <v>0</v>
      </c>
      <c r="CL18" s="221">
        <f t="shared" si="42"/>
        <v>0</v>
      </c>
      <c r="CM18" s="221">
        <f t="shared" si="43"/>
        <v>198</v>
      </c>
      <c r="CN18" s="221">
        <f t="shared" si="44"/>
        <v>0</v>
      </c>
      <c r="CO18" s="221">
        <f t="shared" si="45"/>
        <v>198</v>
      </c>
      <c r="CP18" s="221">
        <f t="shared" si="46"/>
        <v>0</v>
      </c>
      <c r="CQ18" s="221">
        <f t="shared" si="47"/>
        <v>0</v>
      </c>
      <c r="CR18" s="221">
        <f t="shared" si="48"/>
        <v>0</v>
      </c>
      <c r="CS18" s="221">
        <f t="shared" si="49"/>
        <v>0</v>
      </c>
      <c r="CT18" s="221">
        <f t="shared" si="50"/>
        <v>86</v>
      </c>
      <c r="CU18" s="221">
        <f t="shared" si="51"/>
        <v>0</v>
      </c>
      <c r="CV18" s="221">
        <f t="shared" si="52"/>
        <v>86</v>
      </c>
      <c r="CW18" s="221">
        <f t="shared" si="53"/>
        <v>0</v>
      </c>
      <c r="CX18" s="221">
        <f t="shared" si="54"/>
        <v>0</v>
      </c>
      <c r="CY18" s="221">
        <f t="shared" si="55"/>
        <v>0</v>
      </c>
      <c r="CZ18" s="221">
        <f t="shared" si="56"/>
        <v>0</v>
      </c>
      <c r="DA18" s="221">
        <f t="shared" si="57"/>
        <v>112</v>
      </c>
      <c r="DB18" s="221">
        <f t="shared" si="58"/>
        <v>0</v>
      </c>
      <c r="DC18" s="221">
        <f t="shared" si="59"/>
        <v>112</v>
      </c>
      <c r="DD18" s="221">
        <f t="shared" si="60"/>
        <v>0</v>
      </c>
      <c r="DE18" s="221">
        <f t="shared" si="61"/>
        <v>0</v>
      </c>
      <c r="DF18" s="221">
        <f t="shared" si="62"/>
        <v>0</v>
      </c>
      <c r="DG18" s="221">
        <f t="shared" si="63"/>
        <v>0</v>
      </c>
      <c r="DH18" s="221">
        <v>0</v>
      </c>
      <c r="DI18" s="221">
        <f t="shared" si="64"/>
        <v>0</v>
      </c>
      <c r="DJ18" s="221">
        <v>0</v>
      </c>
      <c r="DK18" s="221">
        <v>0</v>
      </c>
      <c r="DL18" s="221">
        <v>0</v>
      </c>
      <c r="DM18" s="221">
        <v>0</v>
      </c>
    </row>
    <row r="19" spans="1:117" s="177" customFormat="1" ht="12" customHeight="1">
      <c r="A19" s="178" t="s">
        <v>246</v>
      </c>
      <c r="B19" s="179" t="s">
        <v>247</v>
      </c>
      <c r="C19" s="178" t="s">
        <v>248</v>
      </c>
      <c r="D19" s="221">
        <f t="shared" si="4"/>
        <v>8003</v>
      </c>
      <c r="E19" s="221">
        <f t="shared" si="5"/>
        <v>5739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4377</v>
      </c>
      <c r="K19" s="221">
        <v>0</v>
      </c>
      <c r="L19" s="221">
        <v>4341</v>
      </c>
      <c r="M19" s="221">
        <v>36</v>
      </c>
      <c r="N19" s="221">
        <f t="shared" si="8"/>
        <v>212</v>
      </c>
      <c r="O19" s="221">
        <v>0</v>
      </c>
      <c r="P19" s="221">
        <v>207</v>
      </c>
      <c r="Q19" s="221">
        <v>5</v>
      </c>
      <c r="R19" s="221">
        <f t="shared" si="9"/>
        <v>1150</v>
      </c>
      <c r="S19" s="221">
        <v>0</v>
      </c>
      <c r="T19" s="221">
        <v>1150</v>
      </c>
      <c r="U19" s="221">
        <v>0</v>
      </c>
      <c r="V19" s="221">
        <f t="shared" si="10"/>
        <v>0</v>
      </c>
      <c r="W19" s="221">
        <v>0</v>
      </c>
      <c r="X19" s="221">
        <v>0</v>
      </c>
      <c r="Y19" s="221">
        <v>0</v>
      </c>
      <c r="Z19" s="221">
        <f t="shared" si="11"/>
        <v>0</v>
      </c>
      <c r="AA19" s="221">
        <v>0</v>
      </c>
      <c r="AB19" s="221">
        <v>0</v>
      </c>
      <c r="AC19" s="221">
        <v>0</v>
      </c>
      <c r="AD19" s="221">
        <f t="shared" si="12"/>
        <v>2163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1937</v>
      </c>
      <c r="AJ19" s="221">
        <v>0</v>
      </c>
      <c r="AK19" s="221">
        <v>0</v>
      </c>
      <c r="AL19" s="221">
        <v>1937</v>
      </c>
      <c r="AM19" s="221">
        <f t="shared" si="15"/>
        <v>113</v>
      </c>
      <c r="AN19" s="221">
        <v>0</v>
      </c>
      <c r="AO19" s="221">
        <v>0</v>
      </c>
      <c r="AP19" s="221">
        <v>113</v>
      </c>
      <c r="AQ19" s="221">
        <f t="shared" si="16"/>
        <v>113</v>
      </c>
      <c r="AR19" s="221">
        <v>0</v>
      </c>
      <c r="AS19" s="221">
        <v>0</v>
      </c>
      <c r="AT19" s="221">
        <v>113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0</v>
      </c>
      <c r="AZ19" s="221">
        <v>0</v>
      </c>
      <c r="BA19" s="221">
        <v>0</v>
      </c>
      <c r="BB19" s="221">
        <v>0</v>
      </c>
      <c r="BC19" s="221">
        <f t="shared" si="19"/>
        <v>101</v>
      </c>
      <c r="BD19" s="221">
        <f t="shared" si="20"/>
        <v>0</v>
      </c>
      <c r="BE19" s="221">
        <v>0</v>
      </c>
      <c r="BF19" s="221"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f t="shared" si="21"/>
        <v>101</v>
      </c>
      <c r="BL19" s="221">
        <v>0</v>
      </c>
      <c r="BM19" s="221">
        <v>101</v>
      </c>
      <c r="BN19" s="221">
        <v>0</v>
      </c>
      <c r="BO19" s="221">
        <v>0</v>
      </c>
      <c r="BP19" s="221">
        <v>0</v>
      </c>
      <c r="BQ19" s="221">
        <v>0</v>
      </c>
      <c r="BR19" s="221">
        <f t="shared" si="22"/>
        <v>5739</v>
      </c>
      <c r="BS19" s="221">
        <f t="shared" si="23"/>
        <v>0</v>
      </c>
      <c r="BT19" s="221">
        <f t="shared" si="24"/>
        <v>4377</v>
      </c>
      <c r="BU19" s="221">
        <f t="shared" si="25"/>
        <v>212</v>
      </c>
      <c r="BV19" s="221">
        <f t="shared" si="26"/>
        <v>1150</v>
      </c>
      <c r="BW19" s="221">
        <f t="shared" si="27"/>
        <v>0</v>
      </c>
      <c r="BX19" s="221">
        <f t="shared" si="28"/>
        <v>0</v>
      </c>
      <c r="BY19" s="221">
        <f t="shared" si="29"/>
        <v>5739</v>
      </c>
      <c r="BZ19" s="221">
        <f t="shared" si="30"/>
        <v>0</v>
      </c>
      <c r="CA19" s="221">
        <f t="shared" si="31"/>
        <v>4377</v>
      </c>
      <c r="CB19" s="221">
        <f t="shared" si="32"/>
        <v>212</v>
      </c>
      <c r="CC19" s="221">
        <f t="shared" si="33"/>
        <v>1150</v>
      </c>
      <c r="CD19" s="221">
        <f t="shared" si="34"/>
        <v>0</v>
      </c>
      <c r="CE19" s="221">
        <f t="shared" si="35"/>
        <v>0</v>
      </c>
      <c r="CF19" s="221">
        <f t="shared" si="36"/>
        <v>0</v>
      </c>
      <c r="CG19" s="221">
        <f t="shared" si="37"/>
        <v>0</v>
      </c>
      <c r="CH19" s="221">
        <f t="shared" si="38"/>
        <v>0</v>
      </c>
      <c r="CI19" s="221">
        <f t="shared" si="39"/>
        <v>0</v>
      </c>
      <c r="CJ19" s="221">
        <f t="shared" si="40"/>
        <v>0</v>
      </c>
      <c r="CK19" s="221">
        <f t="shared" si="41"/>
        <v>0</v>
      </c>
      <c r="CL19" s="221">
        <f t="shared" si="42"/>
        <v>0</v>
      </c>
      <c r="CM19" s="221">
        <f t="shared" si="43"/>
        <v>2264</v>
      </c>
      <c r="CN19" s="221">
        <f t="shared" si="44"/>
        <v>0</v>
      </c>
      <c r="CO19" s="221">
        <f t="shared" si="45"/>
        <v>2038</v>
      </c>
      <c r="CP19" s="221">
        <f t="shared" si="46"/>
        <v>113</v>
      </c>
      <c r="CQ19" s="221">
        <f t="shared" si="47"/>
        <v>113</v>
      </c>
      <c r="CR19" s="221">
        <f t="shared" si="48"/>
        <v>0</v>
      </c>
      <c r="CS19" s="221">
        <f t="shared" si="49"/>
        <v>0</v>
      </c>
      <c r="CT19" s="221">
        <f t="shared" si="50"/>
        <v>2163</v>
      </c>
      <c r="CU19" s="221">
        <f t="shared" si="51"/>
        <v>0</v>
      </c>
      <c r="CV19" s="221">
        <f t="shared" si="52"/>
        <v>1937</v>
      </c>
      <c r="CW19" s="221">
        <f t="shared" si="53"/>
        <v>113</v>
      </c>
      <c r="CX19" s="221">
        <f t="shared" si="54"/>
        <v>113</v>
      </c>
      <c r="CY19" s="221">
        <f t="shared" si="55"/>
        <v>0</v>
      </c>
      <c r="CZ19" s="221">
        <f t="shared" si="56"/>
        <v>0</v>
      </c>
      <c r="DA19" s="221">
        <f t="shared" si="57"/>
        <v>101</v>
      </c>
      <c r="DB19" s="221">
        <f t="shared" si="58"/>
        <v>0</v>
      </c>
      <c r="DC19" s="221">
        <f t="shared" si="59"/>
        <v>101</v>
      </c>
      <c r="DD19" s="221">
        <f t="shared" si="60"/>
        <v>0</v>
      </c>
      <c r="DE19" s="221">
        <f t="shared" si="61"/>
        <v>0</v>
      </c>
      <c r="DF19" s="221">
        <f t="shared" si="62"/>
        <v>0</v>
      </c>
      <c r="DG19" s="221">
        <f t="shared" si="63"/>
        <v>0</v>
      </c>
      <c r="DH19" s="221">
        <v>0</v>
      </c>
      <c r="DI19" s="221">
        <f t="shared" si="64"/>
        <v>29</v>
      </c>
      <c r="DJ19" s="221">
        <v>0</v>
      </c>
      <c r="DK19" s="221">
        <v>0</v>
      </c>
      <c r="DL19" s="221">
        <v>29</v>
      </c>
      <c r="DM19" s="221">
        <v>0</v>
      </c>
    </row>
    <row r="20" spans="1:117" s="177" customFormat="1" ht="12" customHeight="1">
      <c r="A20" s="178" t="s">
        <v>154</v>
      </c>
      <c r="B20" s="179" t="s">
        <v>180</v>
      </c>
      <c r="C20" s="178" t="s">
        <v>181</v>
      </c>
      <c r="D20" s="221">
        <f t="shared" si="4"/>
        <v>9017</v>
      </c>
      <c r="E20" s="221">
        <f t="shared" si="5"/>
        <v>7653</v>
      </c>
      <c r="F20" s="221">
        <f t="shared" si="6"/>
        <v>0</v>
      </c>
      <c r="G20" s="221">
        <v>0</v>
      </c>
      <c r="H20" s="221">
        <v>0</v>
      </c>
      <c r="I20" s="221">
        <v>0</v>
      </c>
      <c r="J20" s="221">
        <f t="shared" si="7"/>
        <v>6737</v>
      </c>
      <c r="K20" s="221">
        <v>0</v>
      </c>
      <c r="L20" s="221">
        <v>5521</v>
      </c>
      <c r="M20" s="221">
        <v>1216</v>
      </c>
      <c r="N20" s="221">
        <f t="shared" si="8"/>
        <v>116</v>
      </c>
      <c r="O20" s="221">
        <v>0</v>
      </c>
      <c r="P20" s="221">
        <v>116</v>
      </c>
      <c r="Q20" s="221">
        <v>0</v>
      </c>
      <c r="R20" s="221">
        <f t="shared" si="9"/>
        <v>800</v>
      </c>
      <c r="S20" s="221">
        <v>0</v>
      </c>
      <c r="T20" s="221">
        <v>654</v>
      </c>
      <c r="U20" s="221">
        <v>146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0</v>
      </c>
      <c r="AA20" s="221">
        <v>0</v>
      </c>
      <c r="AB20" s="221">
        <v>0</v>
      </c>
      <c r="AC20" s="221">
        <v>0</v>
      </c>
      <c r="AD20" s="221">
        <f t="shared" si="12"/>
        <v>1214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1214</v>
      </c>
      <c r="AJ20" s="221">
        <v>0</v>
      </c>
      <c r="AK20" s="221">
        <v>0</v>
      </c>
      <c r="AL20" s="221">
        <v>1214</v>
      </c>
      <c r="AM20" s="221">
        <f t="shared" si="15"/>
        <v>0</v>
      </c>
      <c r="AN20" s="221">
        <v>0</v>
      </c>
      <c r="AO20" s="221">
        <v>0</v>
      </c>
      <c r="AP20" s="221">
        <v>0</v>
      </c>
      <c r="AQ20" s="221">
        <f t="shared" si="16"/>
        <v>0</v>
      </c>
      <c r="AR20" s="221">
        <v>0</v>
      </c>
      <c r="AS20" s="221">
        <v>0</v>
      </c>
      <c r="AT20" s="221">
        <v>0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0</v>
      </c>
      <c r="AZ20" s="221">
        <v>0</v>
      </c>
      <c r="BA20" s="221">
        <v>0</v>
      </c>
      <c r="BB20" s="221">
        <v>0</v>
      </c>
      <c r="BC20" s="221">
        <f t="shared" si="19"/>
        <v>150</v>
      </c>
      <c r="BD20" s="221">
        <f t="shared" si="20"/>
        <v>134</v>
      </c>
      <c r="BE20" s="221">
        <v>0</v>
      </c>
      <c r="BF20" s="221">
        <v>134</v>
      </c>
      <c r="BG20" s="221">
        <v>0</v>
      </c>
      <c r="BH20" s="221">
        <v>0</v>
      </c>
      <c r="BI20" s="221">
        <v>0</v>
      </c>
      <c r="BJ20" s="221">
        <v>0</v>
      </c>
      <c r="BK20" s="221">
        <f t="shared" si="21"/>
        <v>16</v>
      </c>
      <c r="BL20" s="221">
        <v>0</v>
      </c>
      <c r="BM20" s="221">
        <v>16</v>
      </c>
      <c r="BN20" s="221">
        <v>0</v>
      </c>
      <c r="BO20" s="221">
        <v>0</v>
      </c>
      <c r="BP20" s="221">
        <v>0</v>
      </c>
      <c r="BQ20" s="221">
        <v>0</v>
      </c>
      <c r="BR20" s="221">
        <f t="shared" si="22"/>
        <v>7787</v>
      </c>
      <c r="BS20" s="221">
        <f t="shared" si="23"/>
        <v>0</v>
      </c>
      <c r="BT20" s="221">
        <f t="shared" si="24"/>
        <v>6871</v>
      </c>
      <c r="BU20" s="221">
        <f t="shared" si="25"/>
        <v>116</v>
      </c>
      <c r="BV20" s="221">
        <f t="shared" si="26"/>
        <v>800</v>
      </c>
      <c r="BW20" s="221">
        <f t="shared" si="27"/>
        <v>0</v>
      </c>
      <c r="BX20" s="221">
        <f t="shared" si="28"/>
        <v>0</v>
      </c>
      <c r="BY20" s="221">
        <f t="shared" si="29"/>
        <v>7653</v>
      </c>
      <c r="BZ20" s="221">
        <f t="shared" si="30"/>
        <v>0</v>
      </c>
      <c r="CA20" s="221">
        <f t="shared" si="31"/>
        <v>6737</v>
      </c>
      <c r="CB20" s="221">
        <f t="shared" si="32"/>
        <v>116</v>
      </c>
      <c r="CC20" s="221">
        <f t="shared" si="33"/>
        <v>800</v>
      </c>
      <c r="CD20" s="221">
        <f t="shared" si="34"/>
        <v>0</v>
      </c>
      <c r="CE20" s="221">
        <f t="shared" si="35"/>
        <v>0</v>
      </c>
      <c r="CF20" s="221">
        <f t="shared" si="36"/>
        <v>134</v>
      </c>
      <c r="CG20" s="221">
        <f t="shared" si="37"/>
        <v>0</v>
      </c>
      <c r="CH20" s="221">
        <f t="shared" si="38"/>
        <v>134</v>
      </c>
      <c r="CI20" s="221">
        <f t="shared" si="39"/>
        <v>0</v>
      </c>
      <c r="CJ20" s="221">
        <f t="shared" si="40"/>
        <v>0</v>
      </c>
      <c r="CK20" s="221">
        <f t="shared" si="41"/>
        <v>0</v>
      </c>
      <c r="CL20" s="221">
        <f t="shared" si="42"/>
        <v>0</v>
      </c>
      <c r="CM20" s="221">
        <f t="shared" si="43"/>
        <v>1230</v>
      </c>
      <c r="CN20" s="221">
        <f t="shared" si="44"/>
        <v>0</v>
      </c>
      <c r="CO20" s="221">
        <f t="shared" si="45"/>
        <v>1230</v>
      </c>
      <c r="CP20" s="221">
        <f t="shared" si="46"/>
        <v>0</v>
      </c>
      <c r="CQ20" s="221">
        <f t="shared" si="47"/>
        <v>0</v>
      </c>
      <c r="CR20" s="221">
        <f t="shared" si="48"/>
        <v>0</v>
      </c>
      <c r="CS20" s="221">
        <f t="shared" si="49"/>
        <v>0</v>
      </c>
      <c r="CT20" s="221">
        <f t="shared" si="50"/>
        <v>1214</v>
      </c>
      <c r="CU20" s="221">
        <f t="shared" si="51"/>
        <v>0</v>
      </c>
      <c r="CV20" s="221">
        <f t="shared" si="52"/>
        <v>1214</v>
      </c>
      <c r="CW20" s="221">
        <f t="shared" si="53"/>
        <v>0</v>
      </c>
      <c r="CX20" s="221">
        <f t="shared" si="54"/>
        <v>0</v>
      </c>
      <c r="CY20" s="221">
        <f t="shared" si="55"/>
        <v>0</v>
      </c>
      <c r="CZ20" s="221">
        <f t="shared" si="56"/>
        <v>0</v>
      </c>
      <c r="DA20" s="221">
        <f t="shared" si="57"/>
        <v>16</v>
      </c>
      <c r="DB20" s="221">
        <f t="shared" si="58"/>
        <v>0</v>
      </c>
      <c r="DC20" s="221">
        <f t="shared" si="59"/>
        <v>16</v>
      </c>
      <c r="DD20" s="221">
        <f t="shared" si="60"/>
        <v>0</v>
      </c>
      <c r="DE20" s="221">
        <f t="shared" si="61"/>
        <v>0</v>
      </c>
      <c r="DF20" s="221">
        <f t="shared" si="62"/>
        <v>0</v>
      </c>
      <c r="DG20" s="221">
        <f t="shared" si="63"/>
        <v>0</v>
      </c>
      <c r="DH20" s="221">
        <v>0</v>
      </c>
      <c r="DI20" s="221">
        <f t="shared" si="64"/>
        <v>0</v>
      </c>
      <c r="DJ20" s="221">
        <v>0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154</v>
      </c>
      <c r="B21" s="179" t="s">
        <v>182</v>
      </c>
      <c r="C21" s="178" t="s">
        <v>183</v>
      </c>
      <c r="D21" s="221">
        <f t="shared" si="4"/>
        <v>9791</v>
      </c>
      <c r="E21" s="221">
        <f t="shared" si="5"/>
        <v>8143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5923</v>
      </c>
      <c r="K21" s="221">
        <v>0</v>
      </c>
      <c r="L21" s="221">
        <v>5923</v>
      </c>
      <c r="M21" s="221">
        <v>0</v>
      </c>
      <c r="N21" s="221">
        <f t="shared" si="8"/>
        <v>814</v>
      </c>
      <c r="O21" s="221">
        <v>0</v>
      </c>
      <c r="P21" s="221">
        <v>814</v>
      </c>
      <c r="Q21" s="221">
        <v>0</v>
      </c>
      <c r="R21" s="221">
        <f t="shared" si="9"/>
        <v>918</v>
      </c>
      <c r="S21" s="221">
        <v>0</v>
      </c>
      <c r="T21" s="221">
        <v>918</v>
      </c>
      <c r="U21" s="221">
        <v>0</v>
      </c>
      <c r="V21" s="221">
        <f t="shared" si="10"/>
        <v>0</v>
      </c>
      <c r="W21" s="221">
        <v>0</v>
      </c>
      <c r="X21" s="221">
        <v>0</v>
      </c>
      <c r="Y21" s="221">
        <v>0</v>
      </c>
      <c r="Z21" s="221">
        <f t="shared" si="11"/>
        <v>488</v>
      </c>
      <c r="AA21" s="221">
        <v>0</v>
      </c>
      <c r="AB21" s="221">
        <v>488</v>
      </c>
      <c r="AC21" s="221">
        <v>0</v>
      </c>
      <c r="AD21" s="221">
        <f t="shared" si="12"/>
        <v>949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748</v>
      </c>
      <c r="AJ21" s="221">
        <v>0</v>
      </c>
      <c r="AK21" s="221">
        <v>0</v>
      </c>
      <c r="AL21" s="221">
        <v>748</v>
      </c>
      <c r="AM21" s="221">
        <f t="shared" si="15"/>
        <v>152</v>
      </c>
      <c r="AN21" s="221">
        <v>0</v>
      </c>
      <c r="AO21" s="221">
        <v>0</v>
      </c>
      <c r="AP21" s="221">
        <v>152</v>
      </c>
      <c r="AQ21" s="221">
        <f t="shared" si="16"/>
        <v>0</v>
      </c>
      <c r="AR21" s="221">
        <v>0</v>
      </c>
      <c r="AS21" s="221">
        <v>0</v>
      </c>
      <c r="AT21" s="221">
        <v>0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49</v>
      </c>
      <c r="AZ21" s="221">
        <v>0</v>
      </c>
      <c r="BA21" s="221">
        <v>0</v>
      </c>
      <c r="BB21" s="221">
        <v>49</v>
      </c>
      <c r="BC21" s="221">
        <f t="shared" si="19"/>
        <v>699</v>
      </c>
      <c r="BD21" s="221">
        <f t="shared" si="20"/>
        <v>432</v>
      </c>
      <c r="BE21" s="221">
        <v>0</v>
      </c>
      <c r="BF21" s="221">
        <v>412</v>
      </c>
      <c r="BG21" s="221">
        <v>4</v>
      </c>
      <c r="BH21" s="221">
        <v>0</v>
      </c>
      <c r="BI21" s="221">
        <v>0</v>
      </c>
      <c r="BJ21" s="221">
        <v>16</v>
      </c>
      <c r="BK21" s="221">
        <f t="shared" si="21"/>
        <v>267</v>
      </c>
      <c r="BL21" s="221">
        <v>0</v>
      </c>
      <c r="BM21" s="221">
        <v>263</v>
      </c>
      <c r="BN21" s="221">
        <v>2</v>
      </c>
      <c r="BO21" s="221">
        <v>0</v>
      </c>
      <c r="BP21" s="221">
        <v>0</v>
      </c>
      <c r="BQ21" s="221">
        <v>2</v>
      </c>
      <c r="BR21" s="221">
        <f t="shared" si="22"/>
        <v>8575</v>
      </c>
      <c r="BS21" s="221">
        <f t="shared" si="23"/>
        <v>0</v>
      </c>
      <c r="BT21" s="221">
        <f t="shared" si="24"/>
        <v>6335</v>
      </c>
      <c r="BU21" s="221">
        <f t="shared" si="25"/>
        <v>818</v>
      </c>
      <c r="BV21" s="221">
        <f t="shared" si="26"/>
        <v>918</v>
      </c>
      <c r="BW21" s="221">
        <f t="shared" si="27"/>
        <v>0</v>
      </c>
      <c r="BX21" s="221">
        <f t="shared" si="28"/>
        <v>504</v>
      </c>
      <c r="BY21" s="221">
        <f t="shared" si="29"/>
        <v>8143</v>
      </c>
      <c r="BZ21" s="221">
        <f t="shared" si="30"/>
        <v>0</v>
      </c>
      <c r="CA21" s="221">
        <f t="shared" si="31"/>
        <v>5923</v>
      </c>
      <c r="CB21" s="221">
        <f t="shared" si="32"/>
        <v>814</v>
      </c>
      <c r="CC21" s="221">
        <f t="shared" si="33"/>
        <v>918</v>
      </c>
      <c r="CD21" s="221">
        <f t="shared" si="34"/>
        <v>0</v>
      </c>
      <c r="CE21" s="221">
        <f t="shared" si="35"/>
        <v>488</v>
      </c>
      <c r="CF21" s="221">
        <f t="shared" si="36"/>
        <v>432</v>
      </c>
      <c r="CG21" s="221">
        <f t="shared" si="37"/>
        <v>0</v>
      </c>
      <c r="CH21" s="221">
        <f t="shared" si="38"/>
        <v>412</v>
      </c>
      <c r="CI21" s="221">
        <f t="shared" si="39"/>
        <v>4</v>
      </c>
      <c r="CJ21" s="221">
        <f t="shared" si="40"/>
        <v>0</v>
      </c>
      <c r="CK21" s="221">
        <f t="shared" si="41"/>
        <v>0</v>
      </c>
      <c r="CL21" s="221">
        <f t="shared" si="42"/>
        <v>16</v>
      </c>
      <c r="CM21" s="221">
        <f t="shared" si="43"/>
        <v>1216</v>
      </c>
      <c r="CN21" s="221">
        <f t="shared" si="44"/>
        <v>0</v>
      </c>
      <c r="CO21" s="221">
        <f t="shared" si="45"/>
        <v>1011</v>
      </c>
      <c r="CP21" s="221">
        <f t="shared" si="46"/>
        <v>154</v>
      </c>
      <c r="CQ21" s="221">
        <f t="shared" si="47"/>
        <v>0</v>
      </c>
      <c r="CR21" s="221">
        <f t="shared" si="48"/>
        <v>0</v>
      </c>
      <c r="CS21" s="221">
        <f t="shared" si="49"/>
        <v>51</v>
      </c>
      <c r="CT21" s="221">
        <f t="shared" si="50"/>
        <v>949</v>
      </c>
      <c r="CU21" s="221">
        <f t="shared" si="51"/>
        <v>0</v>
      </c>
      <c r="CV21" s="221">
        <f t="shared" si="52"/>
        <v>748</v>
      </c>
      <c r="CW21" s="221">
        <f t="shared" si="53"/>
        <v>152</v>
      </c>
      <c r="CX21" s="221">
        <f t="shared" si="54"/>
        <v>0</v>
      </c>
      <c r="CY21" s="221">
        <f t="shared" si="55"/>
        <v>0</v>
      </c>
      <c r="CZ21" s="221">
        <f t="shared" si="56"/>
        <v>49</v>
      </c>
      <c r="DA21" s="221">
        <f t="shared" si="57"/>
        <v>267</v>
      </c>
      <c r="DB21" s="221">
        <f t="shared" si="58"/>
        <v>0</v>
      </c>
      <c r="DC21" s="221">
        <f t="shared" si="59"/>
        <v>263</v>
      </c>
      <c r="DD21" s="221">
        <f t="shared" si="60"/>
        <v>2</v>
      </c>
      <c r="DE21" s="221">
        <f t="shared" si="61"/>
        <v>0</v>
      </c>
      <c r="DF21" s="221">
        <f t="shared" si="62"/>
        <v>0</v>
      </c>
      <c r="DG21" s="221">
        <f t="shared" si="63"/>
        <v>2</v>
      </c>
      <c r="DH21" s="221">
        <v>0</v>
      </c>
      <c r="DI21" s="221">
        <f t="shared" si="64"/>
        <v>836</v>
      </c>
      <c r="DJ21" s="221">
        <v>0</v>
      </c>
      <c r="DK21" s="221">
        <v>836</v>
      </c>
      <c r="DL21" s="221">
        <v>0</v>
      </c>
      <c r="DM21" s="221">
        <v>0</v>
      </c>
    </row>
    <row r="22" spans="1:117" s="177" customFormat="1" ht="12" customHeight="1">
      <c r="A22" s="178" t="s">
        <v>154</v>
      </c>
      <c r="B22" s="179" t="s">
        <v>184</v>
      </c>
      <c r="C22" s="178" t="s">
        <v>185</v>
      </c>
      <c r="D22" s="221">
        <f t="shared" si="4"/>
        <v>5287</v>
      </c>
      <c r="E22" s="221">
        <f t="shared" si="5"/>
        <v>4205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3037</v>
      </c>
      <c r="K22" s="221">
        <v>0</v>
      </c>
      <c r="L22" s="221">
        <v>3037</v>
      </c>
      <c r="M22" s="221">
        <v>0</v>
      </c>
      <c r="N22" s="221">
        <f t="shared" si="8"/>
        <v>446</v>
      </c>
      <c r="O22" s="221">
        <v>0</v>
      </c>
      <c r="P22" s="221">
        <v>446</v>
      </c>
      <c r="Q22" s="221">
        <v>0</v>
      </c>
      <c r="R22" s="221">
        <f t="shared" si="9"/>
        <v>472</v>
      </c>
      <c r="S22" s="221">
        <v>0</v>
      </c>
      <c r="T22" s="221">
        <v>472</v>
      </c>
      <c r="U22" s="221">
        <v>0</v>
      </c>
      <c r="V22" s="221">
        <f t="shared" si="10"/>
        <v>0</v>
      </c>
      <c r="W22" s="221">
        <v>0</v>
      </c>
      <c r="X22" s="221">
        <v>0</v>
      </c>
      <c r="Y22" s="221">
        <v>0</v>
      </c>
      <c r="Z22" s="221">
        <f t="shared" si="11"/>
        <v>250</v>
      </c>
      <c r="AA22" s="221">
        <v>0</v>
      </c>
      <c r="AB22" s="221">
        <v>250</v>
      </c>
      <c r="AC22" s="221">
        <v>0</v>
      </c>
      <c r="AD22" s="221">
        <f t="shared" si="12"/>
        <v>539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444</v>
      </c>
      <c r="AJ22" s="221">
        <v>0</v>
      </c>
      <c r="AK22" s="221">
        <v>0</v>
      </c>
      <c r="AL22" s="221">
        <v>444</v>
      </c>
      <c r="AM22" s="221">
        <f t="shared" si="15"/>
        <v>65</v>
      </c>
      <c r="AN22" s="221">
        <v>0</v>
      </c>
      <c r="AO22" s="221">
        <v>0</v>
      </c>
      <c r="AP22" s="221">
        <v>65</v>
      </c>
      <c r="AQ22" s="221">
        <f t="shared" si="16"/>
        <v>0</v>
      </c>
      <c r="AR22" s="221">
        <v>0</v>
      </c>
      <c r="AS22" s="221">
        <v>0</v>
      </c>
      <c r="AT22" s="221">
        <v>0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30</v>
      </c>
      <c r="AZ22" s="221">
        <v>0</v>
      </c>
      <c r="BA22" s="221">
        <v>0</v>
      </c>
      <c r="BB22" s="221">
        <v>30</v>
      </c>
      <c r="BC22" s="221">
        <f t="shared" si="19"/>
        <v>543</v>
      </c>
      <c r="BD22" s="221">
        <f t="shared" si="20"/>
        <v>257</v>
      </c>
      <c r="BE22" s="221">
        <v>0</v>
      </c>
      <c r="BF22" s="221">
        <v>241</v>
      </c>
      <c r="BG22" s="221">
        <v>2</v>
      </c>
      <c r="BH22" s="221">
        <v>0</v>
      </c>
      <c r="BI22" s="221">
        <v>0</v>
      </c>
      <c r="BJ22" s="221">
        <v>14</v>
      </c>
      <c r="BK22" s="221">
        <f t="shared" si="21"/>
        <v>286</v>
      </c>
      <c r="BL22" s="221">
        <v>0</v>
      </c>
      <c r="BM22" s="221">
        <v>284</v>
      </c>
      <c r="BN22" s="221">
        <v>1</v>
      </c>
      <c r="BO22" s="221">
        <v>0</v>
      </c>
      <c r="BP22" s="221">
        <v>0</v>
      </c>
      <c r="BQ22" s="221">
        <v>1</v>
      </c>
      <c r="BR22" s="221">
        <f t="shared" si="22"/>
        <v>4462</v>
      </c>
      <c r="BS22" s="221">
        <f t="shared" si="23"/>
        <v>0</v>
      </c>
      <c r="BT22" s="221">
        <f t="shared" si="24"/>
        <v>3278</v>
      </c>
      <c r="BU22" s="221">
        <f t="shared" si="25"/>
        <v>448</v>
      </c>
      <c r="BV22" s="221">
        <f t="shared" si="26"/>
        <v>472</v>
      </c>
      <c r="BW22" s="221">
        <f t="shared" si="27"/>
        <v>0</v>
      </c>
      <c r="BX22" s="221">
        <f t="shared" si="28"/>
        <v>264</v>
      </c>
      <c r="BY22" s="221">
        <f t="shared" si="29"/>
        <v>4205</v>
      </c>
      <c r="BZ22" s="221">
        <f t="shared" si="30"/>
        <v>0</v>
      </c>
      <c r="CA22" s="221">
        <f t="shared" si="31"/>
        <v>3037</v>
      </c>
      <c r="CB22" s="221">
        <f t="shared" si="32"/>
        <v>446</v>
      </c>
      <c r="CC22" s="221">
        <f t="shared" si="33"/>
        <v>472</v>
      </c>
      <c r="CD22" s="221">
        <f t="shared" si="34"/>
        <v>0</v>
      </c>
      <c r="CE22" s="221">
        <f t="shared" si="35"/>
        <v>250</v>
      </c>
      <c r="CF22" s="221">
        <f t="shared" si="36"/>
        <v>257</v>
      </c>
      <c r="CG22" s="221">
        <f t="shared" si="37"/>
        <v>0</v>
      </c>
      <c r="CH22" s="221">
        <f t="shared" si="38"/>
        <v>241</v>
      </c>
      <c r="CI22" s="221">
        <f t="shared" si="39"/>
        <v>2</v>
      </c>
      <c r="CJ22" s="221">
        <f t="shared" si="40"/>
        <v>0</v>
      </c>
      <c r="CK22" s="221">
        <f t="shared" si="41"/>
        <v>0</v>
      </c>
      <c r="CL22" s="221">
        <f t="shared" si="42"/>
        <v>14</v>
      </c>
      <c r="CM22" s="221">
        <f t="shared" si="43"/>
        <v>825</v>
      </c>
      <c r="CN22" s="221">
        <f t="shared" si="44"/>
        <v>0</v>
      </c>
      <c r="CO22" s="221">
        <f t="shared" si="45"/>
        <v>728</v>
      </c>
      <c r="CP22" s="221">
        <f t="shared" si="46"/>
        <v>66</v>
      </c>
      <c r="CQ22" s="221">
        <f t="shared" si="47"/>
        <v>0</v>
      </c>
      <c r="CR22" s="221">
        <f t="shared" si="48"/>
        <v>0</v>
      </c>
      <c r="CS22" s="221">
        <f t="shared" si="49"/>
        <v>31</v>
      </c>
      <c r="CT22" s="221">
        <f t="shared" si="50"/>
        <v>539</v>
      </c>
      <c r="CU22" s="221">
        <f t="shared" si="51"/>
        <v>0</v>
      </c>
      <c r="CV22" s="221">
        <f t="shared" si="52"/>
        <v>444</v>
      </c>
      <c r="CW22" s="221">
        <f t="shared" si="53"/>
        <v>65</v>
      </c>
      <c r="CX22" s="221">
        <f t="shared" si="54"/>
        <v>0</v>
      </c>
      <c r="CY22" s="221">
        <f t="shared" si="55"/>
        <v>0</v>
      </c>
      <c r="CZ22" s="221">
        <f t="shared" si="56"/>
        <v>30</v>
      </c>
      <c r="DA22" s="221">
        <f t="shared" si="57"/>
        <v>286</v>
      </c>
      <c r="DB22" s="221">
        <f t="shared" si="58"/>
        <v>0</v>
      </c>
      <c r="DC22" s="221">
        <f t="shared" si="59"/>
        <v>284</v>
      </c>
      <c r="DD22" s="221">
        <f t="shared" si="60"/>
        <v>1</v>
      </c>
      <c r="DE22" s="221">
        <f t="shared" si="61"/>
        <v>0</v>
      </c>
      <c r="DF22" s="221">
        <f t="shared" si="62"/>
        <v>0</v>
      </c>
      <c r="DG22" s="221">
        <f t="shared" si="63"/>
        <v>1</v>
      </c>
      <c r="DH22" s="221">
        <v>0</v>
      </c>
      <c r="DI22" s="221">
        <f t="shared" si="64"/>
        <v>0</v>
      </c>
      <c r="DJ22" s="221">
        <v>0</v>
      </c>
      <c r="DK22" s="221">
        <v>0</v>
      </c>
      <c r="DL22" s="221">
        <v>0</v>
      </c>
      <c r="DM22" s="22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7" t="s">
        <v>249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10" t="s">
        <v>250</v>
      </c>
      <c r="B2" s="310" t="s">
        <v>251</v>
      </c>
      <c r="C2" s="310" t="s">
        <v>252</v>
      </c>
      <c r="D2" s="227" t="s">
        <v>253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11"/>
      <c r="B3" s="311"/>
      <c r="C3" s="313"/>
      <c r="D3" s="233"/>
      <c r="E3" s="234" t="s">
        <v>254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255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256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257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258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259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260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261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262</v>
      </c>
      <c r="DV3" s="223"/>
      <c r="DW3" s="223"/>
      <c r="DX3" s="223"/>
      <c r="DY3" s="232"/>
      <c r="DZ3" s="234" t="s">
        <v>263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11"/>
      <c r="B4" s="311"/>
      <c r="C4" s="313"/>
      <c r="D4" s="233"/>
      <c r="E4" s="233"/>
      <c r="F4" s="234" t="s">
        <v>264</v>
      </c>
      <c r="G4" s="228"/>
      <c r="H4" s="228"/>
      <c r="I4" s="228"/>
      <c r="J4" s="228"/>
      <c r="K4" s="228"/>
      <c r="L4" s="228"/>
      <c r="M4" s="234" t="s">
        <v>265</v>
      </c>
      <c r="N4" s="228"/>
      <c r="O4" s="228"/>
      <c r="P4" s="228"/>
      <c r="Q4" s="228"/>
      <c r="R4" s="228"/>
      <c r="S4" s="228"/>
      <c r="T4" s="233"/>
      <c r="U4" s="234" t="s">
        <v>264</v>
      </c>
      <c r="V4" s="228"/>
      <c r="W4" s="228"/>
      <c r="X4" s="228"/>
      <c r="Y4" s="228"/>
      <c r="Z4" s="228"/>
      <c r="AA4" s="228"/>
      <c r="AB4" s="234" t="s">
        <v>265</v>
      </c>
      <c r="AC4" s="228"/>
      <c r="AD4" s="228"/>
      <c r="AE4" s="228"/>
      <c r="AF4" s="228"/>
      <c r="AG4" s="228"/>
      <c r="AH4" s="228"/>
      <c r="AI4" s="233"/>
      <c r="AJ4" s="234" t="s">
        <v>264</v>
      </c>
      <c r="AK4" s="228"/>
      <c r="AL4" s="228"/>
      <c r="AM4" s="228"/>
      <c r="AN4" s="228"/>
      <c r="AO4" s="228"/>
      <c r="AP4" s="228"/>
      <c r="AQ4" s="234" t="s">
        <v>265</v>
      </c>
      <c r="AR4" s="228"/>
      <c r="AS4" s="228"/>
      <c r="AT4" s="228"/>
      <c r="AU4" s="228"/>
      <c r="AV4" s="228"/>
      <c r="AW4" s="228"/>
      <c r="AX4" s="233"/>
      <c r="AY4" s="234" t="s">
        <v>264</v>
      </c>
      <c r="AZ4" s="228"/>
      <c r="BA4" s="228"/>
      <c r="BB4" s="228"/>
      <c r="BC4" s="228"/>
      <c r="BD4" s="228"/>
      <c r="BE4" s="228"/>
      <c r="BF4" s="234" t="s">
        <v>265</v>
      </c>
      <c r="BG4" s="228"/>
      <c r="BH4" s="228"/>
      <c r="BI4" s="228"/>
      <c r="BJ4" s="228"/>
      <c r="BK4" s="228"/>
      <c r="BL4" s="228"/>
      <c r="BM4" s="233"/>
      <c r="BN4" s="234" t="s">
        <v>264</v>
      </c>
      <c r="BO4" s="228"/>
      <c r="BP4" s="228"/>
      <c r="BQ4" s="228"/>
      <c r="BR4" s="228"/>
      <c r="BS4" s="228"/>
      <c r="BT4" s="228"/>
      <c r="BU4" s="234" t="s">
        <v>265</v>
      </c>
      <c r="BV4" s="228"/>
      <c r="BW4" s="228"/>
      <c r="BX4" s="228"/>
      <c r="BY4" s="228"/>
      <c r="BZ4" s="228"/>
      <c r="CA4" s="228"/>
      <c r="CB4" s="233"/>
      <c r="CC4" s="234" t="s">
        <v>264</v>
      </c>
      <c r="CD4" s="228"/>
      <c r="CE4" s="228"/>
      <c r="CF4" s="228"/>
      <c r="CG4" s="228"/>
      <c r="CH4" s="228"/>
      <c r="CI4" s="228"/>
      <c r="CJ4" s="234" t="s">
        <v>265</v>
      </c>
      <c r="CK4" s="228"/>
      <c r="CL4" s="228"/>
      <c r="CM4" s="228"/>
      <c r="CN4" s="228"/>
      <c r="CO4" s="228"/>
      <c r="CP4" s="228"/>
      <c r="CQ4" s="233"/>
      <c r="CR4" s="234" t="s">
        <v>264</v>
      </c>
      <c r="CS4" s="228"/>
      <c r="CT4" s="228"/>
      <c r="CU4" s="228"/>
      <c r="CV4" s="228"/>
      <c r="CW4" s="228"/>
      <c r="CX4" s="228"/>
      <c r="CY4" s="234" t="s">
        <v>265</v>
      </c>
      <c r="CZ4" s="228"/>
      <c r="DA4" s="228"/>
      <c r="DB4" s="228"/>
      <c r="DC4" s="228"/>
      <c r="DD4" s="228"/>
      <c r="DE4" s="228"/>
      <c r="DF4" s="233"/>
      <c r="DG4" s="234" t="s">
        <v>264</v>
      </c>
      <c r="DH4" s="228"/>
      <c r="DI4" s="228"/>
      <c r="DJ4" s="228"/>
      <c r="DK4" s="228"/>
      <c r="DL4" s="228"/>
      <c r="DM4" s="228"/>
      <c r="DN4" s="234" t="s">
        <v>265</v>
      </c>
      <c r="DO4" s="228"/>
      <c r="DP4" s="228"/>
      <c r="DQ4" s="228"/>
      <c r="DR4" s="228"/>
      <c r="DS4" s="228"/>
      <c r="DT4" s="228"/>
      <c r="DU4" s="233"/>
      <c r="DV4" s="237" t="s">
        <v>266</v>
      </c>
      <c r="DW4" s="232"/>
      <c r="DX4" s="233" t="s">
        <v>268</v>
      </c>
      <c r="DY4" s="232"/>
      <c r="DZ4" s="233"/>
      <c r="EA4" s="234" t="s">
        <v>264</v>
      </c>
      <c r="EB4" s="228"/>
      <c r="EC4" s="228"/>
      <c r="ED4" s="228"/>
      <c r="EE4" s="228"/>
      <c r="EF4" s="228"/>
      <c r="EG4" s="228"/>
      <c r="EH4" s="234" t="s">
        <v>265</v>
      </c>
      <c r="EI4" s="228"/>
      <c r="EJ4" s="228"/>
      <c r="EK4" s="228"/>
      <c r="EL4" s="228"/>
      <c r="EM4" s="228"/>
      <c r="EN4" s="232"/>
    </row>
    <row r="5" spans="1:144" ht="25.5" customHeight="1">
      <c r="A5" s="311"/>
      <c r="B5" s="311"/>
      <c r="C5" s="313"/>
      <c r="D5" s="231" t="s">
        <v>269</v>
      </c>
      <c r="E5" s="231" t="s">
        <v>269</v>
      </c>
      <c r="F5" s="231" t="s">
        <v>269</v>
      </c>
      <c r="G5" s="248" t="s">
        <v>270</v>
      </c>
      <c r="H5" s="248" t="s">
        <v>271</v>
      </c>
      <c r="I5" s="248" t="s">
        <v>272</v>
      </c>
      <c r="J5" s="248" t="s">
        <v>273</v>
      </c>
      <c r="K5" s="248" t="s">
        <v>275</v>
      </c>
      <c r="L5" s="248" t="s">
        <v>276</v>
      </c>
      <c r="M5" s="231" t="s">
        <v>269</v>
      </c>
      <c r="N5" s="248" t="s">
        <v>270</v>
      </c>
      <c r="O5" s="248" t="s">
        <v>271</v>
      </c>
      <c r="P5" s="248" t="s">
        <v>272</v>
      </c>
      <c r="Q5" s="248" t="s">
        <v>273</v>
      </c>
      <c r="R5" s="248" t="s">
        <v>275</v>
      </c>
      <c r="S5" s="248" t="s">
        <v>276</v>
      </c>
      <c r="T5" s="231" t="s">
        <v>269</v>
      </c>
      <c r="U5" s="231" t="s">
        <v>269</v>
      </c>
      <c r="V5" s="248" t="s">
        <v>270</v>
      </c>
      <c r="W5" s="248" t="s">
        <v>271</v>
      </c>
      <c r="X5" s="248" t="s">
        <v>272</v>
      </c>
      <c r="Y5" s="248" t="s">
        <v>273</v>
      </c>
      <c r="Z5" s="248" t="s">
        <v>275</v>
      </c>
      <c r="AA5" s="248" t="s">
        <v>276</v>
      </c>
      <c r="AB5" s="231" t="s">
        <v>269</v>
      </c>
      <c r="AC5" s="248" t="s">
        <v>270</v>
      </c>
      <c r="AD5" s="248" t="s">
        <v>271</v>
      </c>
      <c r="AE5" s="248" t="s">
        <v>272</v>
      </c>
      <c r="AF5" s="248" t="s">
        <v>273</v>
      </c>
      <c r="AG5" s="248" t="s">
        <v>275</v>
      </c>
      <c r="AH5" s="248" t="s">
        <v>276</v>
      </c>
      <c r="AI5" s="231" t="s">
        <v>269</v>
      </c>
      <c r="AJ5" s="231" t="s">
        <v>269</v>
      </c>
      <c r="AK5" s="248" t="s">
        <v>270</v>
      </c>
      <c r="AL5" s="248" t="s">
        <v>271</v>
      </c>
      <c r="AM5" s="248" t="s">
        <v>272</v>
      </c>
      <c r="AN5" s="248" t="s">
        <v>273</v>
      </c>
      <c r="AO5" s="248" t="s">
        <v>275</v>
      </c>
      <c r="AP5" s="248" t="s">
        <v>276</v>
      </c>
      <c r="AQ5" s="231" t="s">
        <v>269</v>
      </c>
      <c r="AR5" s="248" t="s">
        <v>270</v>
      </c>
      <c r="AS5" s="248" t="s">
        <v>271</v>
      </c>
      <c r="AT5" s="248" t="s">
        <v>272</v>
      </c>
      <c r="AU5" s="248" t="s">
        <v>273</v>
      </c>
      <c r="AV5" s="248" t="s">
        <v>275</v>
      </c>
      <c r="AW5" s="248" t="s">
        <v>276</v>
      </c>
      <c r="AX5" s="231" t="s">
        <v>269</v>
      </c>
      <c r="AY5" s="231" t="s">
        <v>269</v>
      </c>
      <c r="AZ5" s="248" t="s">
        <v>270</v>
      </c>
      <c r="BA5" s="248" t="s">
        <v>271</v>
      </c>
      <c r="BB5" s="248" t="s">
        <v>272</v>
      </c>
      <c r="BC5" s="248" t="s">
        <v>273</v>
      </c>
      <c r="BD5" s="248" t="s">
        <v>275</v>
      </c>
      <c r="BE5" s="248" t="s">
        <v>276</v>
      </c>
      <c r="BF5" s="231" t="s">
        <v>269</v>
      </c>
      <c r="BG5" s="248" t="s">
        <v>270</v>
      </c>
      <c r="BH5" s="248" t="s">
        <v>271</v>
      </c>
      <c r="BI5" s="248" t="s">
        <v>272</v>
      </c>
      <c r="BJ5" s="248" t="s">
        <v>273</v>
      </c>
      <c r="BK5" s="248" t="s">
        <v>275</v>
      </c>
      <c r="BL5" s="248" t="s">
        <v>276</v>
      </c>
      <c r="BM5" s="231" t="s">
        <v>269</v>
      </c>
      <c r="BN5" s="231" t="s">
        <v>269</v>
      </c>
      <c r="BO5" s="248" t="s">
        <v>270</v>
      </c>
      <c r="BP5" s="248" t="s">
        <v>271</v>
      </c>
      <c r="BQ5" s="248" t="s">
        <v>272</v>
      </c>
      <c r="BR5" s="248" t="s">
        <v>273</v>
      </c>
      <c r="BS5" s="248" t="s">
        <v>275</v>
      </c>
      <c r="BT5" s="248" t="s">
        <v>276</v>
      </c>
      <c r="BU5" s="231" t="s">
        <v>269</v>
      </c>
      <c r="BV5" s="248" t="s">
        <v>270</v>
      </c>
      <c r="BW5" s="248" t="s">
        <v>271</v>
      </c>
      <c r="BX5" s="248" t="s">
        <v>272</v>
      </c>
      <c r="BY5" s="248" t="s">
        <v>273</v>
      </c>
      <c r="BZ5" s="248" t="s">
        <v>275</v>
      </c>
      <c r="CA5" s="248" t="s">
        <v>276</v>
      </c>
      <c r="CB5" s="231" t="s">
        <v>269</v>
      </c>
      <c r="CC5" s="231" t="s">
        <v>269</v>
      </c>
      <c r="CD5" s="248" t="s">
        <v>270</v>
      </c>
      <c r="CE5" s="248" t="s">
        <v>271</v>
      </c>
      <c r="CF5" s="248" t="s">
        <v>272</v>
      </c>
      <c r="CG5" s="248" t="s">
        <v>273</v>
      </c>
      <c r="CH5" s="248" t="s">
        <v>275</v>
      </c>
      <c r="CI5" s="248" t="s">
        <v>276</v>
      </c>
      <c r="CJ5" s="231" t="s">
        <v>269</v>
      </c>
      <c r="CK5" s="248" t="s">
        <v>270</v>
      </c>
      <c r="CL5" s="248" t="s">
        <v>271</v>
      </c>
      <c r="CM5" s="248" t="s">
        <v>272</v>
      </c>
      <c r="CN5" s="248" t="s">
        <v>273</v>
      </c>
      <c r="CO5" s="248" t="s">
        <v>275</v>
      </c>
      <c r="CP5" s="248" t="s">
        <v>276</v>
      </c>
      <c r="CQ5" s="231" t="s">
        <v>269</v>
      </c>
      <c r="CR5" s="231" t="s">
        <v>269</v>
      </c>
      <c r="CS5" s="248" t="s">
        <v>270</v>
      </c>
      <c r="CT5" s="248" t="s">
        <v>271</v>
      </c>
      <c r="CU5" s="248" t="s">
        <v>272</v>
      </c>
      <c r="CV5" s="248" t="s">
        <v>273</v>
      </c>
      <c r="CW5" s="248" t="s">
        <v>275</v>
      </c>
      <c r="CX5" s="248" t="s">
        <v>276</v>
      </c>
      <c r="CY5" s="231" t="s">
        <v>269</v>
      </c>
      <c r="CZ5" s="248" t="s">
        <v>270</v>
      </c>
      <c r="DA5" s="248" t="s">
        <v>271</v>
      </c>
      <c r="DB5" s="248" t="s">
        <v>272</v>
      </c>
      <c r="DC5" s="248" t="s">
        <v>273</v>
      </c>
      <c r="DD5" s="248" t="s">
        <v>275</v>
      </c>
      <c r="DE5" s="248" t="s">
        <v>276</v>
      </c>
      <c r="DF5" s="231" t="s">
        <v>269</v>
      </c>
      <c r="DG5" s="231" t="s">
        <v>269</v>
      </c>
      <c r="DH5" s="248" t="s">
        <v>270</v>
      </c>
      <c r="DI5" s="248" t="s">
        <v>271</v>
      </c>
      <c r="DJ5" s="248" t="s">
        <v>272</v>
      </c>
      <c r="DK5" s="248" t="s">
        <v>273</v>
      </c>
      <c r="DL5" s="248" t="s">
        <v>275</v>
      </c>
      <c r="DM5" s="248" t="s">
        <v>276</v>
      </c>
      <c r="DN5" s="231" t="s">
        <v>269</v>
      </c>
      <c r="DO5" s="248" t="s">
        <v>270</v>
      </c>
      <c r="DP5" s="248" t="s">
        <v>271</v>
      </c>
      <c r="DQ5" s="248" t="s">
        <v>272</v>
      </c>
      <c r="DR5" s="248" t="s">
        <v>273</v>
      </c>
      <c r="DS5" s="248" t="s">
        <v>275</v>
      </c>
      <c r="DT5" s="248" t="s">
        <v>276</v>
      </c>
      <c r="DU5" s="231" t="s">
        <v>269</v>
      </c>
      <c r="DV5" s="248" t="s">
        <v>273</v>
      </c>
      <c r="DW5" s="248" t="s">
        <v>275</v>
      </c>
      <c r="DX5" s="248" t="s">
        <v>273</v>
      </c>
      <c r="DY5" s="248" t="s">
        <v>275</v>
      </c>
      <c r="DZ5" s="231" t="s">
        <v>269</v>
      </c>
      <c r="EA5" s="231" t="s">
        <v>269</v>
      </c>
      <c r="EB5" s="248" t="s">
        <v>270</v>
      </c>
      <c r="EC5" s="248" t="s">
        <v>271</v>
      </c>
      <c r="ED5" s="248" t="s">
        <v>272</v>
      </c>
      <c r="EE5" s="248" t="s">
        <v>273</v>
      </c>
      <c r="EF5" s="248" t="s">
        <v>275</v>
      </c>
      <c r="EG5" s="248" t="s">
        <v>276</v>
      </c>
      <c r="EH5" s="231" t="s">
        <v>269</v>
      </c>
      <c r="EI5" s="248" t="s">
        <v>270</v>
      </c>
      <c r="EJ5" s="248" t="s">
        <v>271</v>
      </c>
      <c r="EK5" s="248" t="s">
        <v>272</v>
      </c>
      <c r="EL5" s="248" t="s">
        <v>273</v>
      </c>
      <c r="EM5" s="248" t="s">
        <v>275</v>
      </c>
      <c r="EN5" s="248" t="s">
        <v>276</v>
      </c>
    </row>
    <row r="6" spans="1:144" s="180" customFormat="1" ht="13.5">
      <c r="A6" s="311"/>
      <c r="B6" s="312"/>
      <c r="C6" s="313"/>
      <c r="D6" s="244" t="s">
        <v>277</v>
      </c>
      <c r="E6" s="244" t="s">
        <v>277</v>
      </c>
      <c r="F6" s="244" t="s">
        <v>277</v>
      </c>
      <c r="G6" s="244" t="s">
        <v>277</v>
      </c>
      <c r="H6" s="244" t="s">
        <v>277</v>
      </c>
      <c r="I6" s="244" t="s">
        <v>277</v>
      </c>
      <c r="J6" s="244" t="s">
        <v>277</v>
      </c>
      <c r="K6" s="244" t="s">
        <v>277</v>
      </c>
      <c r="L6" s="244" t="s">
        <v>277</v>
      </c>
      <c r="M6" s="244" t="s">
        <v>277</v>
      </c>
      <c r="N6" s="244" t="s">
        <v>277</v>
      </c>
      <c r="O6" s="244" t="s">
        <v>277</v>
      </c>
      <c r="P6" s="244" t="s">
        <v>277</v>
      </c>
      <c r="Q6" s="244" t="s">
        <v>277</v>
      </c>
      <c r="R6" s="244" t="s">
        <v>277</v>
      </c>
      <c r="S6" s="244" t="s">
        <v>277</v>
      </c>
      <c r="T6" s="244" t="s">
        <v>277</v>
      </c>
      <c r="U6" s="244" t="s">
        <v>277</v>
      </c>
      <c r="V6" s="244" t="s">
        <v>277</v>
      </c>
      <c r="W6" s="244" t="s">
        <v>277</v>
      </c>
      <c r="X6" s="244" t="s">
        <v>277</v>
      </c>
      <c r="Y6" s="244" t="s">
        <v>277</v>
      </c>
      <c r="Z6" s="244" t="s">
        <v>277</v>
      </c>
      <c r="AA6" s="244" t="s">
        <v>277</v>
      </c>
      <c r="AB6" s="244" t="s">
        <v>277</v>
      </c>
      <c r="AC6" s="244" t="s">
        <v>277</v>
      </c>
      <c r="AD6" s="244" t="s">
        <v>277</v>
      </c>
      <c r="AE6" s="244" t="s">
        <v>277</v>
      </c>
      <c r="AF6" s="244" t="s">
        <v>277</v>
      </c>
      <c r="AG6" s="244" t="s">
        <v>277</v>
      </c>
      <c r="AH6" s="244" t="s">
        <v>277</v>
      </c>
      <c r="AI6" s="244" t="s">
        <v>277</v>
      </c>
      <c r="AJ6" s="244" t="s">
        <v>277</v>
      </c>
      <c r="AK6" s="244" t="s">
        <v>277</v>
      </c>
      <c r="AL6" s="244" t="s">
        <v>277</v>
      </c>
      <c r="AM6" s="244" t="s">
        <v>277</v>
      </c>
      <c r="AN6" s="244" t="s">
        <v>277</v>
      </c>
      <c r="AO6" s="244" t="s">
        <v>277</v>
      </c>
      <c r="AP6" s="244" t="s">
        <v>277</v>
      </c>
      <c r="AQ6" s="244" t="s">
        <v>277</v>
      </c>
      <c r="AR6" s="244" t="s">
        <v>277</v>
      </c>
      <c r="AS6" s="244" t="s">
        <v>277</v>
      </c>
      <c r="AT6" s="244" t="s">
        <v>277</v>
      </c>
      <c r="AU6" s="244" t="s">
        <v>277</v>
      </c>
      <c r="AV6" s="244" t="s">
        <v>277</v>
      </c>
      <c r="AW6" s="244" t="s">
        <v>277</v>
      </c>
      <c r="AX6" s="244" t="s">
        <v>277</v>
      </c>
      <c r="AY6" s="244" t="s">
        <v>277</v>
      </c>
      <c r="AZ6" s="244" t="s">
        <v>277</v>
      </c>
      <c r="BA6" s="244" t="s">
        <v>277</v>
      </c>
      <c r="BB6" s="244" t="s">
        <v>277</v>
      </c>
      <c r="BC6" s="244" t="s">
        <v>277</v>
      </c>
      <c r="BD6" s="244" t="s">
        <v>277</v>
      </c>
      <c r="BE6" s="244" t="s">
        <v>277</v>
      </c>
      <c r="BF6" s="244" t="s">
        <v>277</v>
      </c>
      <c r="BG6" s="244" t="s">
        <v>277</v>
      </c>
      <c r="BH6" s="244" t="s">
        <v>277</v>
      </c>
      <c r="BI6" s="244" t="s">
        <v>277</v>
      </c>
      <c r="BJ6" s="244" t="s">
        <v>277</v>
      </c>
      <c r="BK6" s="244" t="s">
        <v>277</v>
      </c>
      <c r="BL6" s="244" t="s">
        <v>277</v>
      </c>
      <c r="BM6" s="244" t="s">
        <v>277</v>
      </c>
      <c r="BN6" s="244" t="s">
        <v>277</v>
      </c>
      <c r="BO6" s="244" t="s">
        <v>277</v>
      </c>
      <c r="BP6" s="244" t="s">
        <v>277</v>
      </c>
      <c r="BQ6" s="244" t="s">
        <v>277</v>
      </c>
      <c r="BR6" s="244" t="s">
        <v>277</v>
      </c>
      <c r="BS6" s="244" t="s">
        <v>277</v>
      </c>
      <c r="BT6" s="244" t="s">
        <v>277</v>
      </c>
      <c r="BU6" s="244" t="s">
        <v>277</v>
      </c>
      <c r="BV6" s="244" t="s">
        <v>277</v>
      </c>
      <c r="BW6" s="244" t="s">
        <v>277</v>
      </c>
      <c r="BX6" s="244" t="s">
        <v>277</v>
      </c>
      <c r="BY6" s="244" t="s">
        <v>277</v>
      </c>
      <c r="BZ6" s="244" t="s">
        <v>277</v>
      </c>
      <c r="CA6" s="244" t="s">
        <v>277</v>
      </c>
      <c r="CB6" s="244" t="s">
        <v>277</v>
      </c>
      <c r="CC6" s="244" t="s">
        <v>277</v>
      </c>
      <c r="CD6" s="244" t="s">
        <v>277</v>
      </c>
      <c r="CE6" s="244" t="s">
        <v>277</v>
      </c>
      <c r="CF6" s="244" t="s">
        <v>277</v>
      </c>
      <c r="CG6" s="244" t="s">
        <v>277</v>
      </c>
      <c r="CH6" s="244" t="s">
        <v>277</v>
      </c>
      <c r="CI6" s="244" t="s">
        <v>277</v>
      </c>
      <c r="CJ6" s="244" t="s">
        <v>277</v>
      </c>
      <c r="CK6" s="244" t="s">
        <v>277</v>
      </c>
      <c r="CL6" s="244" t="s">
        <v>277</v>
      </c>
      <c r="CM6" s="244" t="s">
        <v>277</v>
      </c>
      <c r="CN6" s="244" t="s">
        <v>277</v>
      </c>
      <c r="CO6" s="244" t="s">
        <v>277</v>
      </c>
      <c r="CP6" s="244" t="s">
        <v>277</v>
      </c>
      <c r="CQ6" s="244" t="s">
        <v>277</v>
      </c>
      <c r="CR6" s="244" t="s">
        <v>277</v>
      </c>
      <c r="CS6" s="244" t="s">
        <v>277</v>
      </c>
      <c r="CT6" s="244" t="s">
        <v>277</v>
      </c>
      <c r="CU6" s="244" t="s">
        <v>277</v>
      </c>
      <c r="CV6" s="244" t="s">
        <v>277</v>
      </c>
      <c r="CW6" s="244" t="s">
        <v>277</v>
      </c>
      <c r="CX6" s="244" t="s">
        <v>277</v>
      </c>
      <c r="CY6" s="244" t="s">
        <v>277</v>
      </c>
      <c r="CZ6" s="244" t="s">
        <v>277</v>
      </c>
      <c r="DA6" s="244" t="s">
        <v>277</v>
      </c>
      <c r="DB6" s="244" t="s">
        <v>277</v>
      </c>
      <c r="DC6" s="244" t="s">
        <v>277</v>
      </c>
      <c r="DD6" s="244" t="s">
        <v>277</v>
      </c>
      <c r="DE6" s="244" t="s">
        <v>277</v>
      </c>
      <c r="DF6" s="244" t="s">
        <v>277</v>
      </c>
      <c r="DG6" s="244" t="s">
        <v>277</v>
      </c>
      <c r="DH6" s="244" t="s">
        <v>277</v>
      </c>
      <c r="DI6" s="244" t="s">
        <v>277</v>
      </c>
      <c r="DJ6" s="244" t="s">
        <v>277</v>
      </c>
      <c r="DK6" s="244" t="s">
        <v>277</v>
      </c>
      <c r="DL6" s="244" t="s">
        <v>277</v>
      </c>
      <c r="DM6" s="244" t="s">
        <v>277</v>
      </c>
      <c r="DN6" s="244" t="s">
        <v>277</v>
      </c>
      <c r="DO6" s="244" t="s">
        <v>277</v>
      </c>
      <c r="DP6" s="244" t="s">
        <v>277</v>
      </c>
      <c r="DQ6" s="244" t="s">
        <v>277</v>
      </c>
      <c r="DR6" s="244" t="s">
        <v>277</v>
      </c>
      <c r="DS6" s="244" t="s">
        <v>277</v>
      </c>
      <c r="DT6" s="244" t="s">
        <v>277</v>
      </c>
      <c r="DU6" s="244" t="s">
        <v>277</v>
      </c>
      <c r="DV6" s="244" t="s">
        <v>277</v>
      </c>
      <c r="DW6" s="244" t="s">
        <v>277</v>
      </c>
      <c r="DX6" s="244" t="s">
        <v>277</v>
      </c>
      <c r="DY6" s="244" t="s">
        <v>277</v>
      </c>
      <c r="DZ6" s="244" t="s">
        <v>277</v>
      </c>
      <c r="EA6" s="244" t="s">
        <v>277</v>
      </c>
      <c r="EB6" s="244" t="s">
        <v>277</v>
      </c>
      <c r="EC6" s="244" t="s">
        <v>277</v>
      </c>
      <c r="ED6" s="244" t="s">
        <v>277</v>
      </c>
      <c r="EE6" s="244" t="s">
        <v>277</v>
      </c>
      <c r="EF6" s="244" t="s">
        <v>277</v>
      </c>
      <c r="EG6" s="244" t="s">
        <v>277</v>
      </c>
      <c r="EH6" s="244" t="s">
        <v>277</v>
      </c>
      <c r="EI6" s="244" t="s">
        <v>277</v>
      </c>
      <c r="EJ6" s="244" t="s">
        <v>277</v>
      </c>
      <c r="EK6" s="244" t="s">
        <v>277</v>
      </c>
      <c r="EL6" s="244" t="s">
        <v>277</v>
      </c>
      <c r="EM6" s="244" t="s">
        <v>277</v>
      </c>
      <c r="EN6" s="244" t="s">
        <v>277</v>
      </c>
    </row>
    <row r="7" spans="1:144" s="181" customFormat="1" ht="12" customHeight="1">
      <c r="A7" s="173" t="s">
        <v>278</v>
      </c>
      <c r="B7" s="188" t="s">
        <v>279</v>
      </c>
      <c r="C7" s="174" t="s">
        <v>269</v>
      </c>
      <c r="D7" s="246">
        <f aca="true" t="shared" si="0" ref="D7:AI7">SUM(D8:D22)</f>
        <v>367991</v>
      </c>
      <c r="E7" s="246">
        <f t="shared" si="0"/>
        <v>292848</v>
      </c>
      <c r="F7" s="246">
        <f t="shared" si="0"/>
        <v>273279</v>
      </c>
      <c r="G7" s="246">
        <f t="shared" si="0"/>
        <v>0</v>
      </c>
      <c r="H7" s="246">
        <f t="shared" si="0"/>
        <v>273100</v>
      </c>
      <c r="I7" s="246">
        <f t="shared" si="0"/>
        <v>179</v>
      </c>
      <c r="J7" s="246">
        <f t="shared" si="0"/>
        <v>0</v>
      </c>
      <c r="K7" s="246">
        <f t="shared" si="0"/>
        <v>0</v>
      </c>
      <c r="L7" s="246">
        <f t="shared" si="0"/>
        <v>0</v>
      </c>
      <c r="M7" s="246">
        <f t="shared" si="0"/>
        <v>19569</v>
      </c>
      <c r="N7" s="246">
        <f t="shared" si="0"/>
        <v>0</v>
      </c>
      <c r="O7" s="246">
        <f t="shared" si="0"/>
        <v>19524</v>
      </c>
      <c r="P7" s="246">
        <f t="shared" si="0"/>
        <v>3</v>
      </c>
      <c r="Q7" s="246">
        <f t="shared" si="0"/>
        <v>33</v>
      </c>
      <c r="R7" s="246">
        <f t="shared" si="0"/>
        <v>0</v>
      </c>
      <c r="S7" s="246">
        <f t="shared" si="0"/>
        <v>9</v>
      </c>
      <c r="T7" s="246">
        <f t="shared" si="0"/>
        <v>22351</v>
      </c>
      <c r="U7" s="246">
        <f t="shared" si="0"/>
        <v>19798</v>
      </c>
      <c r="V7" s="246">
        <f t="shared" si="0"/>
        <v>0</v>
      </c>
      <c r="W7" s="246">
        <f t="shared" si="0"/>
        <v>0</v>
      </c>
      <c r="X7" s="246">
        <f t="shared" si="0"/>
        <v>15205</v>
      </c>
      <c r="Y7" s="246">
        <f t="shared" si="0"/>
        <v>3761</v>
      </c>
      <c r="Z7" s="246">
        <f t="shared" si="0"/>
        <v>13</v>
      </c>
      <c r="AA7" s="246">
        <f t="shared" si="0"/>
        <v>819</v>
      </c>
      <c r="AB7" s="246">
        <f t="shared" si="0"/>
        <v>2553</v>
      </c>
      <c r="AC7" s="246">
        <f t="shared" si="0"/>
        <v>0</v>
      </c>
      <c r="AD7" s="246">
        <f t="shared" si="0"/>
        <v>0</v>
      </c>
      <c r="AE7" s="246">
        <f t="shared" si="0"/>
        <v>1012</v>
      </c>
      <c r="AF7" s="246">
        <f t="shared" si="0"/>
        <v>1</v>
      </c>
      <c r="AG7" s="246">
        <f t="shared" si="0"/>
        <v>0</v>
      </c>
      <c r="AH7" s="246">
        <f t="shared" si="0"/>
        <v>1540</v>
      </c>
      <c r="AI7" s="246">
        <f t="shared" si="0"/>
        <v>8349</v>
      </c>
      <c r="AJ7" s="246">
        <f aca="true" t="shared" si="1" ref="AJ7:BO7">SUM(AJ8:AJ22)</f>
        <v>8349</v>
      </c>
      <c r="AK7" s="246">
        <f t="shared" si="1"/>
        <v>0</v>
      </c>
      <c r="AL7" s="246">
        <f t="shared" si="1"/>
        <v>0</v>
      </c>
      <c r="AM7" s="246">
        <f t="shared" si="1"/>
        <v>0</v>
      </c>
      <c r="AN7" s="246">
        <f t="shared" si="1"/>
        <v>8231</v>
      </c>
      <c r="AO7" s="246">
        <f t="shared" si="1"/>
        <v>118</v>
      </c>
      <c r="AP7" s="246">
        <f t="shared" si="1"/>
        <v>0</v>
      </c>
      <c r="AQ7" s="246">
        <f t="shared" si="1"/>
        <v>0</v>
      </c>
      <c r="AR7" s="246">
        <f t="shared" si="1"/>
        <v>0</v>
      </c>
      <c r="AS7" s="246">
        <f t="shared" si="1"/>
        <v>0</v>
      </c>
      <c r="AT7" s="246">
        <f t="shared" si="1"/>
        <v>0</v>
      </c>
      <c r="AU7" s="246">
        <f t="shared" si="1"/>
        <v>0</v>
      </c>
      <c r="AV7" s="246">
        <f t="shared" si="1"/>
        <v>0</v>
      </c>
      <c r="AW7" s="246">
        <f t="shared" si="1"/>
        <v>0</v>
      </c>
      <c r="AX7" s="246">
        <f t="shared" si="1"/>
        <v>1758</v>
      </c>
      <c r="AY7" s="246">
        <f t="shared" si="1"/>
        <v>0</v>
      </c>
      <c r="AZ7" s="246">
        <f t="shared" si="1"/>
        <v>0</v>
      </c>
      <c r="BA7" s="246">
        <f t="shared" si="1"/>
        <v>0</v>
      </c>
      <c r="BB7" s="246">
        <f t="shared" si="1"/>
        <v>0</v>
      </c>
      <c r="BC7" s="246">
        <f t="shared" si="1"/>
        <v>0</v>
      </c>
      <c r="BD7" s="246">
        <f t="shared" si="1"/>
        <v>0</v>
      </c>
      <c r="BE7" s="246">
        <f t="shared" si="1"/>
        <v>0</v>
      </c>
      <c r="BF7" s="246">
        <f t="shared" si="1"/>
        <v>1758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1758</v>
      </c>
      <c r="BK7" s="246">
        <f t="shared" si="1"/>
        <v>0</v>
      </c>
      <c r="BL7" s="246">
        <f t="shared" si="1"/>
        <v>0</v>
      </c>
      <c r="BM7" s="246">
        <f t="shared" si="1"/>
        <v>841</v>
      </c>
      <c r="BN7" s="246">
        <f t="shared" si="1"/>
        <v>589</v>
      </c>
      <c r="BO7" s="246">
        <f t="shared" si="1"/>
        <v>0</v>
      </c>
      <c r="BP7" s="246">
        <f aca="true" t="shared" si="2" ref="BP7:CU7">SUM(BP8:BP22)</f>
        <v>0</v>
      </c>
      <c r="BQ7" s="246">
        <f t="shared" si="2"/>
        <v>0</v>
      </c>
      <c r="BR7" s="246">
        <f t="shared" si="2"/>
        <v>589</v>
      </c>
      <c r="BS7" s="246">
        <f t="shared" si="2"/>
        <v>0</v>
      </c>
      <c r="BT7" s="246">
        <f t="shared" si="2"/>
        <v>0</v>
      </c>
      <c r="BU7" s="246">
        <f t="shared" si="2"/>
        <v>252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252</v>
      </c>
      <c r="BZ7" s="246">
        <f t="shared" si="2"/>
        <v>0</v>
      </c>
      <c r="CA7" s="246">
        <f t="shared" si="2"/>
        <v>0</v>
      </c>
      <c r="CB7" s="246">
        <f t="shared" si="2"/>
        <v>14634</v>
      </c>
      <c r="CC7" s="246">
        <f t="shared" si="2"/>
        <v>9483</v>
      </c>
      <c r="CD7" s="246">
        <f t="shared" si="2"/>
        <v>0</v>
      </c>
      <c r="CE7" s="246">
        <f t="shared" si="2"/>
        <v>6270</v>
      </c>
      <c r="CF7" s="246">
        <f t="shared" si="2"/>
        <v>0</v>
      </c>
      <c r="CG7" s="246">
        <f t="shared" si="2"/>
        <v>3213</v>
      </c>
      <c r="CH7" s="246">
        <f t="shared" si="2"/>
        <v>0</v>
      </c>
      <c r="CI7" s="246">
        <f t="shared" si="2"/>
        <v>0</v>
      </c>
      <c r="CJ7" s="246">
        <f t="shared" si="2"/>
        <v>5151</v>
      </c>
      <c r="CK7" s="246">
        <f t="shared" si="2"/>
        <v>0</v>
      </c>
      <c r="CL7" s="246">
        <f t="shared" si="2"/>
        <v>530</v>
      </c>
      <c r="CM7" s="246">
        <f t="shared" si="2"/>
        <v>0</v>
      </c>
      <c r="CN7" s="246">
        <f t="shared" si="2"/>
        <v>4621</v>
      </c>
      <c r="CO7" s="246">
        <f t="shared" si="2"/>
        <v>0</v>
      </c>
      <c r="CP7" s="246">
        <f t="shared" si="2"/>
        <v>0</v>
      </c>
      <c r="CQ7" s="246">
        <f t="shared" si="2"/>
        <v>10815</v>
      </c>
      <c r="CR7" s="246">
        <f t="shared" si="2"/>
        <v>10620</v>
      </c>
      <c r="CS7" s="246">
        <f t="shared" si="2"/>
        <v>0</v>
      </c>
      <c r="CT7" s="246">
        <f t="shared" si="2"/>
        <v>0</v>
      </c>
      <c r="CU7" s="246">
        <f t="shared" si="2"/>
        <v>579</v>
      </c>
      <c r="CV7" s="246">
        <f aca="true" t="shared" si="3" ref="CV7:EA7">SUM(CV8:CV22)</f>
        <v>9877</v>
      </c>
      <c r="CW7" s="246">
        <f t="shared" si="3"/>
        <v>0</v>
      </c>
      <c r="CX7" s="246">
        <f t="shared" si="3"/>
        <v>164</v>
      </c>
      <c r="CY7" s="246">
        <f t="shared" si="3"/>
        <v>195</v>
      </c>
      <c r="CZ7" s="246">
        <f t="shared" si="3"/>
        <v>0</v>
      </c>
      <c r="DA7" s="246">
        <f t="shared" si="3"/>
        <v>0</v>
      </c>
      <c r="DB7" s="246">
        <f t="shared" si="3"/>
        <v>144</v>
      </c>
      <c r="DC7" s="246">
        <f t="shared" si="3"/>
        <v>51</v>
      </c>
      <c r="DD7" s="246">
        <f t="shared" si="3"/>
        <v>0</v>
      </c>
      <c r="DE7" s="246">
        <f t="shared" si="3"/>
        <v>0</v>
      </c>
      <c r="DF7" s="246">
        <f t="shared" si="3"/>
        <v>70</v>
      </c>
      <c r="DG7" s="246">
        <f t="shared" si="3"/>
        <v>27</v>
      </c>
      <c r="DH7" s="246">
        <f t="shared" si="3"/>
        <v>0</v>
      </c>
      <c r="DI7" s="246">
        <f t="shared" si="3"/>
        <v>0</v>
      </c>
      <c r="DJ7" s="246">
        <f t="shared" si="3"/>
        <v>12</v>
      </c>
      <c r="DK7" s="246">
        <f t="shared" si="3"/>
        <v>0</v>
      </c>
      <c r="DL7" s="246">
        <f t="shared" si="3"/>
        <v>15</v>
      </c>
      <c r="DM7" s="246">
        <f t="shared" si="3"/>
        <v>0</v>
      </c>
      <c r="DN7" s="246">
        <f t="shared" si="3"/>
        <v>43</v>
      </c>
      <c r="DO7" s="246">
        <f t="shared" si="3"/>
        <v>0</v>
      </c>
      <c r="DP7" s="246">
        <f t="shared" si="3"/>
        <v>19</v>
      </c>
      <c r="DQ7" s="246">
        <f t="shared" si="3"/>
        <v>24</v>
      </c>
      <c r="DR7" s="246">
        <f t="shared" si="3"/>
        <v>0</v>
      </c>
      <c r="DS7" s="246">
        <f t="shared" si="3"/>
        <v>0</v>
      </c>
      <c r="DT7" s="246">
        <f t="shared" si="3"/>
        <v>0</v>
      </c>
      <c r="DU7" s="246">
        <f t="shared" si="3"/>
        <v>12858</v>
      </c>
      <c r="DV7" s="246">
        <f t="shared" si="3"/>
        <v>12757</v>
      </c>
      <c r="DW7" s="246">
        <f t="shared" si="3"/>
        <v>0</v>
      </c>
      <c r="DX7" s="246">
        <f t="shared" si="3"/>
        <v>101</v>
      </c>
      <c r="DY7" s="246">
        <f t="shared" si="3"/>
        <v>0</v>
      </c>
      <c r="DZ7" s="246">
        <f t="shared" si="3"/>
        <v>3467</v>
      </c>
      <c r="EA7" s="246">
        <f t="shared" si="3"/>
        <v>1383</v>
      </c>
      <c r="EB7" s="246">
        <f aca="true" t="shared" si="4" ref="EB7:EN7">SUM(EB8:EB22)</f>
        <v>0</v>
      </c>
      <c r="EC7" s="246">
        <f t="shared" si="4"/>
        <v>0</v>
      </c>
      <c r="ED7" s="246">
        <f t="shared" si="4"/>
        <v>1022</v>
      </c>
      <c r="EE7" s="246">
        <f t="shared" si="4"/>
        <v>0</v>
      </c>
      <c r="EF7" s="246">
        <f t="shared" si="4"/>
        <v>361</v>
      </c>
      <c r="EG7" s="246">
        <f t="shared" si="4"/>
        <v>0</v>
      </c>
      <c r="EH7" s="246">
        <f t="shared" si="4"/>
        <v>2084</v>
      </c>
      <c r="EI7" s="246">
        <f t="shared" si="4"/>
        <v>0</v>
      </c>
      <c r="EJ7" s="246">
        <f t="shared" si="4"/>
        <v>0</v>
      </c>
      <c r="EK7" s="246">
        <f t="shared" si="4"/>
        <v>1340</v>
      </c>
      <c r="EL7" s="246">
        <f t="shared" si="4"/>
        <v>0</v>
      </c>
      <c r="EM7" s="246">
        <f t="shared" si="4"/>
        <v>0</v>
      </c>
      <c r="EN7" s="246">
        <f t="shared" si="4"/>
        <v>744</v>
      </c>
    </row>
    <row r="8" spans="1:144" s="177" customFormat="1" ht="12" customHeight="1">
      <c r="A8" s="176" t="s">
        <v>154</v>
      </c>
      <c r="B8" s="190" t="s">
        <v>156</v>
      </c>
      <c r="C8" s="176" t="s">
        <v>157</v>
      </c>
      <c r="D8" s="220">
        <f aca="true" t="shared" si="5" ref="D8:D22">SUM(E8,T8,AI8,AX8,BM8,CB8,CQ8,DF8,DU8,DZ8)</f>
        <v>148893</v>
      </c>
      <c r="E8" s="220">
        <f aca="true" t="shared" si="6" ref="E8:E22">SUM(F8,M8)</f>
        <v>122495</v>
      </c>
      <c r="F8" s="220">
        <f aca="true" t="shared" si="7" ref="F8:F22">SUM(G8:L8)</f>
        <v>121698</v>
      </c>
      <c r="G8" s="220">
        <v>0</v>
      </c>
      <c r="H8" s="220">
        <v>121698</v>
      </c>
      <c r="I8" s="220">
        <v>0</v>
      </c>
      <c r="J8" s="220">
        <v>0</v>
      </c>
      <c r="K8" s="220">
        <v>0</v>
      </c>
      <c r="L8" s="220">
        <v>0</v>
      </c>
      <c r="M8" s="220">
        <f aca="true" t="shared" si="8" ref="M8:M22">SUM(N8:S8)</f>
        <v>797</v>
      </c>
      <c r="N8" s="220">
        <v>0</v>
      </c>
      <c r="O8" s="220">
        <v>797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22">SUM(U8,AB8)</f>
        <v>6172</v>
      </c>
      <c r="U8" s="220">
        <f aca="true" t="shared" si="10" ref="U8:U22">SUM(V8:AA8)</f>
        <v>6172</v>
      </c>
      <c r="V8" s="220">
        <v>0</v>
      </c>
      <c r="W8" s="220">
        <v>0</v>
      </c>
      <c r="X8" s="220">
        <v>6172</v>
      </c>
      <c r="Y8" s="220">
        <v>0</v>
      </c>
      <c r="Z8" s="220">
        <v>0</v>
      </c>
      <c r="AA8" s="220">
        <v>0</v>
      </c>
      <c r="AB8" s="220">
        <f aca="true" t="shared" si="11" ref="AB8:AB22">SUM(AC8:AH8)</f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f aca="true" t="shared" si="12" ref="AI8:AI22">SUM(AJ8,AQ8)</f>
        <v>8231</v>
      </c>
      <c r="AJ8" s="220">
        <f aca="true" t="shared" si="13" ref="AJ8:AJ22">SUM(AK8:AP8)</f>
        <v>8231</v>
      </c>
      <c r="AK8" s="220">
        <v>0</v>
      </c>
      <c r="AL8" s="220">
        <v>0</v>
      </c>
      <c r="AM8" s="220">
        <v>0</v>
      </c>
      <c r="AN8" s="220">
        <v>8231</v>
      </c>
      <c r="AO8" s="220">
        <v>0</v>
      </c>
      <c r="AP8" s="220">
        <v>0</v>
      </c>
      <c r="AQ8" s="220">
        <f aca="true" t="shared" si="14" ref="AQ8:AQ22">SUM(AR8:AW8)</f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f aca="true" t="shared" si="15" ref="AX8:AX22">SUM(AY8,BF8)</f>
        <v>0</v>
      </c>
      <c r="AY8" s="220">
        <f aca="true" t="shared" si="16" ref="AY8:AY22">SUM(AZ8:BE8)</f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f aca="true" t="shared" si="17" ref="BF8:BF22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22">SUM(BN8,BU8)</f>
        <v>589</v>
      </c>
      <c r="BN8" s="220">
        <f aca="true" t="shared" si="19" ref="BN8:BN22">SUM(BO8:BT8)</f>
        <v>589</v>
      </c>
      <c r="BO8" s="220">
        <v>0</v>
      </c>
      <c r="BP8" s="220">
        <v>0</v>
      </c>
      <c r="BQ8" s="220">
        <v>0</v>
      </c>
      <c r="BR8" s="220">
        <v>589</v>
      </c>
      <c r="BS8" s="220">
        <v>0</v>
      </c>
      <c r="BT8" s="220">
        <v>0</v>
      </c>
      <c r="BU8" s="220">
        <f aca="true" t="shared" si="20" ref="BU8:BU22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22">SUM(CC8,CJ8)</f>
        <v>2349</v>
      </c>
      <c r="CC8" s="220">
        <f aca="true" t="shared" si="22" ref="CC8:CC22">SUM(CD8:CI8)</f>
        <v>2349</v>
      </c>
      <c r="CD8" s="220">
        <v>0</v>
      </c>
      <c r="CE8" s="220">
        <v>0</v>
      </c>
      <c r="CF8" s="220">
        <v>0</v>
      </c>
      <c r="CG8" s="220">
        <v>2349</v>
      </c>
      <c r="CH8" s="220">
        <v>0</v>
      </c>
      <c r="CI8" s="220">
        <v>0</v>
      </c>
      <c r="CJ8" s="220">
        <f aca="true" t="shared" si="23" ref="CJ8:CJ22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22">SUM(CR8,CY8)</f>
        <v>4258</v>
      </c>
      <c r="CR8" s="220">
        <f aca="true" t="shared" si="25" ref="CR8:CR22">SUM(CS8:CX8)</f>
        <v>4258</v>
      </c>
      <c r="CS8" s="220">
        <v>0</v>
      </c>
      <c r="CT8" s="220">
        <v>0</v>
      </c>
      <c r="CU8" s="220">
        <v>0</v>
      </c>
      <c r="CV8" s="220">
        <v>4258</v>
      </c>
      <c r="CW8" s="220">
        <v>0</v>
      </c>
      <c r="CX8" s="220">
        <v>0</v>
      </c>
      <c r="CY8" s="220">
        <f aca="true" t="shared" si="26" ref="CY8:CY22">SUM(CZ8:DE8)</f>
        <v>0</v>
      </c>
      <c r="CZ8" s="220">
        <v>0</v>
      </c>
      <c r="DA8" s="220">
        <v>0</v>
      </c>
      <c r="DB8" s="220">
        <v>0</v>
      </c>
      <c r="DC8" s="220">
        <v>0</v>
      </c>
      <c r="DD8" s="220">
        <v>0</v>
      </c>
      <c r="DE8" s="220">
        <v>0</v>
      </c>
      <c r="DF8" s="220">
        <f aca="true" t="shared" si="27" ref="DF8:DF22">SUM(DG8,DN8)</f>
        <v>0</v>
      </c>
      <c r="DG8" s="220">
        <f aca="true" t="shared" si="28" ref="DG8:DG22">SUM(DH8:DM8)</f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f aca="true" t="shared" si="29" ref="DN8:DN22">SUM(DO8:DT8)</f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f aca="true" t="shared" si="30" ref="DU8:DU22">SUM(DV8:DY8)</f>
        <v>4438</v>
      </c>
      <c r="DV8" s="220">
        <v>4438</v>
      </c>
      <c r="DW8" s="220">
        <v>0</v>
      </c>
      <c r="DX8" s="220">
        <v>0</v>
      </c>
      <c r="DY8" s="220">
        <v>0</v>
      </c>
      <c r="DZ8" s="220">
        <f aca="true" t="shared" si="31" ref="DZ8:DZ22">SUM(EA8,EH8)</f>
        <v>361</v>
      </c>
      <c r="EA8" s="220">
        <f aca="true" t="shared" si="32" ref="EA8:EA22">SUM(EB8:EG8)</f>
        <v>361</v>
      </c>
      <c r="EB8" s="220">
        <v>0</v>
      </c>
      <c r="EC8" s="220">
        <v>0</v>
      </c>
      <c r="ED8" s="220">
        <v>0</v>
      </c>
      <c r="EE8" s="220">
        <v>0</v>
      </c>
      <c r="EF8" s="220">
        <v>361</v>
      </c>
      <c r="EG8" s="220">
        <v>0</v>
      </c>
      <c r="EH8" s="220">
        <f aca="true" t="shared" si="33" ref="EH8:EH22">SUM(EI8:EN8)</f>
        <v>0</v>
      </c>
      <c r="EI8" s="220">
        <v>0</v>
      </c>
      <c r="EJ8" s="220">
        <v>0</v>
      </c>
      <c r="EK8" s="220">
        <v>0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154</v>
      </c>
      <c r="B9" s="190" t="s">
        <v>158</v>
      </c>
      <c r="C9" s="176" t="s">
        <v>159</v>
      </c>
      <c r="D9" s="220">
        <f t="shared" si="5"/>
        <v>64412</v>
      </c>
      <c r="E9" s="220">
        <f t="shared" si="6"/>
        <v>49083</v>
      </c>
      <c r="F9" s="220">
        <f t="shared" si="7"/>
        <v>45379</v>
      </c>
      <c r="G9" s="220">
        <v>0</v>
      </c>
      <c r="H9" s="220">
        <v>45379</v>
      </c>
      <c r="I9" s="220">
        <v>0</v>
      </c>
      <c r="J9" s="220">
        <v>0</v>
      </c>
      <c r="K9" s="220">
        <v>0</v>
      </c>
      <c r="L9" s="220">
        <v>0</v>
      </c>
      <c r="M9" s="220">
        <f t="shared" si="8"/>
        <v>3704</v>
      </c>
      <c r="N9" s="220">
        <v>0</v>
      </c>
      <c r="O9" s="220">
        <v>3704</v>
      </c>
      <c r="P9" s="220">
        <v>0</v>
      </c>
      <c r="Q9" s="220">
        <v>0</v>
      </c>
      <c r="R9" s="220">
        <v>0</v>
      </c>
      <c r="S9" s="220">
        <v>0</v>
      </c>
      <c r="T9" s="220">
        <f t="shared" si="9"/>
        <v>4654</v>
      </c>
      <c r="U9" s="220">
        <f t="shared" si="10"/>
        <v>3705</v>
      </c>
      <c r="V9" s="220">
        <v>0</v>
      </c>
      <c r="W9" s="220">
        <v>0</v>
      </c>
      <c r="X9" s="220"/>
      <c r="Y9" s="220">
        <v>3705</v>
      </c>
      <c r="Z9" s="220">
        <v>0</v>
      </c>
      <c r="AA9" s="220">
        <v>0</v>
      </c>
      <c r="AB9" s="220">
        <f t="shared" si="11"/>
        <v>949</v>
      </c>
      <c r="AC9" s="220">
        <v>0</v>
      </c>
      <c r="AD9" s="220">
        <v>0</v>
      </c>
      <c r="AE9" s="220">
        <v>0</v>
      </c>
      <c r="AF9" s="220"/>
      <c r="AG9" s="220">
        <v>0</v>
      </c>
      <c r="AH9" s="220">
        <v>949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1758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1758</v>
      </c>
      <c r="BG9" s="220">
        <v>0</v>
      </c>
      <c r="BH9" s="220">
        <v>0</v>
      </c>
      <c r="BI9" s="220">
        <v>0</v>
      </c>
      <c r="BJ9" s="220">
        <v>1758</v>
      </c>
      <c r="BK9" s="220">
        <v>0</v>
      </c>
      <c r="BL9" s="220">
        <v>0</v>
      </c>
      <c r="BM9" s="220">
        <f t="shared" si="18"/>
        <v>252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252</v>
      </c>
      <c r="BV9" s="220">
        <v>0</v>
      </c>
      <c r="BW9" s="220">
        <v>0</v>
      </c>
      <c r="BX9" s="220">
        <v>0</v>
      </c>
      <c r="BY9" s="220">
        <v>252</v>
      </c>
      <c r="BZ9" s="220">
        <v>0</v>
      </c>
      <c r="CA9" s="220">
        <v>0</v>
      </c>
      <c r="CB9" s="220">
        <f t="shared" si="21"/>
        <v>5485</v>
      </c>
      <c r="CC9" s="220">
        <f t="shared" si="22"/>
        <v>864</v>
      </c>
      <c r="CD9" s="220">
        <v>0</v>
      </c>
      <c r="CE9" s="220">
        <v>0</v>
      </c>
      <c r="CF9" s="220"/>
      <c r="CG9" s="220">
        <v>864</v>
      </c>
      <c r="CH9" s="220">
        <v>0</v>
      </c>
      <c r="CI9" s="220">
        <v>0</v>
      </c>
      <c r="CJ9" s="220">
        <f t="shared" si="23"/>
        <v>4621</v>
      </c>
      <c r="CK9" s="220">
        <v>0</v>
      </c>
      <c r="CL9" s="220">
        <v>0</v>
      </c>
      <c r="CM9" s="220">
        <v>0</v>
      </c>
      <c r="CN9" s="220">
        <v>4621</v>
      </c>
      <c r="CO9" s="220"/>
      <c r="CP9" s="220">
        <v>0</v>
      </c>
      <c r="CQ9" s="220">
        <f t="shared" si="24"/>
        <v>1129</v>
      </c>
      <c r="CR9" s="220">
        <f t="shared" si="25"/>
        <v>1126</v>
      </c>
      <c r="CS9" s="220">
        <v>0</v>
      </c>
      <c r="CT9" s="220">
        <v>0</v>
      </c>
      <c r="CU9" s="220">
        <v>0</v>
      </c>
      <c r="CV9" s="220">
        <v>1126</v>
      </c>
      <c r="CW9" s="220">
        <v>0</v>
      </c>
      <c r="CX9" s="220">
        <v>0</v>
      </c>
      <c r="CY9" s="220">
        <f t="shared" si="26"/>
        <v>3</v>
      </c>
      <c r="CZ9" s="220">
        <v>0</v>
      </c>
      <c r="DA9" s="220">
        <v>0</v>
      </c>
      <c r="DB9" s="220">
        <v>0</v>
      </c>
      <c r="DC9" s="220">
        <v>3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0</v>
      </c>
      <c r="DV9" s="220">
        <v>0</v>
      </c>
      <c r="DW9" s="220">
        <v>0</v>
      </c>
      <c r="DX9" s="220">
        <v>0</v>
      </c>
      <c r="DY9" s="220">
        <v>0</v>
      </c>
      <c r="DZ9" s="220">
        <f t="shared" si="31"/>
        <v>2051</v>
      </c>
      <c r="EA9" s="220">
        <f t="shared" si="32"/>
        <v>958</v>
      </c>
      <c r="EB9" s="220">
        <v>0</v>
      </c>
      <c r="EC9" s="220"/>
      <c r="ED9" s="220">
        <v>958</v>
      </c>
      <c r="EE9" s="220">
        <v>0</v>
      </c>
      <c r="EF9" s="220">
        <v>0</v>
      </c>
      <c r="EG9" s="220">
        <v>0</v>
      </c>
      <c r="EH9" s="220">
        <f t="shared" si="33"/>
        <v>1093</v>
      </c>
      <c r="EI9" s="220">
        <v>0</v>
      </c>
      <c r="EJ9" s="220">
        <v>0</v>
      </c>
      <c r="EK9" s="220">
        <v>1093</v>
      </c>
      <c r="EL9" s="220">
        <v>0</v>
      </c>
      <c r="EM9" s="220">
        <v>0</v>
      </c>
      <c r="EN9" s="220">
        <v>0</v>
      </c>
    </row>
    <row r="10" spans="1:144" s="177" customFormat="1" ht="12" customHeight="1">
      <c r="A10" s="176" t="s">
        <v>154</v>
      </c>
      <c r="B10" s="190" t="s">
        <v>160</v>
      </c>
      <c r="C10" s="176" t="s">
        <v>161</v>
      </c>
      <c r="D10" s="220">
        <f t="shared" si="5"/>
        <v>15800</v>
      </c>
      <c r="E10" s="220">
        <f t="shared" si="6"/>
        <v>12336</v>
      </c>
      <c r="F10" s="220">
        <f t="shared" si="7"/>
        <v>11327</v>
      </c>
      <c r="G10" s="220">
        <v>0</v>
      </c>
      <c r="H10" s="220">
        <v>11327</v>
      </c>
      <c r="I10" s="220">
        <v>0</v>
      </c>
      <c r="J10" s="220">
        <v>0</v>
      </c>
      <c r="K10" s="220">
        <v>0</v>
      </c>
      <c r="L10" s="220">
        <v>0</v>
      </c>
      <c r="M10" s="220">
        <f t="shared" si="8"/>
        <v>1009</v>
      </c>
      <c r="N10" s="220">
        <v>0</v>
      </c>
      <c r="O10" s="220">
        <v>1009</v>
      </c>
      <c r="P10" s="220">
        <v>0</v>
      </c>
      <c r="Q10" s="220">
        <v>0</v>
      </c>
      <c r="R10" s="220">
        <v>0</v>
      </c>
      <c r="S10" s="220">
        <v>0</v>
      </c>
      <c r="T10" s="220">
        <f t="shared" si="9"/>
        <v>2253</v>
      </c>
      <c r="U10" s="220">
        <f t="shared" si="10"/>
        <v>2195</v>
      </c>
      <c r="V10" s="220">
        <v>0</v>
      </c>
      <c r="W10" s="220">
        <v>0</v>
      </c>
      <c r="X10" s="220">
        <v>2195</v>
      </c>
      <c r="Y10" s="220">
        <v>0</v>
      </c>
      <c r="Z10" s="220">
        <v>0</v>
      </c>
      <c r="AA10" s="220">
        <v>0</v>
      </c>
      <c r="AB10" s="220">
        <f t="shared" si="11"/>
        <v>58</v>
      </c>
      <c r="AC10" s="220">
        <v>0</v>
      </c>
      <c r="AD10" s="220">
        <v>0</v>
      </c>
      <c r="AE10" s="220">
        <v>58</v>
      </c>
      <c r="AF10" s="220">
        <v>0</v>
      </c>
      <c r="AG10" s="220">
        <v>0</v>
      </c>
      <c r="AH10" s="220">
        <v>0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0</v>
      </c>
      <c r="CC10" s="220">
        <f t="shared" si="22"/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0</v>
      </c>
      <c r="CR10" s="220">
        <f t="shared" si="25"/>
        <v>0</v>
      </c>
      <c r="CS10" s="220">
        <v>0</v>
      </c>
      <c r="CT10" s="220">
        <v>0</v>
      </c>
      <c r="CU10" s="220">
        <v>0</v>
      </c>
      <c r="CV10" s="220">
        <v>0</v>
      </c>
      <c r="CW10" s="220">
        <v>0</v>
      </c>
      <c r="CX10" s="220">
        <v>0</v>
      </c>
      <c r="CY10" s="220">
        <f t="shared" si="26"/>
        <v>0</v>
      </c>
      <c r="CZ10" s="220">
        <v>0</v>
      </c>
      <c r="DA10" s="220">
        <v>0</v>
      </c>
      <c r="DB10" s="220">
        <v>0</v>
      </c>
      <c r="DC10" s="220">
        <v>0</v>
      </c>
      <c r="DD10" s="220">
        <v>0</v>
      </c>
      <c r="DE10" s="220">
        <v>0</v>
      </c>
      <c r="DF10" s="220">
        <f t="shared" si="27"/>
        <v>0</v>
      </c>
      <c r="DG10" s="220">
        <f t="shared" si="28"/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f t="shared" si="29"/>
        <v>0</v>
      </c>
      <c r="DO10" s="220">
        <v>0</v>
      </c>
      <c r="DP10" s="220">
        <v>0</v>
      </c>
      <c r="DQ10" s="220">
        <v>0</v>
      </c>
      <c r="DR10" s="220">
        <v>0</v>
      </c>
      <c r="DS10" s="220">
        <v>0</v>
      </c>
      <c r="DT10" s="220">
        <v>0</v>
      </c>
      <c r="DU10" s="220">
        <f t="shared" si="30"/>
        <v>1208</v>
      </c>
      <c r="DV10" s="220">
        <v>1208</v>
      </c>
      <c r="DW10" s="220">
        <v>0</v>
      </c>
      <c r="DX10" s="220">
        <v>0</v>
      </c>
      <c r="DY10" s="220">
        <v>0</v>
      </c>
      <c r="DZ10" s="220">
        <f t="shared" si="31"/>
        <v>3</v>
      </c>
      <c r="EA10" s="220">
        <f t="shared" si="32"/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f t="shared" si="33"/>
        <v>3</v>
      </c>
      <c r="EI10" s="220">
        <v>0</v>
      </c>
      <c r="EJ10" s="220">
        <v>0</v>
      </c>
      <c r="EK10" s="220">
        <v>3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280</v>
      </c>
      <c r="B11" s="190" t="s">
        <v>281</v>
      </c>
      <c r="C11" s="176" t="s">
        <v>282</v>
      </c>
      <c r="D11" s="220">
        <f t="shared" si="5"/>
        <v>15481</v>
      </c>
      <c r="E11" s="220">
        <f t="shared" si="6"/>
        <v>12413</v>
      </c>
      <c r="F11" s="220">
        <f t="shared" si="7"/>
        <v>12038</v>
      </c>
      <c r="G11" s="220">
        <v>0</v>
      </c>
      <c r="H11" s="220">
        <v>12038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375</v>
      </c>
      <c r="N11" s="220">
        <v>0</v>
      </c>
      <c r="O11" s="220">
        <v>375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1248</v>
      </c>
      <c r="U11" s="220">
        <f t="shared" si="10"/>
        <v>880</v>
      </c>
      <c r="V11" s="220">
        <v>0</v>
      </c>
      <c r="W11" s="220">
        <v>0</v>
      </c>
      <c r="X11" s="220">
        <v>880</v>
      </c>
      <c r="Y11" s="220">
        <v>0</v>
      </c>
      <c r="Z11" s="220">
        <v>0</v>
      </c>
      <c r="AA11" s="220">
        <v>0</v>
      </c>
      <c r="AB11" s="220">
        <f t="shared" si="11"/>
        <v>368</v>
      </c>
      <c r="AC11" s="220">
        <v>0</v>
      </c>
      <c r="AD11" s="220">
        <v>0</v>
      </c>
      <c r="AE11" s="220">
        <v>368</v>
      </c>
      <c r="AF11" s="220">
        <v>0</v>
      </c>
      <c r="AG11" s="220">
        <v>0</v>
      </c>
      <c r="AH11" s="220">
        <v>0</v>
      </c>
      <c r="AI11" s="220">
        <f t="shared" si="12"/>
        <v>0</v>
      </c>
      <c r="AJ11" s="220">
        <f t="shared" si="13"/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0</v>
      </c>
      <c r="CC11" s="220">
        <f t="shared" si="22"/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1193</v>
      </c>
      <c r="CR11" s="220">
        <f t="shared" si="25"/>
        <v>1185</v>
      </c>
      <c r="CS11" s="220">
        <v>0</v>
      </c>
      <c r="CT11" s="220">
        <v>0</v>
      </c>
      <c r="CU11" s="220">
        <v>0</v>
      </c>
      <c r="CV11" s="220">
        <v>1021</v>
      </c>
      <c r="CW11" s="220">
        <v>0</v>
      </c>
      <c r="CX11" s="220">
        <v>164</v>
      </c>
      <c r="CY11" s="220">
        <f t="shared" si="26"/>
        <v>8</v>
      </c>
      <c r="CZ11" s="220">
        <v>0</v>
      </c>
      <c r="DA11" s="220">
        <v>0</v>
      </c>
      <c r="DB11" s="220">
        <v>0</v>
      </c>
      <c r="DC11" s="220">
        <v>8</v>
      </c>
      <c r="DD11" s="220">
        <v>0</v>
      </c>
      <c r="DE11" s="220">
        <v>0</v>
      </c>
      <c r="DF11" s="220">
        <f t="shared" si="27"/>
        <v>0</v>
      </c>
      <c r="DG11" s="220">
        <f t="shared" si="28"/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f t="shared" si="29"/>
        <v>0</v>
      </c>
      <c r="DO11" s="220">
        <v>0</v>
      </c>
      <c r="DP11" s="220">
        <v>0</v>
      </c>
      <c r="DQ11" s="220">
        <v>0</v>
      </c>
      <c r="DR11" s="220">
        <v>0</v>
      </c>
      <c r="DS11" s="220">
        <v>0</v>
      </c>
      <c r="DT11" s="220">
        <v>0</v>
      </c>
      <c r="DU11" s="220">
        <f t="shared" si="30"/>
        <v>627</v>
      </c>
      <c r="DV11" s="220">
        <v>627</v>
      </c>
      <c r="DW11" s="220">
        <v>0</v>
      </c>
      <c r="DX11" s="220">
        <v>0</v>
      </c>
      <c r="DY11" s="220">
        <v>0</v>
      </c>
      <c r="DZ11" s="220">
        <f t="shared" si="31"/>
        <v>0</v>
      </c>
      <c r="EA11" s="220">
        <f t="shared" si="32"/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f t="shared" si="33"/>
        <v>0</v>
      </c>
      <c r="EI11" s="220">
        <v>0</v>
      </c>
      <c r="EJ11" s="220">
        <v>0</v>
      </c>
      <c r="EK11" s="220">
        <v>0</v>
      </c>
      <c r="EL11" s="220">
        <v>0</v>
      </c>
      <c r="EM11" s="220">
        <v>0</v>
      </c>
      <c r="EN11" s="220">
        <v>0</v>
      </c>
    </row>
    <row r="12" spans="1:144" s="177" customFormat="1" ht="12" customHeight="1">
      <c r="A12" s="178" t="s">
        <v>283</v>
      </c>
      <c r="B12" s="179" t="s">
        <v>284</v>
      </c>
      <c r="C12" s="178" t="s">
        <v>285</v>
      </c>
      <c r="D12" s="221">
        <f t="shared" si="5"/>
        <v>12366</v>
      </c>
      <c r="E12" s="221">
        <f t="shared" si="6"/>
        <v>9799</v>
      </c>
      <c r="F12" s="221">
        <f t="shared" si="7"/>
        <v>8636</v>
      </c>
      <c r="G12" s="221">
        <v>0</v>
      </c>
      <c r="H12" s="221">
        <v>8636</v>
      </c>
      <c r="I12" s="221">
        <v>0</v>
      </c>
      <c r="J12" s="221">
        <v>0</v>
      </c>
      <c r="K12" s="221">
        <v>0</v>
      </c>
      <c r="L12" s="221">
        <v>0</v>
      </c>
      <c r="M12" s="221">
        <f t="shared" si="8"/>
        <v>1163</v>
      </c>
      <c r="N12" s="221">
        <v>0</v>
      </c>
      <c r="O12" s="221">
        <v>1163</v>
      </c>
      <c r="P12" s="221">
        <v>0</v>
      </c>
      <c r="Q12" s="221">
        <v>0</v>
      </c>
      <c r="R12" s="221">
        <v>0</v>
      </c>
      <c r="S12" s="221">
        <v>0</v>
      </c>
      <c r="T12" s="221">
        <f t="shared" si="9"/>
        <v>416</v>
      </c>
      <c r="U12" s="221">
        <f t="shared" si="10"/>
        <v>416</v>
      </c>
      <c r="V12" s="221">
        <v>0</v>
      </c>
      <c r="W12" s="221">
        <v>0</v>
      </c>
      <c r="X12" s="221">
        <v>416</v>
      </c>
      <c r="Y12" s="221">
        <v>0</v>
      </c>
      <c r="Z12" s="221">
        <v>0</v>
      </c>
      <c r="AA12" s="221">
        <v>0</v>
      </c>
      <c r="AB12" s="221">
        <f t="shared" si="11"/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f t="shared" si="12"/>
        <v>0</v>
      </c>
      <c r="AJ12" s="221">
        <f t="shared" si="13"/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1314</v>
      </c>
      <c r="CR12" s="221">
        <f t="shared" si="25"/>
        <v>1314</v>
      </c>
      <c r="CS12" s="221">
        <v>0</v>
      </c>
      <c r="CT12" s="221">
        <v>0</v>
      </c>
      <c r="CU12" s="221">
        <v>0</v>
      </c>
      <c r="CV12" s="221">
        <v>1314</v>
      </c>
      <c r="CW12" s="221">
        <v>0</v>
      </c>
      <c r="CX12" s="221">
        <v>0</v>
      </c>
      <c r="CY12" s="221">
        <f t="shared" si="26"/>
        <v>0</v>
      </c>
      <c r="CZ12" s="221">
        <v>0</v>
      </c>
      <c r="DA12" s="221">
        <v>0</v>
      </c>
      <c r="DB12" s="221">
        <v>0</v>
      </c>
      <c r="DC12" s="221">
        <v>0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>
        <v>0</v>
      </c>
      <c r="DS12" s="221">
        <v>0</v>
      </c>
      <c r="DT12" s="221">
        <v>0</v>
      </c>
      <c r="DU12" s="221">
        <f t="shared" si="30"/>
        <v>837</v>
      </c>
      <c r="DV12" s="221">
        <v>837</v>
      </c>
      <c r="DW12" s="221">
        <v>0</v>
      </c>
      <c r="DX12" s="221">
        <v>0</v>
      </c>
      <c r="DY12" s="221">
        <v>0</v>
      </c>
      <c r="DZ12" s="221">
        <f t="shared" si="31"/>
        <v>0</v>
      </c>
      <c r="EA12" s="221">
        <f t="shared" si="32"/>
        <v>0</v>
      </c>
      <c r="EB12" s="221">
        <v>0</v>
      </c>
      <c r="EC12" s="221">
        <v>0</v>
      </c>
      <c r="ED12" s="221">
        <v>0</v>
      </c>
      <c r="EE12" s="221">
        <v>0</v>
      </c>
      <c r="EF12" s="221">
        <v>0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286</v>
      </c>
      <c r="B13" s="179" t="s">
        <v>287</v>
      </c>
      <c r="C13" s="178" t="s">
        <v>288</v>
      </c>
      <c r="D13" s="221">
        <f t="shared" si="5"/>
        <v>14343</v>
      </c>
      <c r="E13" s="221">
        <f t="shared" si="6"/>
        <v>10725</v>
      </c>
      <c r="F13" s="221">
        <f t="shared" si="7"/>
        <v>10024</v>
      </c>
      <c r="G13" s="221">
        <v>0</v>
      </c>
      <c r="H13" s="221">
        <v>10024</v>
      </c>
      <c r="I13" s="221">
        <v>0</v>
      </c>
      <c r="J13" s="221">
        <v>0</v>
      </c>
      <c r="K13" s="221">
        <v>0</v>
      </c>
      <c r="L13" s="221">
        <v>0</v>
      </c>
      <c r="M13" s="221">
        <f t="shared" si="8"/>
        <v>701</v>
      </c>
      <c r="N13" s="221">
        <v>0</v>
      </c>
      <c r="O13" s="221">
        <v>701</v>
      </c>
      <c r="P13" s="221">
        <v>0</v>
      </c>
      <c r="Q13" s="221">
        <v>0</v>
      </c>
      <c r="R13" s="221">
        <v>0</v>
      </c>
      <c r="S13" s="221">
        <v>0</v>
      </c>
      <c r="T13" s="221">
        <f t="shared" si="9"/>
        <v>2287</v>
      </c>
      <c r="U13" s="221">
        <f t="shared" si="10"/>
        <v>2211</v>
      </c>
      <c r="V13" s="221">
        <v>0</v>
      </c>
      <c r="W13" s="221">
        <v>0</v>
      </c>
      <c r="X13" s="221">
        <v>2211</v>
      </c>
      <c r="Y13" s="221">
        <v>0</v>
      </c>
      <c r="Z13" s="221">
        <v>0</v>
      </c>
      <c r="AA13" s="221">
        <v>0</v>
      </c>
      <c r="AB13" s="221">
        <f t="shared" si="11"/>
        <v>76</v>
      </c>
      <c r="AC13" s="221">
        <v>0</v>
      </c>
      <c r="AD13" s="221">
        <v>0</v>
      </c>
      <c r="AE13" s="221">
        <v>76</v>
      </c>
      <c r="AF13" s="221">
        <v>0</v>
      </c>
      <c r="AG13" s="221">
        <v>0</v>
      </c>
      <c r="AH13" s="221">
        <v>0</v>
      </c>
      <c r="AI13" s="221">
        <f t="shared" si="12"/>
        <v>0</v>
      </c>
      <c r="AJ13" s="221">
        <f t="shared" si="13"/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f t="shared" si="14"/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0</v>
      </c>
      <c r="CC13" s="221">
        <f t="shared" si="22"/>
        <v>0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0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0</v>
      </c>
      <c r="CR13" s="221">
        <f t="shared" si="25"/>
        <v>0</v>
      </c>
      <c r="CS13" s="221">
        <v>0</v>
      </c>
      <c r="CT13" s="221">
        <v>0</v>
      </c>
      <c r="CU13" s="221">
        <v>0</v>
      </c>
      <c r="CV13" s="221">
        <v>0</v>
      </c>
      <c r="CW13" s="221">
        <v>0</v>
      </c>
      <c r="CX13" s="221">
        <v>0</v>
      </c>
      <c r="CY13" s="221">
        <f t="shared" si="26"/>
        <v>0</v>
      </c>
      <c r="CZ13" s="221">
        <v>0</v>
      </c>
      <c r="DA13" s="221">
        <v>0</v>
      </c>
      <c r="DB13" s="221">
        <v>0</v>
      </c>
      <c r="DC13" s="221">
        <v>0</v>
      </c>
      <c r="DD13" s="221">
        <v>0</v>
      </c>
      <c r="DE13" s="221">
        <v>0</v>
      </c>
      <c r="DF13" s="221">
        <f t="shared" si="27"/>
        <v>0</v>
      </c>
      <c r="DG13" s="221">
        <f t="shared" si="28"/>
        <v>0</v>
      </c>
      <c r="DH13" s="221">
        <v>0</v>
      </c>
      <c r="DI13" s="221">
        <v>0</v>
      </c>
      <c r="DJ13" s="221">
        <v>0</v>
      </c>
      <c r="DK13" s="221">
        <v>0</v>
      </c>
      <c r="DL13" s="221">
        <v>0</v>
      </c>
      <c r="DM13" s="221">
        <v>0</v>
      </c>
      <c r="DN13" s="221">
        <f t="shared" si="29"/>
        <v>0</v>
      </c>
      <c r="DO13" s="221">
        <v>0</v>
      </c>
      <c r="DP13" s="221">
        <v>0</v>
      </c>
      <c r="DQ13" s="221">
        <v>0</v>
      </c>
      <c r="DR13" s="221">
        <v>0</v>
      </c>
      <c r="DS13" s="221">
        <v>0</v>
      </c>
      <c r="DT13" s="221">
        <v>0</v>
      </c>
      <c r="DU13" s="221">
        <f t="shared" si="30"/>
        <v>1327</v>
      </c>
      <c r="DV13" s="221">
        <v>1327</v>
      </c>
      <c r="DW13" s="221">
        <v>0</v>
      </c>
      <c r="DX13" s="221">
        <v>0</v>
      </c>
      <c r="DY13" s="221">
        <v>0</v>
      </c>
      <c r="DZ13" s="221">
        <f t="shared" si="31"/>
        <v>4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4</v>
      </c>
      <c r="EI13" s="221">
        <v>0</v>
      </c>
      <c r="EJ13" s="221">
        <v>0</v>
      </c>
      <c r="EK13" s="221">
        <v>4</v>
      </c>
      <c r="EL13" s="221">
        <v>0</v>
      </c>
      <c r="EM13" s="221">
        <v>0</v>
      </c>
      <c r="EN13" s="221">
        <v>0</v>
      </c>
    </row>
    <row r="14" spans="1:144" s="177" customFormat="1" ht="12" customHeight="1">
      <c r="A14" s="178" t="s">
        <v>154</v>
      </c>
      <c r="B14" s="179" t="s">
        <v>168</v>
      </c>
      <c r="C14" s="178" t="s">
        <v>169</v>
      </c>
      <c r="D14" s="221">
        <f t="shared" si="5"/>
        <v>13522</v>
      </c>
      <c r="E14" s="221">
        <f t="shared" si="6"/>
        <v>11844</v>
      </c>
      <c r="F14" s="221">
        <f t="shared" si="7"/>
        <v>11566</v>
      </c>
      <c r="G14" s="221">
        <v>0</v>
      </c>
      <c r="H14" s="221">
        <v>11566</v>
      </c>
      <c r="I14" s="221">
        <v>0</v>
      </c>
      <c r="J14" s="221">
        <v>0</v>
      </c>
      <c r="K14" s="221">
        <v>0</v>
      </c>
      <c r="L14" s="221">
        <v>0</v>
      </c>
      <c r="M14" s="221">
        <f t="shared" si="8"/>
        <v>278</v>
      </c>
      <c r="N14" s="221">
        <v>0</v>
      </c>
      <c r="O14" s="221">
        <v>278</v>
      </c>
      <c r="P14" s="221">
        <v>0</v>
      </c>
      <c r="Q14" s="221">
        <v>0</v>
      </c>
      <c r="R14" s="221">
        <v>0</v>
      </c>
      <c r="S14" s="221">
        <v>0</v>
      </c>
      <c r="T14" s="221">
        <f t="shared" si="9"/>
        <v>838</v>
      </c>
      <c r="U14" s="221">
        <f t="shared" si="10"/>
        <v>357</v>
      </c>
      <c r="V14" s="221">
        <v>0</v>
      </c>
      <c r="W14" s="221">
        <v>0</v>
      </c>
      <c r="X14" s="221">
        <v>318</v>
      </c>
      <c r="Y14" s="221">
        <v>33</v>
      </c>
      <c r="Z14" s="221">
        <v>6</v>
      </c>
      <c r="AA14" s="221">
        <v>0</v>
      </c>
      <c r="AB14" s="221">
        <f t="shared" si="11"/>
        <v>481</v>
      </c>
      <c r="AC14" s="221">
        <v>0</v>
      </c>
      <c r="AD14" s="221">
        <v>0</v>
      </c>
      <c r="AE14" s="221">
        <v>44</v>
      </c>
      <c r="AF14" s="221">
        <v>1</v>
      </c>
      <c r="AG14" s="221">
        <v>0</v>
      </c>
      <c r="AH14" s="221">
        <v>436</v>
      </c>
      <c r="AI14" s="221">
        <f t="shared" si="12"/>
        <v>0</v>
      </c>
      <c r="AJ14" s="221">
        <f t="shared" si="13"/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f t="shared" si="14"/>
        <v>0</v>
      </c>
      <c r="AR14" s="221">
        <v>0</v>
      </c>
      <c r="AS14" s="221">
        <v>0</v>
      </c>
      <c r="AT14" s="221">
        <v>0</v>
      </c>
      <c r="AU14" s="221">
        <v>0</v>
      </c>
      <c r="AV14" s="221">
        <v>0</v>
      </c>
      <c r="AW14" s="221">
        <v>0</v>
      </c>
      <c r="AX14" s="221">
        <f t="shared" si="15"/>
        <v>0</v>
      </c>
      <c r="AY14" s="221">
        <f t="shared" si="16"/>
        <v>0</v>
      </c>
      <c r="AZ14" s="221">
        <v>0</v>
      </c>
      <c r="BA14" s="221">
        <v>0</v>
      </c>
      <c r="BB14" s="221">
        <v>0</v>
      </c>
      <c r="BC14" s="221">
        <v>0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275</v>
      </c>
      <c r="CC14" s="221">
        <f t="shared" si="22"/>
        <v>275</v>
      </c>
      <c r="CD14" s="221">
        <v>0</v>
      </c>
      <c r="CE14" s="221">
        <v>275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513</v>
      </c>
      <c r="CR14" s="221">
        <f t="shared" si="25"/>
        <v>480</v>
      </c>
      <c r="CS14" s="221">
        <v>0</v>
      </c>
      <c r="CT14" s="221">
        <v>0</v>
      </c>
      <c r="CU14" s="221">
        <v>0</v>
      </c>
      <c r="CV14" s="221">
        <v>480</v>
      </c>
      <c r="CW14" s="221">
        <v>0</v>
      </c>
      <c r="CX14" s="221">
        <v>0</v>
      </c>
      <c r="CY14" s="221">
        <f t="shared" si="26"/>
        <v>33</v>
      </c>
      <c r="CZ14" s="221">
        <v>0</v>
      </c>
      <c r="DA14" s="221">
        <v>0</v>
      </c>
      <c r="DB14" s="221">
        <v>0</v>
      </c>
      <c r="DC14" s="221">
        <v>33</v>
      </c>
      <c r="DD14" s="221">
        <v>0</v>
      </c>
      <c r="DE14" s="221">
        <v>0</v>
      </c>
      <c r="DF14" s="221">
        <f t="shared" si="27"/>
        <v>0</v>
      </c>
      <c r="DG14" s="221">
        <f t="shared" si="28"/>
        <v>0</v>
      </c>
      <c r="DH14" s="221">
        <v>0</v>
      </c>
      <c r="DI14" s="221">
        <v>0</v>
      </c>
      <c r="DJ14" s="221">
        <v>0</v>
      </c>
      <c r="DK14" s="221">
        <v>0</v>
      </c>
      <c r="DL14" s="221">
        <v>0</v>
      </c>
      <c r="DM14" s="221">
        <v>0</v>
      </c>
      <c r="DN14" s="221">
        <f t="shared" si="29"/>
        <v>0</v>
      </c>
      <c r="DO14" s="221">
        <v>0</v>
      </c>
      <c r="DP14" s="221">
        <v>0</v>
      </c>
      <c r="DQ14" s="221">
        <v>0</v>
      </c>
      <c r="DR14" s="221">
        <v>0</v>
      </c>
      <c r="DS14" s="221">
        <v>0</v>
      </c>
      <c r="DT14" s="221">
        <v>0</v>
      </c>
      <c r="DU14" s="221">
        <f t="shared" si="30"/>
        <v>0</v>
      </c>
      <c r="DV14" s="221">
        <v>0</v>
      </c>
      <c r="DW14" s="221">
        <v>0</v>
      </c>
      <c r="DX14" s="221">
        <v>0</v>
      </c>
      <c r="DY14" s="221">
        <v>0</v>
      </c>
      <c r="DZ14" s="221">
        <f t="shared" si="31"/>
        <v>52</v>
      </c>
      <c r="EA14" s="221">
        <f t="shared" si="32"/>
        <v>0</v>
      </c>
      <c r="EB14" s="221">
        <v>0</v>
      </c>
      <c r="EC14" s="221">
        <v>0</v>
      </c>
      <c r="ED14" s="221">
        <v>0</v>
      </c>
      <c r="EE14" s="221">
        <v>0</v>
      </c>
      <c r="EF14" s="221">
        <v>0</v>
      </c>
      <c r="EG14" s="221">
        <v>0</v>
      </c>
      <c r="EH14" s="221">
        <f t="shared" si="33"/>
        <v>52</v>
      </c>
      <c r="EI14" s="221">
        <v>0</v>
      </c>
      <c r="EJ14" s="221">
        <v>0</v>
      </c>
      <c r="EK14" s="221">
        <v>52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154</v>
      </c>
      <c r="B15" s="179" t="s">
        <v>170</v>
      </c>
      <c r="C15" s="178" t="s">
        <v>171</v>
      </c>
      <c r="D15" s="221">
        <f t="shared" si="5"/>
        <v>7871</v>
      </c>
      <c r="E15" s="221">
        <f t="shared" si="6"/>
        <v>6117</v>
      </c>
      <c r="F15" s="221">
        <f t="shared" si="7"/>
        <v>6020</v>
      </c>
      <c r="G15" s="221">
        <v>0</v>
      </c>
      <c r="H15" s="221">
        <v>6020</v>
      </c>
      <c r="I15" s="221">
        <v>0</v>
      </c>
      <c r="J15" s="221">
        <v>0</v>
      </c>
      <c r="K15" s="221">
        <v>0</v>
      </c>
      <c r="L15" s="221">
        <v>0</v>
      </c>
      <c r="M15" s="221">
        <f t="shared" si="8"/>
        <v>97</v>
      </c>
      <c r="N15" s="221">
        <v>0</v>
      </c>
      <c r="O15" s="221">
        <v>64</v>
      </c>
      <c r="P15" s="221">
        <v>0</v>
      </c>
      <c r="Q15" s="221">
        <v>33</v>
      </c>
      <c r="R15" s="221">
        <v>0</v>
      </c>
      <c r="S15" s="221">
        <v>0</v>
      </c>
      <c r="T15" s="221">
        <f t="shared" si="9"/>
        <v>0</v>
      </c>
      <c r="U15" s="221">
        <f t="shared" si="10"/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f t="shared" si="11"/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f t="shared" si="12"/>
        <v>118</v>
      </c>
      <c r="AJ15" s="221">
        <f t="shared" si="13"/>
        <v>118</v>
      </c>
      <c r="AK15" s="221">
        <v>0</v>
      </c>
      <c r="AL15" s="221">
        <v>0</v>
      </c>
      <c r="AM15" s="221">
        <v>0</v>
      </c>
      <c r="AN15" s="221">
        <v>0</v>
      </c>
      <c r="AO15" s="221">
        <v>118</v>
      </c>
      <c r="AP15" s="221">
        <v>0</v>
      </c>
      <c r="AQ15" s="221">
        <f t="shared" si="14"/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0</v>
      </c>
      <c r="AX15" s="221">
        <f t="shared" si="15"/>
        <v>0</v>
      </c>
      <c r="AY15" s="221">
        <f t="shared" si="16"/>
        <v>0</v>
      </c>
      <c r="AZ15" s="221">
        <v>0</v>
      </c>
      <c r="BA15" s="221">
        <v>0</v>
      </c>
      <c r="BB15" s="221">
        <v>0</v>
      </c>
      <c r="BC15" s="221">
        <v>0</v>
      </c>
      <c r="BD15" s="221">
        <v>0</v>
      </c>
      <c r="BE15" s="221">
        <v>0</v>
      </c>
      <c r="BF15" s="221">
        <f t="shared" si="17"/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v>0</v>
      </c>
      <c r="BL15" s="221">
        <v>0</v>
      </c>
      <c r="BM15" s="221">
        <f t="shared" si="18"/>
        <v>0</v>
      </c>
      <c r="BN15" s="221">
        <f t="shared" si="19"/>
        <v>0</v>
      </c>
      <c r="BO15" s="221">
        <v>0</v>
      </c>
      <c r="BP15" s="221">
        <v>0</v>
      </c>
      <c r="BQ15" s="221">
        <v>0</v>
      </c>
      <c r="BR15" s="221">
        <v>0</v>
      </c>
      <c r="BS15" s="221">
        <v>0</v>
      </c>
      <c r="BT15" s="221">
        <v>0</v>
      </c>
      <c r="BU15" s="221">
        <f t="shared" si="20"/>
        <v>0</v>
      </c>
      <c r="BV15" s="221">
        <v>0</v>
      </c>
      <c r="BW15" s="221">
        <v>0</v>
      </c>
      <c r="BX15" s="221">
        <v>0</v>
      </c>
      <c r="BY15" s="221">
        <v>0</v>
      </c>
      <c r="BZ15" s="221">
        <v>0</v>
      </c>
      <c r="CA15" s="221">
        <v>0</v>
      </c>
      <c r="CB15" s="221">
        <f t="shared" si="21"/>
        <v>0</v>
      </c>
      <c r="CC15" s="221">
        <f t="shared" si="22"/>
        <v>0</v>
      </c>
      <c r="CD15" s="221">
        <v>0</v>
      </c>
      <c r="CE15" s="221">
        <v>0</v>
      </c>
      <c r="CF15" s="221">
        <v>0</v>
      </c>
      <c r="CG15" s="221">
        <v>0</v>
      </c>
      <c r="CH15" s="221">
        <v>0</v>
      </c>
      <c r="CI15" s="221">
        <v>0</v>
      </c>
      <c r="CJ15" s="221">
        <f t="shared" si="23"/>
        <v>0</v>
      </c>
      <c r="CK15" s="221">
        <v>0</v>
      </c>
      <c r="CL15" s="221">
        <v>0</v>
      </c>
      <c r="CM15" s="221">
        <v>0</v>
      </c>
      <c r="CN15" s="221">
        <v>0</v>
      </c>
      <c r="CO15" s="221">
        <v>0</v>
      </c>
      <c r="CP15" s="221">
        <v>0</v>
      </c>
      <c r="CQ15" s="221">
        <f t="shared" si="24"/>
        <v>345</v>
      </c>
      <c r="CR15" s="221">
        <f t="shared" si="25"/>
        <v>286</v>
      </c>
      <c r="CS15" s="221">
        <v>0</v>
      </c>
      <c r="CT15" s="221">
        <v>0</v>
      </c>
      <c r="CU15" s="221">
        <v>286</v>
      </c>
      <c r="CV15" s="221">
        <v>0</v>
      </c>
      <c r="CW15" s="221">
        <v>0</v>
      </c>
      <c r="CX15" s="221">
        <v>0</v>
      </c>
      <c r="CY15" s="221">
        <f t="shared" si="26"/>
        <v>59</v>
      </c>
      <c r="CZ15" s="221">
        <v>0</v>
      </c>
      <c r="DA15" s="221">
        <v>0</v>
      </c>
      <c r="DB15" s="221">
        <v>59</v>
      </c>
      <c r="DC15" s="221">
        <v>0</v>
      </c>
      <c r="DD15" s="221">
        <v>0</v>
      </c>
      <c r="DE15" s="221">
        <v>0</v>
      </c>
      <c r="DF15" s="221">
        <f t="shared" si="27"/>
        <v>15</v>
      </c>
      <c r="DG15" s="221">
        <f t="shared" si="28"/>
        <v>15</v>
      </c>
      <c r="DH15" s="221">
        <v>0</v>
      </c>
      <c r="DI15" s="221">
        <v>0</v>
      </c>
      <c r="DJ15" s="221">
        <v>0</v>
      </c>
      <c r="DK15" s="221">
        <v>0</v>
      </c>
      <c r="DL15" s="221">
        <v>15</v>
      </c>
      <c r="DM15" s="221">
        <v>0</v>
      </c>
      <c r="DN15" s="221">
        <f t="shared" si="29"/>
        <v>0</v>
      </c>
      <c r="DO15" s="221">
        <v>0</v>
      </c>
      <c r="DP15" s="221">
        <v>0</v>
      </c>
      <c r="DQ15" s="221">
        <v>0</v>
      </c>
      <c r="DR15" s="221">
        <v>0</v>
      </c>
      <c r="DS15" s="221">
        <v>0</v>
      </c>
      <c r="DT15" s="221">
        <v>0</v>
      </c>
      <c r="DU15" s="221">
        <f t="shared" si="30"/>
        <v>533</v>
      </c>
      <c r="DV15" s="221">
        <v>533</v>
      </c>
      <c r="DW15" s="221">
        <v>0</v>
      </c>
      <c r="DX15" s="221">
        <v>0</v>
      </c>
      <c r="DY15" s="221">
        <v>0</v>
      </c>
      <c r="DZ15" s="221">
        <f t="shared" si="31"/>
        <v>743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743</v>
      </c>
      <c r="EI15" s="221">
        <v>0</v>
      </c>
      <c r="EJ15" s="221">
        <v>0</v>
      </c>
      <c r="EK15" s="221">
        <v>0</v>
      </c>
      <c r="EL15" s="221">
        <v>0</v>
      </c>
      <c r="EM15" s="221">
        <v>0</v>
      </c>
      <c r="EN15" s="221">
        <v>743</v>
      </c>
    </row>
    <row r="16" spans="1:144" s="177" customFormat="1" ht="12" customHeight="1">
      <c r="A16" s="178" t="s">
        <v>154</v>
      </c>
      <c r="B16" s="179" t="s">
        <v>172</v>
      </c>
      <c r="C16" s="178" t="s">
        <v>173</v>
      </c>
      <c r="D16" s="221">
        <f t="shared" si="5"/>
        <v>12760</v>
      </c>
      <c r="E16" s="221">
        <f t="shared" si="6"/>
        <v>4820</v>
      </c>
      <c r="F16" s="221">
        <f t="shared" si="7"/>
        <v>4731</v>
      </c>
      <c r="G16" s="221">
        <v>0</v>
      </c>
      <c r="H16" s="221">
        <v>4731</v>
      </c>
      <c r="I16" s="221">
        <v>0</v>
      </c>
      <c r="J16" s="221">
        <v>0</v>
      </c>
      <c r="K16" s="221">
        <v>0</v>
      </c>
      <c r="L16" s="221">
        <v>0</v>
      </c>
      <c r="M16" s="221">
        <f t="shared" si="8"/>
        <v>89</v>
      </c>
      <c r="N16" s="221">
        <v>0</v>
      </c>
      <c r="O16" s="221">
        <v>89</v>
      </c>
      <c r="P16" s="221">
        <v>0</v>
      </c>
      <c r="Q16" s="221">
        <v>0</v>
      </c>
      <c r="R16" s="221">
        <v>0</v>
      </c>
      <c r="S16" s="221">
        <v>0</v>
      </c>
      <c r="T16" s="221">
        <f t="shared" si="9"/>
        <v>318</v>
      </c>
      <c r="U16" s="221">
        <f t="shared" si="10"/>
        <v>177</v>
      </c>
      <c r="V16" s="221">
        <v>0</v>
      </c>
      <c r="W16" s="221">
        <v>0</v>
      </c>
      <c r="X16" s="221">
        <v>147</v>
      </c>
      <c r="Y16" s="221">
        <v>23</v>
      </c>
      <c r="Z16" s="221">
        <v>7</v>
      </c>
      <c r="AA16" s="221">
        <v>0</v>
      </c>
      <c r="AB16" s="221">
        <f t="shared" si="11"/>
        <v>141</v>
      </c>
      <c r="AC16" s="221">
        <v>0</v>
      </c>
      <c r="AD16" s="221">
        <v>0</v>
      </c>
      <c r="AE16" s="221">
        <v>7</v>
      </c>
      <c r="AF16" s="221">
        <v>0</v>
      </c>
      <c r="AG16" s="221">
        <v>0</v>
      </c>
      <c r="AH16" s="221">
        <v>134</v>
      </c>
      <c r="AI16" s="221">
        <f t="shared" si="12"/>
        <v>0</v>
      </c>
      <c r="AJ16" s="221">
        <f t="shared" si="13"/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6525</v>
      </c>
      <c r="CC16" s="221">
        <f t="shared" si="22"/>
        <v>5995</v>
      </c>
      <c r="CD16" s="221">
        <v>0</v>
      </c>
      <c r="CE16" s="221">
        <v>5995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530</v>
      </c>
      <c r="CK16" s="221">
        <v>0</v>
      </c>
      <c r="CL16" s="221">
        <v>530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538</v>
      </c>
      <c r="CR16" s="221">
        <f t="shared" si="25"/>
        <v>446</v>
      </c>
      <c r="CS16" s="221">
        <v>0</v>
      </c>
      <c r="CT16" s="221">
        <v>0</v>
      </c>
      <c r="CU16" s="221">
        <v>132</v>
      </c>
      <c r="CV16" s="221">
        <v>314</v>
      </c>
      <c r="CW16" s="221">
        <v>0</v>
      </c>
      <c r="CX16" s="221">
        <v>0</v>
      </c>
      <c r="CY16" s="221">
        <f t="shared" si="26"/>
        <v>92</v>
      </c>
      <c r="CZ16" s="221">
        <v>0</v>
      </c>
      <c r="DA16" s="221">
        <v>0</v>
      </c>
      <c r="DB16" s="221">
        <v>85</v>
      </c>
      <c r="DC16" s="221">
        <v>7</v>
      </c>
      <c r="DD16" s="221">
        <v>0</v>
      </c>
      <c r="DE16" s="221">
        <v>0</v>
      </c>
      <c r="DF16" s="221">
        <f t="shared" si="27"/>
        <v>55</v>
      </c>
      <c r="DG16" s="221">
        <f t="shared" si="28"/>
        <v>12</v>
      </c>
      <c r="DH16" s="221">
        <v>0</v>
      </c>
      <c r="DI16" s="221">
        <v>0</v>
      </c>
      <c r="DJ16" s="221">
        <v>12</v>
      </c>
      <c r="DK16" s="221">
        <v>0</v>
      </c>
      <c r="DL16" s="221">
        <v>0</v>
      </c>
      <c r="DM16" s="221">
        <v>0</v>
      </c>
      <c r="DN16" s="221">
        <f t="shared" si="29"/>
        <v>43</v>
      </c>
      <c r="DO16" s="221">
        <v>0</v>
      </c>
      <c r="DP16" s="221">
        <v>19</v>
      </c>
      <c r="DQ16" s="221">
        <v>24</v>
      </c>
      <c r="DR16" s="221">
        <v>0</v>
      </c>
      <c r="DS16" s="221">
        <v>0</v>
      </c>
      <c r="DT16" s="221">
        <v>0</v>
      </c>
      <c r="DU16" s="221">
        <f t="shared" si="30"/>
        <v>355</v>
      </c>
      <c r="DV16" s="221">
        <v>254</v>
      </c>
      <c r="DW16" s="221">
        <v>0</v>
      </c>
      <c r="DX16" s="221">
        <v>101</v>
      </c>
      <c r="DY16" s="221">
        <v>0</v>
      </c>
      <c r="DZ16" s="221">
        <f t="shared" si="31"/>
        <v>149</v>
      </c>
      <c r="EA16" s="221">
        <f t="shared" si="32"/>
        <v>55</v>
      </c>
      <c r="EB16" s="221">
        <v>0</v>
      </c>
      <c r="EC16" s="221">
        <v>0</v>
      </c>
      <c r="ED16" s="221">
        <v>55</v>
      </c>
      <c r="EE16" s="221">
        <v>0</v>
      </c>
      <c r="EF16" s="221">
        <v>0</v>
      </c>
      <c r="EG16" s="221">
        <v>0</v>
      </c>
      <c r="EH16" s="221">
        <f t="shared" si="33"/>
        <v>94</v>
      </c>
      <c r="EI16" s="221">
        <v>0</v>
      </c>
      <c r="EJ16" s="221">
        <v>0</v>
      </c>
      <c r="EK16" s="221">
        <v>94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280</v>
      </c>
      <c r="B17" s="179" t="s">
        <v>289</v>
      </c>
      <c r="C17" s="178" t="s">
        <v>290</v>
      </c>
      <c r="D17" s="221">
        <f t="shared" si="5"/>
        <v>29407</v>
      </c>
      <c r="E17" s="221">
        <f t="shared" si="6"/>
        <v>26299</v>
      </c>
      <c r="F17" s="221">
        <f t="shared" si="7"/>
        <v>16593</v>
      </c>
      <c r="G17" s="221">
        <v>0</v>
      </c>
      <c r="H17" s="221">
        <v>16593</v>
      </c>
      <c r="I17" s="221">
        <v>0</v>
      </c>
      <c r="J17" s="221">
        <v>0</v>
      </c>
      <c r="K17" s="221">
        <v>0</v>
      </c>
      <c r="L17" s="221">
        <v>0</v>
      </c>
      <c r="M17" s="221">
        <f t="shared" si="8"/>
        <v>9706</v>
      </c>
      <c r="N17" s="221">
        <v>0</v>
      </c>
      <c r="O17" s="221">
        <v>9706</v>
      </c>
      <c r="P17" s="221">
        <v>0</v>
      </c>
      <c r="Q17" s="221">
        <v>0</v>
      </c>
      <c r="R17" s="221">
        <v>0</v>
      </c>
      <c r="S17" s="221">
        <v>0</v>
      </c>
      <c r="T17" s="221">
        <f t="shared" si="9"/>
        <v>1724</v>
      </c>
      <c r="U17" s="221">
        <f t="shared" si="10"/>
        <v>1271</v>
      </c>
      <c r="V17" s="221">
        <v>0</v>
      </c>
      <c r="W17" s="221">
        <v>0</v>
      </c>
      <c r="X17" s="221">
        <v>1271</v>
      </c>
      <c r="Y17" s="221"/>
      <c r="Z17" s="221">
        <v>0</v>
      </c>
      <c r="AA17" s="221">
        <v>0</v>
      </c>
      <c r="AB17" s="221">
        <f t="shared" si="11"/>
        <v>453</v>
      </c>
      <c r="AC17" s="221">
        <v>0</v>
      </c>
      <c r="AD17" s="221">
        <v>0</v>
      </c>
      <c r="AE17" s="221">
        <v>453</v>
      </c>
      <c r="AF17" s="221">
        <v>0</v>
      </c>
      <c r="AG17" s="221">
        <v>0</v>
      </c>
      <c r="AH17" s="221">
        <v>0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0</v>
      </c>
      <c r="AY17" s="221">
        <f t="shared" si="16"/>
        <v>0</v>
      </c>
      <c r="AZ17" s="221">
        <v>0</v>
      </c>
      <c r="BA17" s="221">
        <v>0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0</v>
      </c>
      <c r="CC17" s="221">
        <f t="shared" si="22"/>
        <v>0</v>
      </c>
      <c r="CD17" s="221">
        <v>0</v>
      </c>
      <c r="CE17" s="221">
        <v>0</v>
      </c>
      <c r="CF17" s="221">
        <v>0</v>
      </c>
      <c r="CG17" s="221">
        <v>0</v>
      </c>
      <c r="CH17" s="221">
        <v>0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893</v>
      </c>
      <c r="CR17" s="221">
        <f t="shared" si="25"/>
        <v>893</v>
      </c>
      <c r="CS17" s="221">
        <v>0</v>
      </c>
      <c r="CT17" s="221">
        <v>0</v>
      </c>
      <c r="CU17" s="221">
        <v>0</v>
      </c>
      <c r="CV17" s="221">
        <v>893</v>
      </c>
      <c r="CW17" s="221">
        <v>0</v>
      </c>
      <c r="CX17" s="221">
        <v>0</v>
      </c>
      <c r="CY17" s="221">
        <f t="shared" si="26"/>
        <v>0</v>
      </c>
      <c r="CZ17" s="221">
        <v>0</v>
      </c>
      <c r="DA17" s="221">
        <v>0</v>
      </c>
      <c r="DB17" s="221">
        <v>0</v>
      </c>
      <c r="DC17" s="221">
        <v>0</v>
      </c>
      <c r="DD17" s="221">
        <v>0</v>
      </c>
      <c r="DE17" s="221">
        <v>0</v>
      </c>
      <c r="DF17" s="221">
        <f t="shared" si="27"/>
        <v>0</v>
      </c>
      <c r="DG17" s="221">
        <f t="shared" si="28"/>
        <v>0</v>
      </c>
      <c r="DH17" s="221">
        <v>0</v>
      </c>
      <c r="DI17" s="221">
        <v>0</v>
      </c>
      <c r="DJ17" s="221">
        <v>0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397</v>
      </c>
      <c r="DV17" s="221">
        <v>397</v>
      </c>
      <c r="DW17" s="221">
        <v>0</v>
      </c>
      <c r="DX17" s="221">
        <v>0</v>
      </c>
      <c r="DY17" s="221">
        <v>0</v>
      </c>
      <c r="DZ17" s="221">
        <f t="shared" si="31"/>
        <v>94</v>
      </c>
      <c r="EA17" s="221">
        <f t="shared" si="32"/>
        <v>0</v>
      </c>
      <c r="EB17" s="221">
        <v>0</v>
      </c>
      <c r="EC17" s="221">
        <v>0</v>
      </c>
      <c r="ED17" s="221">
        <v>0</v>
      </c>
      <c r="EE17" s="221">
        <v>0</v>
      </c>
      <c r="EF17" s="221">
        <v>0</v>
      </c>
      <c r="EG17" s="221">
        <v>0</v>
      </c>
      <c r="EH17" s="221">
        <f t="shared" si="33"/>
        <v>94</v>
      </c>
      <c r="EI17" s="221">
        <v>0</v>
      </c>
      <c r="EJ17" s="221">
        <v>0</v>
      </c>
      <c r="EK17" s="221">
        <v>94</v>
      </c>
      <c r="EL17" s="221">
        <v>0</v>
      </c>
      <c r="EM17" s="221">
        <v>0</v>
      </c>
      <c r="EN17" s="221">
        <v>0</v>
      </c>
    </row>
    <row r="18" spans="1:144" s="177" customFormat="1" ht="12" customHeight="1">
      <c r="A18" s="178" t="s">
        <v>154</v>
      </c>
      <c r="B18" s="179" t="s">
        <v>176</v>
      </c>
      <c r="C18" s="178" t="s">
        <v>177</v>
      </c>
      <c r="D18" s="221">
        <f t="shared" si="5"/>
        <v>1038</v>
      </c>
      <c r="E18" s="221">
        <f t="shared" si="6"/>
        <v>865</v>
      </c>
      <c r="F18" s="221">
        <f t="shared" si="7"/>
        <v>678</v>
      </c>
      <c r="G18" s="221">
        <v>0</v>
      </c>
      <c r="H18" s="221">
        <v>671</v>
      </c>
      <c r="I18" s="221">
        <v>7</v>
      </c>
      <c r="J18" s="221">
        <v>0</v>
      </c>
      <c r="K18" s="221">
        <v>0</v>
      </c>
      <c r="L18" s="221">
        <v>0</v>
      </c>
      <c r="M18" s="221">
        <f t="shared" si="8"/>
        <v>187</v>
      </c>
      <c r="N18" s="221">
        <v>0</v>
      </c>
      <c r="O18" s="221">
        <v>187</v>
      </c>
      <c r="P18" s="221">
        <v>0</v>
      </c>
      <c r="Q18" s="221">
        <v>0</v>
      </c>
      <c r="R18" s="221">
        <v>0</v>
      </c>
      <c r="S18" s="221">
        <v>0</v>
      </c>
      <c r="T18" s="221">
        <f t="shared" si="9"/>
        <v>10</v>
      </c>
      <c r="U18" s="221">
        <f t="shared" si="10"/>
        <v>10</v>
      </c>
      <c r="V18" s="221">
        <v>0</v>
      </c>
      <c r="W18" s="221">
        <v>0</v>
      </c>
      <c r="X18" s="221">
        <v>10</v>
      </c>
      <c r="Y18" s="221">
        <v>0</v>
      </c>
      <c r="Z18" s="221">
        <v>0</v>
      </c>
      <c r="AA18" s="221">
        <v>0</v>
      </c>
      <c r="AB18" s="221">
        <f t="shared" si="11"/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f t="shared" si="12"/>
        <v>0</v>
      </c>
      <c r="AJ18" s="221">
        <f t="shared" si="13"/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f t="shared" si="14"/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0</v>
      </c>
      <c r="CC18" s="221">
        <f t="shared" si="22"/>
        <v>0</v>
      </c>
      <c r="CD18" s="221">
        <v>0</v>
      </c>
      <c r="CE18" s="221">
        <v>0</v>
      </c>
      <c r="CF18" s="221">
        <v>0</v>
      </c>
      <c r="CG18" s="221">
        <v>0</v>
      </c>
      <c r="CH18" s="221">
        <v>0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29</v>
      </c>
      <c r="CR18" s="221">
        <f t="shared" si="25"/>
        <v>29</v>
      </c>
      <c r="CS18" s="221">
        <v>0</v>
      </c>
      <c r="CT18" s="221">
        <v>0</v>
      </c>
      <c r="CU18" s="221">
        <v>9</v>
      </c>
      <c r="CV18" s="221">
        <v>20</v>
      </c>
      <c r="CW18" s="221">
        <v>0</v>
      </c>
      <c r="CX18" s="221">
        <v>0</v>
      </c>
      <c r="CY18" s="221">
        <f t="shared" si="26"/>
        <v>0</v>
      </c>
      <c r="CZ18" s="221">
        <v>0</v>
      </c>
      <c r="DA18" s="221">
        <v>0</v>
      </c>
      <c r="DB18" s="221">
        <v>0</v>
      </c>
      <c r="DC18" s="221">
        <v>0</v>
      </c>
      <c r="DD18" s="221">
        <v>0</v>
      </c>
      <c r="DE18" s="221">
        <v>0</v>
      </c>
      <c r="DF18" s="221">
        <f t="shared" si="27"/>
        <v>0</v>
      </c>
      <c r="DG18" s="221">
        <f t="shared" si="28"/>
        <v>0</v>
      </c>
      <c r="DH18" s="221">
        <v>0</v>
      </c>
      <c r="DI18" s="221">
        <v>0</v>
      </c>
      <c r="DJ18" s="221">
        <v>0</v>
      </c>
      <c r="DK18" s="221">
        <v>0</v>
      </c>
      <c r="DL18" s="221">
        <v>0</v>
      </c>
      <c r="DM18" s="221">
        <v>0</v>
      </c>
      <c r="DN18" s="221">
        <f t="shared" si="29"/>
        <v>0</v>
      </c>
      <c r="DO18" s="221">
        <v>0</v>
      </c>
      <c r="DP18" s="221">
        <v>0</v>
      </c>
      <c r="DQ18" s="221">
        <v>0</v>
      </c>
      <c r="DR18" s="221">
        <v>0</v>
      </c>
      <c r="DS18" s="221">
        <v>0</v>
      </c>
      <c r="DT18" s="221">
        <v>0</v>
      </c>
      <c r="DU18" s="221">
        <f t="shared" si="30"/>
        <v>134</v>
      </c>
      <c r="DV18" s="221">
        <v>134</v>
      </c>
      <c r="DW18" s="221">
        <v>0</v>
      </c>
      <c r="DX18" s="221">
        <v>0</v>
      </c>
      <c r="DY18" s="221">
        <v>0</v>
      </c>
      <c r="DZ18" s="221">
        <f t="shared" si="31"/>
        <v>0</v>
      </c>
      <c r="EA18" s="221">
        <f t="shared" si="32"/>
        <v>0</v>
      </c>
      <c r="EB18" s="221">
        <v>0</v>
      </c>
      <c r="EC18" s="221">
        <v>0</v>
      </c>
      <c r="ED18" s="221">
        <v>0</v>
      </c>
      <c r="EE18" s="221">
        <v>0</v>
      </c>
      <c r="EF18" s="221">
        <v>0</v>
      </c>
      <c r="EG18" s="221">
        <v>0</v>
      </c>
      <c r="EH18" s="221">
        <f t="shared" si="33"/>
        <v>0</v>
      </c>
      <c r="EI18" s="221">
        <v>0</v>
      </c>
      <c r="EJ18" s="221">
        <v>0</v>
      </c>
      <c r="EK18" s="221">
        <v>0</v>
      </c>
      <c r="EL18" s="221">
        <v>0</v>
      </c>
      <c r="EM18" s="221">
        <v>0</v>
      </c>
      <c r="EN18" s="221">
        <v>0</v>
      </c>
    </row>
    <row r="19" spans="1:144" s="177" customFormat="1" ht="12" customHeight="1">
      <c r="A19" s="178" t="s">
        <v>154</v>
      </c>
      <c r="B19" s="179" t="s">
        <v>178</v>
      </c>
      <c r="C19" s="178" t="s">
        <v>179</v>
      </c>
      <c r="D19" s="221">
        <f t="shared" si="5"/>
        <v>8003</v>
      </c>
      <c r="E19" s="221">
        <f t="shared" si="6"/>
        <v>6415</v>
      </c>
      <c r="F19" s="221">
        <f t="shared" si="7"/>
        <v>6314</v>
      </c>
      <c r="G19" s="221">
        <v>0</v>
      </c>
      <c r="H19" s="221">
        <v>6314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101</v>
      </c>
      <c r="N19" s="221">
        <v>0</v>
      </c>
      <c r="O19" s="221">
        <v>101</v>
      </c>
      <c r="P19" s="221">
        <v>0</v>
      </c>
      <c r="Q19" s="221">
        <v>0</v>
      </c>
      <c r="R19" s="221">
        <v>0</v>
      </c>
      <c r="S19" s="221">
        <v>0</v>
      </c>
      <c r="T19" s="221">
        <f t="shared" si="9"/>
        <v>173</v>
      </c>
      <c r="U19" s="221">
        <f t="shared" si="10"/>
        <v>173</v>
      </c>
      <c r="V19" s="221">
        <v>0</v>
      </c>
      <c r="W19" s="221">
        <v>0</v>
      </c>
      <c r="X19" s="221">
        <v>173</v>
      </c>
      <c r="Y19" s="221">
        <v>0</v>
      </c>
      <c r="Z19" s="221">
        <v>0</v>
      </c>
      <c r="AA19" s="221">
        <v>0</v>
      </c>
      <c r="AB19" s="221">
        <f t="shared" si="11"/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f t="shared" si="12"/>
        <v>0</v>
      </c>
      <c r="AJ19" s="221">
        <f t="shared" si="13"/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603</v>
      </c>
      <c r="CR19" s="221">
        <f t="shared" si="25"/>
        <v>603</v>
      </c>
      <c r="CS19" s="221">
        <v>0</v>
      </c>
      <c r="CT19" s="221">
        <v>0</v>
      </c>
      <c r="CU19" s="221">
        <v>152</v>
      </c>
      <c r="CV19" s="221">
        <v>451</v>
      </c>
      <c r="CW19" s="221">
        <v>0</v>
      </c>
      <c r="CX19" s="221">
        <v>0</v>
      </c>
      <c r="CY19" s="221">
        <f t="shared" si="26"/>
        <v>0</v>
      </c>
      <c r="CZ19" s="221">
        <v>0</v>
      </c>
      <c r="DA19" s="221">
        <v>0</v>
      </c>
      <c r="DB19" s="221">
        <v>0</v>
      </c>
      <c r="DC19" s="221">
        <v>0</v>
      </c>
      <c r="DD19" s="221">
        <v>0</v>
      </c>
      <c r="DE19" s="221">
        <v>0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>
        <v>0</v>
      </c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>
        <v>0</v>
      </c>
      <c r="DR19" s="221">
        <v>0</v>
      </c>
      <c r="DS19" s="221">
        <v>0</v>
      </c>
      <c r="DT19" s="221">
        <v>0</v>
      </c>
      <c r="DU19" s="221">
        <f t="shared" si="30"/>
        <v>812</v>
      </c>
      <c r="DV19" s="221">
        <v>812</v>
      </c>
      <c r="DW19" s="221">
        <v>0</v>
      </c>
      <c r="DX19" s="221">
        <v>0</v>
      </c>
      <c r="DY19" s="221">
        <v>0</v>
      </c>
      <c r="DZ19" s="221">
        <f t="shared" si="31"/>
        <v>0</v>
      </c>
      <c r="EA19" s="221">
        <f t="shared" si="32"/>
        <v>0</v>
      </c>
      <c r="EB19" s="221">
        <v>0</v>
      </c>
      <c r="EC19" s="221">
        <v>0</v>
      </c>
      <c r="ED19" s="221">
        <v>0</v>
      </c>
      <c r="EE19" s="221">
        <v>0</v>
      </c>
      <c r="EF19" s="221">
        <v>0</v>
      </c>
      <c r="EG19" s="221">
        <v>0</v>
      </c>
      <c r="EH19" s="221">
        <f t="shared" si="33"/>
        <v>0</v>
      </c>
      <c r="EI19" s="221">
        <v>0</v>
      </c>
      <c r="EJ19" s="221">
        <v>0</v>
      </c>
      <c r="EK19" s="221">
        <v>0</v>
      </c>
      <c r="EL19" s="221">
        <v>0</v>
      </c>
      <c r="EM19" s="221">
        <v>0</v>
      </c>
      <c r="EN19" s="221">
        <v>0</v>
      </c>
    </row>
    <row r="20" spans="1:144" s="177" customFormat="1" ht="12" customHeight="1">
      <c r="A20" s="178" t="s">
        <v>154</v>
      </c>
      <c r="B20" s="179" t="s">
        <v>180</v>
      </c>
      <c r="C20" s="178" t="s">
        <v>181</v>
      </c>
      <c r="D20" s="221">
        <f t="shared" si="5"/>
        <v>9017</v>
      </c>
      <c r="E20" s="221">
        <f t="shared" si="6"/>
        <v>8101</v>
      </c>
      <c r="F20" s="221">
        <f t="shared" si="7"/>
        <v>7951</v>
      </c>
      <c r="G20" s="221">
        <v>0</v>
      </c>
      <c r="H20" s="221">
        <v>7951</v>
      </c>
      <c r="I20" s="221">
        <v>0</v>
      </c>
      <c r="J20" s="221">
        <v>0</v>
      </c>
      <c r="K20" s="221">
        <v>0</v>
      </c>
      <c r="L20" s="221">
        <v>0</v>
      </c>
      <c r="M20" s="221">
        <f t="shared" si="8"/>
        <v>150</v>
      </c>
      <c r="N20" s="221">
        <v>0</v>
      </c>
      <c r="O20" s="221">
        <v>150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116</v>
      </c>
      <c r="U20" s="221">
        <f t="shared" si="10"/>
        <v>116</v>
      </c>
      <c r="V20" s="221">
        <v>0</v>
      </c>
      <c r="W20" s="221">
        <v>0</v>
      </c>
      <c r="X20" s="221">
        <v>116</v>
      </c>
      <c r="Y20" s="221">
        <v>0</v>
      </c>
      <c r="Z20" s="221">
        <v>0</v>
      </c>
      <c r="AA20" s="221">
        <v>0</v>
      </c>
      <c r="AB20" s="221">
        <f t="shared" si="11"/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f t="shared" si="12"/>
        <v>0</v>
      </c>
      <c r="AJ20" s="221">
        <f t="shared" si="13"/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0</v>
      </c>
      <c r="CR20" s="221">
        <f t="shared" si="25"/>
        <v>0</v>
      </c>
      <c r="CS20" s="221">
        <v>0</v>
      </c>
      <c r="CT20" s="221">
        <v>0</v>
      </c>
      <c r="CU20" s="221">
        <v>0</v>
      </c>
      <c r="CV20" s="221">
        <v>0</v>
      </c>
      <c r="CW20" s="221">
        <v>0</v>
      </c>
      <c r="CX20" s="221">
        <v>0</v>
      </c>
      <c r="CY20" s="221">
        <f t="shared" si="26"/>
        <v>0</v>
      </c>
      <c r="CZ20" s="221">
        <v>0</v>
      </c>
      <c r="DA20" s="221">
        <v>0</v>
      </c>
      <c r="DB20" s="221">
        <v>0</v>
      </c>
      <c r="DC20" s="221">
        <v>0</v>
      </c>
      <c r="DD20" s="221">
        <v>0</v>
      </c>
      <c r="DE20" s="221">
        <v>0</v>
      </c>
      <c r="DF20" s="221">
        <f t="shared" si="27"/>
        <v>0</v>
      </c>
      <c r="DG20" s="221">
        <f t="shared" si="28"/>
        <v>0</v>
      </c>
      <c r="DH20" s="221">
        <v>0</v>
      </c>
      <c r="DI20" s="221">
        <v>0</v>
      </c>
      <c r="DJ20" s="221">
        <v>0</v>
      </c>
      <c r="DK20" s="221">
        <v>0</v>
      </c>
      <c r="DL20" s="221">
        <v>0</v>
      </c>
      <c r="DM20" s="221">
        <v>0</v>
      </c>
      <c r="DN20" s="221">
        <f t="shared" si="29"/>
        <v>0</v>
      </c>
      <c r="DO20" s="221">
        <v>0</v>
      </c>
      <c r="DP20" s="221">
        <v>0</v>
      </c>
      <c r="DQ20" s="221">
        <v>0</v>
      </c>
      <c r="DR20" s="221">
        <v>0</v>
      </c>
      <c r="DS20" s="221">
        <v>0</v>
      </c>
      <c r="DT20" s="221">
        <v>0</v>
      </c>
      <c r="DU20" s="221">
        <f t="shared" si="30"/>
        <v>800</v>
      </c>
      <c r="DV20" s="221">
        <v>800</v>
      </c>
      <c r="DW20" s="221">
        <v>0</v>
      </c>
      <c r="DX20" s="221">
        <v>0</v>
      </c>
      <c r="DY20" s="221">
        <v>0</v>
      </c>
      <c r="DZ20" s="221">
        <f t="shared" si="31"/>
        <v>0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0</v>
      </c>
      <c r="EI20" s="221">
        <v>0</v>
      </c>
      <c r="EJ20" s="221">
        <v>0</v>
      </c>
      <c r="EK20" s="221">
        <v>0</v>
      </c>
      <c r="EL20" s="221">
        <v>0</v>
      </c>
      <c r="EM20" s="221">
        <v>0</v>
      </c>
      <c r="EN20" s="221">
        <v>0</v>
      </c>
    </row>
    <row r="21" spans="1:144" s="177" customFormat="1" ht="12" customHeight="1">
      <c r="A21" s="178" t="s">
        <v>154</v>
      </c>
      <c r="B21" s="179" t="s">
        <v>182</v>
      </c>
      <c r="C21" s="178" t="s">
        <v>183</v>
      </c>
      <c r="D21" s="221">
        <f t="shared" si="5"/>
        <v>9791</v>
      </c>
      <c r="E21" s="221">
        <f t="shared" si="6"/>
        <v>7530</v>
      </c>
      <c r="F21" s="221">
        <f t="shared" si="7"/>
        <v>6843</v>
      </c>
      <c r="G21" s="221">
        <v>0</v>
      </c>
      <c r="H21" s="221">
        <v>6671</v>
      </c>
      <c r="I21" s="221">
        <v>172</v>
      </c>
      <c r="J21" s="221">
        <v>0</v>
      </c>
      <c r="K21" s="221">
        <v>0</v>
      </c>
      <c r="L21" s="221">
        <v>0</v>
      </c>
      <c r="M21" s="221">
        <f t="shared" si="8"/>
        <v>687</v>
      </c>
      <c r="N21" s="221">
        <v>0</v>
      </c>
      <c r="O21" s="221">
        <v>675</v>
      </c>
      <c r="P21" s="221">
        <v>3</v>
      </c>
      <c r="Q21" s="221">
        <v>0</v>
      </c>
      <c r="R21" s="221">
        <v>0</v>
      </c>
      <c r="S21" s="221">
        <v>9</v>
      </c>
      <c r="T21" s="221">
        <f t="shared" si="9"/>
        <v>1342</v>
      </c>
      <c r="U21" s="221">
        <f t="shared" si="10"/>
        <v>1333</v>
      </c>
      <c r="V21" s="221">
        <v>0</v>
      </c>
      <c r="W21" s="221">
        <v>0</v>
      </c>
      <c r="X21" s="221">
        <v>794</v>
      </c>
      <c r="Y21" s="221">
        <v>0</v>
      </c>
      <c r="Z21" s="221">
        <v>0</v>
      </c>
      <c r="AA21" s="221">
        <v>539</v>
      </c>
      <c r="AB21" s="221">
        <f t="shared" si="11"/>
        <v>9</v>
      </c>
      <c r="AC21" s="221">
        <v>0</v>
      </c>
      <c r="AD21" s="221">
        <v>0</v>
      </c>
      <c r="AE21" s="221">
        <v>3</v>
      </c>
      <c r="AF21" s="221">
        <v>0</v>
      </c>
      <c r="AG21" s="221">
        <v>0</v>
      </c>
      <c r="AH21" s="221">
        <v>6</v>
      </c>
      <c r="AI21" s="221">
        <f t="shared" si="12"/>
        <v>0</v>
      </c>
      <c r="AJ21" s="221">
        <f t="shared" si="13"/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0</v>
      </c>
      <c r="BN21" s="221">
        <f t="shared" si="19"/>
        <v>0</v>
      </c>
      <c r="BO21" s="221">
        <v>0</v>
      </c>
      <c r="BP21" s="221">
        <v>0</v>
      </c>
      <c r="BQ21" s="221">
        <v>0</v>
      </c>
      <c r="BR21" s="221">
        <v>0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0</v>
      </c>
      <c r="CC21" s="221">
        <f t="shared" si="22"/>
        <v>0</v>
      </c>
      <c r="CD21" s="221">
        <v>0</v>
      </c>
      <c r="CE21" s="221">
        <v>0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0</v>
      </c>
      <c r="CK21" s="221">
        <v>0</v>
      </c>
      <c r="CL21" s="221">
        <v>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0</v>
      </c>
      <c r="CR21" s="221">
        <f t="shared" si="25"/>
        <v>0</v>
      </c>
      <c r="CS21" s="221">
        <v>0</v>
      </c>
      <c r="CT21" s="221">
        <v>0</v>
      </c>
      <c r="CU21" s="221">
        <v>0</v>
      </c>
      <c r="CV21" s="221">
        <v>0</v>
      </c>
      <c r="CW21" s="221">
        <v>0</v>
      </c>
      <c r="CX21" s="221">
        <v>0</v>
      </c>
      <c r="CY21" s="221">
        <f t="shared" si="26"/>
        <v>0</v>
      </c>
      <c r="CZ21" s="221">
        <v>0</v>
      </c>
      <c r="DA21" s="221">
        <v>0</v>
      </c>
      <c r="DB21" s="221">
        <v>0</v>
      </c>
      <c r="DC21" s="221">
        <v>0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918</v>
      </c>
      <c r="DV21" s="221">
        <v>918</v>
      </c>
      <c r="DW21" s="221">
        <v>0</v>
      </c>
      <c r="DX21" s="221">
        <v>0</v>
      </c>
      <c r="DY21" s="221">
        <v>0</v>
      </c>
      <c r="DZ21" s="221">
        <f t="shared" si="31"/>
        <v>1</v>
      </c>
      <c r="EA21" s="221">
        <f t="shared" si="32"/>
        <v>0</v>
      </c>
      <c r="EB21" s="221">
        <v>0</v>
      </c>
      <c r="EC21" s="221">
        <v>0</v>
      </c>
      <c r="ED21" s="221">
        <v>0</v>
      </c>
      <c r="EE21" s="221">
        <v>0</v>
      </c>
      <c r="EF21" s="221">
        <v>0</v>
      </c>
      <c r="EG21" s="221">
        <v>0</v>
      </c>
      <c r="EH21" s="221">
        <f t="shared" si="33"/>
        <v>1</v>
      </c>
      <c r="EI21" s="221">
        <v>0</v>
      </c>
      <c r="EJ21" s="221">
        <v>0</v>
      </c>
      <c r="EK21" s="221">
        <v>0</v>
      </c>
      <c r="EL21" s="221">
        <v>0</v>
      </c>
      <c r="EM21" s="221">
        <v>0</v>
      </c>
      <c r="EN21" s="221">
        <v>1</v>
      </c>
    </row>
    <row r="22" spans="1:144" s="177" customFormat="1" ht="12" customHeight="1">
      <c r="A22" s="178" t="s">
        <v>154</v>
      </c>
      <c r="B22" s="179" t="s">
        <v>184</v>
      </c>
      <c r="C22" s="178" t="s">
        <v>185</v>
      </c>
      <c r="D22" s="221">
        <f t="shared" si="5"/>
        <v>5287</v>
      </c>
      <c r="E22" s="221">
        <f t="shared" si="6"/>
        <v>4006</v>
      </c>
      <c r="F22" s="221">
        <f t="shared" si="7"/>
        <v>3481</v>
      </c>
      <c r="G22" s="221">
        <v>0</v>
      </c>
      <c r="H22" s="221">
        <v>3481</v>
      </c>
      <c r="I22" s="221">
        <v>0</v>
      </c>
      <c r="J22" s="221">
        <v>0</v>
      </c>
      <c r="K22" s="221">
        <v>0</v>
      </c>
      <c r="L22" s="221">
        <v>0</v>
      </c>
      <c r="M22" s="221">
        <f t="shared" si="8"/>
        <v>525</v>
      </c>
      <c r="N22" s="221">
        <v>0</v>
      </c>
      <c r="O22" s="221">
        <v>525</v>
      </c>
      <c r="P22" s="221">
        <v>0</v>
      </c>
      <c r="Q22" s="221">
        <v>0</v>
      </c>
      <c r="R22" s="221">
        <v>0</v>
      </c>
      <c r="S22" s="221">
        <v>0</v>
      </c>
      <c r="T22" s="221">
        <f t="shared" si="9"/>
        <v>800</v>
      </c>
      <c r="U22" s="221">
        <f t="shared" si="10"/>
        <v>782</v>
      </c>
      <c r="V22" s="221">
        <v>0</v>
      </c>
      <c r="W22" s="221">
        <v>0</v>
      </c>
      <c r="X22" s="221">
        <v>502</v>
      </c>
      <c r="Y22" s="221">
        <v>0</v>
      </c>
      <c r="Z22" s="221">
        <v>0</v>
      </c>
      <c r="AA22" s="221">
        <v>280</v>
      </c>
      <c r="AB22" s="221">
        <f t="shared" si="11"/>
        <v>18</v>
      </c>
      <c r="AC22" s="221">
        <v>0</v>
      </c>
      <c r="AD22" s="221">
        <v>0</v>
      </c>
      <c r="AE22" s="221">
        <v>3</v>
      </c>
      <c r="AF22" s="221">
        <v>0</v>
      </c>
      <c r="AG22" s="221">
        <v>0</v>
      </c>
      <c r="AH22" s="221">
        <v>15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0</v>
      </c>
      <c r="CR22" s="221">
        <f t="shared" si="25"/>
        <v>0</v>
      </c>
      <c r="CS22" s="221">
        <v>0</v>
      </c>
      <c r="CT22" s="221">
        <v>0</v>
      </c>
      <c r="CU22" s="221">
        <v>0</v>
      </c>
      <c r="CV22" s="221">
        <v>0</v>
      </c>
      <c r="CW22" s="221">
        <v>0</v>
      </c>
      <c r="CX22" s="221">
        <v>0</v>
      </c>
      <c r="CY22" s="221">
        <f t="shared" si="26"/>
        <v>0</v>
      </c>
      <c r="CZ22" s="221">
        <v>0</v>
      </c>
      <c r="DA22" s="221">
        <v>0</v>
      </c>
      <c r="DB22" s="221">
        <v>0</v>
      </c>
      <c r="DC22" s="221">
        <v>0</v>
      </c>
      <c r="DD22" s="221">
        <v>0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/>
      <c r="DK22" s="221">
        <v>0</v>
      </c>
      <c r="DL22" s="221">
        <v>0</v>
      </c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472</v>
      </c>
      <c r="DV22" s="221">
        <v>472</v>
      </c>
      <c r="DW22" s="221">
        <v>0</v>
      </c>
      <c r="DX22" s="221">
        <v>0</v>
      </c>
      <c r="DY22" s="221">
        <v>0</v>
      </c>
      <c r="DZ22" s="221">
        <f t="shared" si="31"/>
        <v>9</v>
      </c>
      <c r="EA22" s="221">
        <f t="shared" si="32"/>
        <v>9</v>
      </c>
      <c r="EB22" s="221">
        <v>0</v>
      </c>
      <c r="EC22" s="221">
        <v>0</v>
      </c>
      <c r="ED22" s="221">
        <v>9</v>
      </c>
      <c r="EE22" s="221">
        <v>0</v>
      </c>
      <c r="EF22" s="221">
        <v>0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7" t="s">
        <v>115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10" t="s">
        <v>116</v>
      </c>
      <c r="B2" s="310" t="s">
        <v>117</v>
      </c>
      <c r="C2" s="310" t="s">
        <v>118</v>
      </c>
      <c r="D2" s="227" t="s">
        <v>291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292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293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99" t="s">
        <v>663</v>
      </c>
      <c r="AL2" s="300"/>
      <c r="AM2" s="300"/>
      <c r="AN2" s="300"/>
      <c r="AO2" s="300"/>
      <c r="AP2" s="300"/>
      <c r="AQ2" s="300"/>
      <c r="AR2" s="300"/>
      <c r="AS2" s="300"/>
      <c r="AT2" s="301"/>
    </row>
    <row r="3" spans="1:46" s="167" customFormat="1" ht="25.5" customHeight="1">
      <c r="A3" s="311"/>
      <c r="B3" s="311"/>
      <c r="C3" s="313"/>
      <c r="D3" s="334" t="s">
        <v>137</v>
      </c>
      <c r="E3" s="310" t="s">
        <v>98</v>
      </c>
      <c r="F3" s="335" t="s">
        <v>112</v>
      </c>
      <c r="G3" s="342"/>
      <c r="H3" s="342"/>
      <c r="I3" s="342"/>
      <c r="J3" s="342"/>
      <c r="K3" s="342"/>
      <c r="L3" s="342"/>
      <c r="M3" s="343"/>
      <c r="N3" s="310" t="s">
        <v>113</v>
      </c>
      <c r="O3" s="310" t="s">
        <v>294</v>
      </c>
      <c r="P3" s="334" t="s">
        <v>137</v>
      </c>
      <c r="Q3" s="310" t="s">
        <v>98</v>
      </c>
      <c r="R3" s="345" t="s">
        <v>295</v>
      </c>
      <c r="S3" s="346"/>
      <c r="T3" s="346"/>
      <c r="U3" s="346"/>
      <c r="V3" s="346"/>
      <c r="W3" s="346"/>
      <c r="X3" s="346"/>
      <c r="Y3" s="347"/>
      <c r="Z3" s="334" t="s">
        <v>137</v>
      </c>
      <c r="AA3" s="310" t="s">
        <v>99</v>
      </c>
      <c r="AB3" s="310" t="s">
        <v>105</v>
      </c>
      <c r="AC3" s="234" t="s">
        <v>296</v>
      </c>
      <c r="AD3" s="223"/>
      <c r="AE3" s="223"/>
      <c r="AF3" s="223"/>
      <c r="AG3" s="223"/>
      <c r="AH3" s="223"/>
      <c r="AI3" s="223"/>
      <c r="AJ3" s="232"/>
      <c r="AK3" s="341" t="s">
        <v>664</v>
      </c>
      <c r="AL3" s="339" t="s">
        <v>606</v>
      </c>
      <c r="AM3" s="339" t="s">
        <v>107</v>
      </c>
      <c r="AN3" s="339" t="s">
        <v>102</v>
      </c>
      <c r="AO3" s="339" t="s">
        <v>665</v>
      </c>
      <c r="AP3" s="339" t="s">
        <v>666</v>
      </c>
      <c r="AQ3" s="339" t="s">
        <v>151</v>
      </c>
      <c r="AR3" s="339" t="s">
        <v>104</v>
      </c>
      <c r="AS3" s="339" t="s">
        <v>616</v>
      </c>
      <c r="AT3" s="339" t="s">
        <v>108</v>
      </c>
    </row>
    <row r="4" spans="1:46" s="167" customFormat="1" ht="25.5" customHeight="1">
      <c r="A4" s="311"/>
      <c r="B4" s="311"/>
      <c r="C4" s="313"/>
      <c r="D4" s="334"/>
      <c r="E4" s="313"/>
      <c r="F4" s="334" t="s">
        <v>137</v>
      </c>
      <c r="G4" s="310" t="s">
        <v>107</v>
      </c>
      <c r="H4" s="310" t="s">
        <v>102</v>
      </c>
      <c r="I4" s="310" t="s">
        <v>145</v>
      </c>
      <c r="J4" s="310" t="s">
        <v>147</v>
      </c>
      <c r="K4" s="310" t="s">
        <v>151</v>
      </c>
      <c r="L4" s="310" t="s">
        <v>104</v>
      </c>
      <c r="M4" s="310" t="s">
        <v>108</v>
      </c>
      <c r="N4" s="313"/>
      <c r="O4" s="344"/>
      <c r="P4" s="334"/>
      <c r="Q4" s="313"/>
      <c r="R4" s="311" t="s">
        <v>137</v>
      </c>
      <c r="S4" s="310" t="s">
        <v>107</v>
      </c>
      <c r="T4" s="310" t="s">
        <v>102</v>
      </c>
      <c r="U4" s="310" t="s">
        <v>145</v>
      </c>
      <c r="V4" s="310" t="s">
        <v>147</v>
      </c>
      <c r="W4" s="310" t="s">
        <v>151</v>
      </c>
      <c r="X4" s="310" t="s">
        <v>104</v>
      </c>
      <c r="Y4" s="310" t="s">
        <v>108</v>
      </c>
      <c r="Z4" s="334"/>
      <c r="AA4" s="313"/>
      <c r="AB4" s="313"/>
      <c r="AC4" s="334" t="s">
        <v>137</v>
      </c>
      <c r="AD4" s="310" t="s">
        <v>107</v>
      </c>
      <c r="AE4" s="310" t="s">
        <v>102</v>
      </c>
      <c r="AF4" s="310" t="s">
        <v>145</v>
      </c>
      <c r="AG4" s="310" t="s">
        <v>147</v>
      </c>
      <c r="AH4" s="310" t="s">
        <v>151</v>
      </c>
      <c r="AI4" s="310" t="s">
        <v>104</v>
      </c>
      <c r="AJ4" s="310" t="s">
        <v>108</v>
      </c>
      <c r="AK4" s="341"/>
      <c r="AL4" s="340"/>
      <c r="AM4" s="340"/>
      <c r="AN4" s="340"/>
      <c r="AO4" s="340"/>
      <c r="AP4" s="340"/>
      <c r="AQ4" s="340"/>
      <c r="AR4" s="340"/>
      <c r="AS4" s="340"/>
      <c r="AT4" s="340"/>
    </row>
    <row r="5" spans="1:46" s="167" customFormat="1" ht="25.5" customHeight="1">
      <c r="A5" s="311"/>
      <c r="B5" s="311"/>
      <c r="C5" s="313"/>
      <c r="D5" s="334"/>
      <c r="E5" s="313"/>
      <c r="F5" s="334"/>
      <c r="G5" s="313"/>
      <c r="H5" s="311"/>
      <c r="I5" s="311"/>
      <c r="J5" s="311"/>
      <c r="K5" s="311"/>
      <c r="L5" s="311"/>
      <c r="M5" s="313"/>
      <c r="N5" s="311"/>
      <c r="O5" s="344"/>
      <c r="P5" s="334"/>
      <c r="Q5" s="311"/>
      <c r="R5" s="313"/>
      <c r="S5" s="313"/>
      <c r="T5" s="311"/>
      <c r="U5" s="311"/>
      <c r="V5" s="311"/>
      <c r="W5" s="311"/>
      <c r="X5" s="311"/>
      <c r="Y5" s="313"/>
      <c r="Z5" s="334"/>
      <c r="AA5" s="311"/>
      <c r="AB5" s="311"/>
      <c r="AC5" s="334"/>
      <c r="AD5" s="313"/>
      <c r="AE5" s="311"/>
      <c r="AF5" s="311"/>
      <c r="AG5" s="311"/>
      <c r="AH5" s="311"/>
      <c r="AI5" s="311"/>
      <c r="AJ5" s="313"/>
      <c r="AK5" s="341"/>
      <c r="AL5" s="340"/>
      <c r="AM5" s="340"/>
      <c r="AN5" s="340"/>
      <c r="AO5" s="340"/>
      <c r="AP5" s="340"/>
      <c r="AQ5" s="340"/>
      <c r="AR5" s="340"/>
      <c r="AS5" s="340"/>
      <c r="AT5" s="340"/>
    </row>
    <row r="6" spans="1:46" s="182" customFormat="1" ht="11.25">
      <c r="A6" s="311"/>
      <c r="B6" s="312"/>
      <c r="C6" s="313"/>
      <c r="D6" s="244" t="s">
        <v>109</v>
      </c>
      <c r="E6" s="244" t="s">
        <v>109</v>
      </c>
      <c r="F6" s="244" t="s">
        <v>109</v>
      </c>
      <c r="G6" s="243" t="s">
        <v>109</v>
      </c>
      <c r="H6" s="243" t="s">
        <v>109</v>
      </c>
      <c r="I6" s="243" t="s">
        <v>109</v>
      </c>
      <c r="J6" s="243" t="s">
        <v>109</v>
      </c>
      <c r="K6" s="243" t="s">
        <v>109</v>
      </c>
      <c r="L6" s="243" t="s">
        <v>109</v>
      </c>
      <c r="M6" s="243" t="s">
        <v>109</v>
      </c>
      <c r="N6" s="243" t="s">
        <v>109</v>
      </c>
      <c r="O6" s="244" t="s">
        <v>109</v>
      </c>
      <c r="P6" s="244" t="s">
        <v>109</v>
      </c>
      <c r="Q6" s="243" t="s">
        <v>109</v>
      </c>
      <c r="R6" s="243" t="s">
        <v>109</v>
      </c>
      <c r="S6" s="243" t="s">
        <v>109</v>
      </c>
      <c r="T6" s="243" t="s">
        <v>109</v>
      </c>
      <c r="U6" s="243" t="s">
        <v>109</v>
      </c>
      <c r="V6" s="243" t="s">
        <v>109</v>
      </c>
      <c r="W6" s="243" t="s">
        <v>109</v>
      </c>
      <c r="X6" s="243" t="s">
        <v>109</v>
      </c>
      <c r="Y6" s="243" t="s">
        <v>109</v>
      </c>
      <c r="Z6" s="244" t="s">
        <v>109</v>
      </c>
      <c r="AA6" s="243" t="s">
        <v>109</v>
      </c>
      <c r="AB6" s="243" t="s">
        <v>109</v>
      </c>
      <c r="AC6" s="244" t="s">
        <v>109</v>
      </c>
      <c r="AD6" s="243" t="s">
        <v>109</v>
      </c>
      <c r="AE6" s="243" t="s">
        <v>109</v>
      </c>
      <c r="AF6" s="243" t="s">
        <v>109</v>
      </c>
      <c r="AG6" s="243" t="s">
        <v>109</v>
      </c>
      <c r="AH6" s="243" t="s">
        <v>109</v>
      </c>
      <c r="AI6" s="243" t="s">
        <v>109</v>
      </c>
      <c r="AJ6" s="243" t="s">
        <v>109</v>
      </c>
      <c r="AK6" s="302" t="s">
        <v>667</v>
      </c>
      <c r="AL6" s="302" t="s">
        <v>668</v>
      </c>
      <c r="AM6" s="303" t="s">
        <v>667</v>
      </c>
      <c r="AN6" s="303" t="s">
        <v>109</v>
      </c>
      <c r="AO6" s="303" t="s">
        <v>109</v>
      </c>
      <c r="AP6" s="303" t="s">
        <v>109</v>
      </c>
      <c r="AQ6" s="303" t="s">
        <v>667</v>
      </c>
      <c r="AR6" s="303" t="s">
        <v>668</v>
      </c>
      <c r="AS6" s="303" t="s">
        <v>667</v>
      </c>
      <c r="AT6" s="303" t="s">
        <v>109</v>
      </c>
    </row>
    <row r="7" spans="1:46" s="181" customFormat="1" ht="12" customHeight="1">
      <c r="A7" s="173" t="s">
        <v>154</v>
      </c>
      <c r="B7" s="188" t="s">
        <v>155</v>
      </c>
      <c r="C7" s="174" t="s">
        <v>137</v>
      </c>
      <c r="D7" s="246">
        <f aca="true" t="shared" si="0" ref="D7:AT7">SUM(D8:D22)</f>
        <v>367991</v>
      </c>
      <c r="E7" s="246">
        <f t="shared" si="0"/>
        <v>292752</v>
      </c>
      <c r="F7" s="246">
        <f t="shared" si="0"/>
        <v>58881</v>
      </c>
      <c r="G7" s="246">
        <f t="shared" si="0"/>
        <v>22414</v>
      </c>
      <c r="H7" s="246">
        <f t="shared" si="0"/>
        <v>8349</v>
      </c>
      <c r="I7" s="246">
        <f t="shared" si="0"/>
        <v>1758</v>
      </c>
      <c r="J7" s="246">
        <f t="shared" si="0"/>
        <v>841</v>
      </c>
      <c r="K7" s="246">
        <f t="shared" si="0"/>
        <v>14634</v>
      </c>
      <c r="L7" s="246">
        <f t="shared" si="0"/>
        <v>10851</v>
      </c>
      <c r="M7" s="246">
        <f t="shared" si="0"/>
        <v>34</v>
      </c>
      <c r="N7" s="246">
        <f t="shared" si="0"/>
        <v>3467</v>
      </c>
      <c r="O7" s="246">
        <f t="shared" si="0"/>
        <v>12891</v>
      </c>
      <c r="P7" s="246">
        <f t="shared" si="0"/>
        <v>300750</v>
      </c>
      <c r="Q7" s="246">
        <f t="shared" si="0"/>
        <v>292752</v>
      </c>
      <c r="R7" s="246">
        <f t="shared" si="0"/>
        <v>7998</v>
      </c>
      <c r="S7" s="246">
        <f t="shared" si="0"/>
        <v>7843</v>
      </c>
      <c r="T7" s="246">
        <f t="shared" si="0"/>
        <v>0</v>
      </c>
      <c r="U7" s="246">
        <f t="shared" si="0"/>
        <v>0</v>
      </c>
      <c r="V7" s="246">
        <f t="shared" si="0"/>
        <v>0</v>
      </c>
      <c r="W7" s="246">
        <f t="shared" si="0"/>
        <v>106</v>
      </c>
      <c r="X7" s="246">
        <f t="shared" si="0"/>
        <v>49</v>
      </c>
      <c r="Y7" s="246">
        <f t="shared" si="0"/>
        <v>0</v>
      </c>
      <c r="Z7" s="246">
        <f t="shared" si="0"/>
        <v>36714</v>
      </c>
      <c r="AA7" s="246">
        <f t="shared" si="0"/>
        <v>3467</v>
      </c>
      <c r="AB7" s="246">
        <f t="shared" si="0"/>
        <v>26124</v>
      </c>
      <c r="AC7" s="246">
        <f t="shared" si="0"/>
        <v>7123</v>
      </c>
      <c r="AD7" s="246">
        <f t="shared" si="0"/>
        <v>6908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0</v>
      </c>
      <c r="AI7" s="246">
        <f t="shared" si="0"/>
        <v>181</v>
      </c>
      <c r="AJ7" s="246">
        <f t="shared" si="0"/>
        <v>34</v>
      </c>
      <c r="AK7" s="246">
        <f t="shared" si="0"/>
        <v>0</v>
      </c>
      <c r="AL7" s="246">
        <f t="shared" si="0"/>
        <v>0</v>
      </c>
      <c r="AM7" s="246">
        <f t="shared" si="0"/>
        <v>0</v>
      </c>
      <c r="AN7" s="246">
        <f t="shared" si="0"/>
        <v>0</v>
      </c>
      <c r="AO7" s="246">
        <f t="shared" si="0"/>
        <v>0</v>
      </c>
      <c r="AP7" s="246">
        <f t="shared" si="0"/>
        <v>0</v>
      </c>
      <c r="AQ7" s="246">
        <f t="shared" si="0"/>
        <v>0</v>
      </c>
      <c r="AR7" s="246">
        <f t="shared" si="0"/>
        <v>0</v>
      </c>
      <c r="AS7" s="246">
        <f t="shared" si="0"/>
        <v>0</v>
      </c>
      <c r="AT7" s="246">
        <f t="shared" si="0"/>
        <v>0</v>
      </c>
    </row>
    <row r="8" spans="1:46" s="177" customFormat="1" ht="12" customHeight="1">
      <c r="A8" s="176" t="s">
        <v>154</v>
      </c>
      <c r="B8" s="190" t="s">
        <v>156</v>
      </c>
      <c r="C8" s="176" t="s">
        <v>157</v>
      </c>
      <c r="D8" s="220">
        <f aca="true" t="shared" si="1" ref="D8:D22">SUM(E8,F8,N8,O8)</f>
        <v>148893</v>
      </c>
      <c r="E8" s="220">
        <f aca="true" t="shared" si="2" ref="E8:E22">+Q8</f>
        <v>122495</v>
      </c>
      <c r="F8" s="220">
        <f aca="true" t="shared" si="3" ref="F8:F22">SUM(G8:M8)</f>
        <v>21599</v>
      </c>
      <c r="G8" s="220">
        <v>6172</v>
      </c>
      <c r="H8" s="220">
        <v>8231</v>
      </c>
      <c r="I8" s="220">
        <v>0</v>
      </c>
      <c r="J8" s="220">
        <v>589</v>
      </c>
      <c r="K8" s="220">
        <v>2349</v>
      </c>
      <c r="L8" s="220">
        <v>4258</v>
      </c>
      <c r="M8" s="220">
        <v>0</v>
      </c>
      <c r="N8" s="220">
        <f aca="true" t="shared" si="4" ref="N8:N22">+AA8</f>
        <v>361</v>
      </c>
      <c r="O8" s="220">
        <f>+'資源化量内訳'!Y8</f>
        <v>4438</v>
      </c>
      <c r="P8" s="220">
        <f aca="true" t="shared" si="5" ref="P8:P22">+SUM(Q8,R8)</f>
        <v>124185</v>
      </c>
      <c r="Q8" s="220">
        <v>122495</v>
      </c>
      <c r="R8" s="220">
        <f aca="true" t="shared" si="6" ref="R8:R22">+SUM(S8,T8,U8,V8,W8,X8,Y8)</f>
        <v>1690</v>
      </c>
      <c r="S8" s="220">
        <v>1690</v>
      </c>
      <c r="T8" s="220">
        <v>0</v>
      </c>
      <c r="U8" s="220">
        <v>0</v>
      </c>
      <c r="V8" s="220">
        <v>0</v>
      </c>
      <c r="W8" s="220">
        <v>0</v>
      </c>
      <c r="X8" s="220">
        <v>0</v>
      </c>
      <c r="Y8" s="220">
        <v>0</v>
      </c>
      <c r="Z8" s="220">
        <f aca="true" t="shared" si="7" ref="Z8:Z22">SUM(AA8:AC8)</f>
        <v>12234</v>
      </c>
      <c r="AA8" s="220">
        <v>361</v>
      </c>
      <c r="AB8" s="220">
        <v>9538</v>
      </c>
      <c r="AC8" s="220">
        <f aca="true" t="shared" si="8" ref="AC8:AC22">SUM(AD8:AJ8)</f>
        <v>2335</v>
      </c>
      <c r="AD8" s="220">
        <v>2335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178">
        <f aca="true" t="shared" si="9" ref="AK8:AK22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154</v>
      </c>
      <c r="B9" s="190" t="s">
        <v>158</v>
      </c>
      <c r="C9" s="176" t="s">
        <v>159</v>
      </c>
      <c r="D9" s="220">
        <f t="shared" si="1"/>
        <v>64412</v>
      </c>
      <c r="E9" s="220">
        <f t="shared" si="2"/>
        <v>49020</v>
      </c>
      <c r="F9" s="220">
        <f t="shared" si="3"/>
        <v>13341</v>
      </c>
      <c r="G9" s="220">
        <v>4717</v>
      </c>
      <c r="H9" s="220">
        <v>0</v>
      </c>
      <c r="I9" s="220">
        <v>1758</v>
      </c>
      <c r="J9" s="220">
        <v>252</v>
      </c>
      <c r="K9" s="220">
        <v>5485</v>
      </c>
      <c r="L9" s="220">
        <v>1129</v>
      </c>
      <c r="M9" s="220">
        <v>0</v>
      </c>
      <c r="N9" s="220">
        <f t="shared" si="4"/>
        <v>2051</v>
      </c>
      <c r="O9" s="220">
        <f>+'資源化量内訳'!Y9</f>
        <v>0</v>
      </c>
      <c r="P9" s="220">
        <f t="shared" si="5"/>
        <v>50278</v>
      </c>
      <c r="Q9" s="220">
        <v>49020</v>
      </c>
      <c r="R9" s="220">
        <f t="shared" si="6"/>
        <v>1258</v>
      </c>
      <c r="S9" s="220">
        <v>1185</v>
      </c>
      <c r="T9" s="220">
        <v>0</v>
      </c>
      <c r="U9" s="220">
        <v>0</v>
      </c>
      <c r="V9" s="220">
        <v>0</v>
      </c>
      <c r="W9" s="220">
        <v>36</v>
      </c>
      <c r="X9" s="220">
        <v>37</v>
      </c>
      <c r="Y9" s="220">
        <v>0</v>
      </c>
      <c r="Z9" s="220">
        <f t="shared" si="7"/>
        <v>7776</v>
      </c>
      <c r="AA9" s="220">
        <v>2051</v>
      </c>
      <c r="AB9" s="220">
        <v>5624</v>
      </c>
      <c r="AC9" s="220">
        <f t="shared" si="8"/>
        <v>101</v>
      </c>
      <c r="AD9" s="220">
        <v>101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178">
        <f t="shared" si="9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154</v>
      </c>
      <c r="B10" s="190" t="s">
        <v>160</v>
      </c>
      <c r="C10" s="176" t="s">
        <v>161</v>
      </c>
      <c r="D10" s="220">
        <f t="shared" si="1"/>
        <v>15800</v>
      </c>
      <c r="E10" s="220">
        <f t="shared" si="2"/>
        <v>12336</v>
      </c>
      <c r="F10" s="220">
        <f t="shared" si="3"/>
        <v>2253</v>
      </c>
      <c r="G10" s="220">
        <v>2253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f t="shared" si="4"/>
        <v>3</v>
      </c>
      <c r="O10" s="220">
        <f>+'資源化量内訳'!Y10</f>
        <v>1208</v>
      </c>
      <c r="P10" s="220">
        <f t="shared" si="5"/>
        <v>13673</v>
      </c>
      <c r="Q10" s="220">
        <v>12336</v>
      </c>
      <c r="R10" s="220">
        <f t="shared" si="6"/>
        <v>1337</v>
      </c>
      <c r="S10" s="220">
        <v>1337</v>
      </c>
      <c r="T10" s="220">
        <v>0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f t="shared" si="7"/>
        <v>1821</v>
      </c>
      <c r="AA10" s="220">
        <v>3</v>
      </c>
      <c r="AB10" s="220">
        <v>1154</v>
      </c>
      <c r="AC10" s="220">
        <f t="shared" si="8"/>
        <v>664</v>
      </c>
      <c r="AD10" s="220">
        <v>664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178">
        <f t="shared" si="9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154</v>
      </c>
      <c r="B11" s="190" t="s">
        <v>162</v>
      </c>
      <c r="C11" s="176" t="s">
        <v>163</v>
      </c>
      <c r="D11" s="220">
        <f t="shared" si="1"/>
        <v>15481</v>
      </c>
      <c r="E11" s="220">
        <f t="shared" si="2"/>
        <v>12413</v>
      </c>
      <c r="F11" s="220">
        <f t="shared" si="3"/>
        <v>2441</v>
      </c>
      <c r="G11" s="220">
        <v>1248</v>
      </c>
      <c r="H11" s="220">
        <v>0</v>
      </c>
      <c r="I11" s="220">
        <v>0</v>
      </c>
      <c r="J11" s="220">
        <v>0</v>
      </c>
      <c r="K11" s="220">
        <v>0</v>
      </c>
      <c r="L11" s="220">
        <v>1193</v>
      </c>
      <c r="M11" s="220">
        <v>0</v>
      </c>
      <c r="N11" s="220">
        <f t="shared" si="4"/>
        <v>0</v>
      </c>
      <c r="O11" s="220">
        <f>+'資源化量内訳'!Y11</f>
        <v>627</v>
      </c>
      <c r="P11" s="220">
        <f t="shared" si="5"/>
        <v>12425</v>
      </c>
      <c r="Q11" s="220">
        <v>12413</v>
      </c>
      <c r="R11" s="220">
        <f t="shared" si="6"/>
        <v>12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v>12</v>
      </c>
      <c r="Y11" s="220">
        <v>0</v>
      </c>
      <c r="Z11" s="220">
        <f t="shared" si="7"/>
        <v>2781</v>
      </c>
      <c r="AA11" s="220">
        <v>0</v>
      </c>
      <c r="AB11" s="220">
        <v>1699</v>
      </c>
      <c r="AC11" s="220">
        <f t="shared" si="8"/>
        <v>1082</v>
      </c>
      <c r="AD11" s="220">
        <v>1078</v>
      </c>
      <c r="AE11" s="220">
        <v>0</v>
      </c>
      <c r="AF11" s="220">
        <v>0</v>
      </c>
      <c r="AG11" s="220">
        <v>0</v>
      </c>
      <c r="AH11" s="220">
        <v>0</v>
      </c>
      <c r="AI11" s="220">
        <v>4</v>
      </c>
      <c r="AJ11" s="220">
        <v>0</v>
      </c>
      <c r="AK11" s="178">
        <f t="shared" si="9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154</v>
      </c>
      <c r="B12" s="179" t="s">
        <v>164</v>
      </c>
      <c r="C12" s="178" t="s">
        <v>165</v>
      </c>
      <c r="D12" s="221">
        <f t="shared" si="1"/>
        <v>12366</v>
      </c>
      <c r="E12" s="221">
        <f t="shared" si="2"/>
        <v>9799</v>
      </c>
      <c r="F12" s="221">
        <f t="shared" si="3"/>
        <v>1730</v>
      </c>
      <c r="G12" s="221">
        <v>416</v>
      </c>
      <c r="H12" s="221">
        <v>0</v>
      </c>
      <c r="I12" s="221">
        <v>0</v>
      </c>
      <c r="J12" s="221">
        <v>0</v>
      </c>
      <c r="K12" s="221">
        <v>0</v>
      </c>
      <c r="L12" s="221">
        <v>1314</v>
      </c>
      <c r="M12" s="221">
        <v>0</v>
      </c>
      <c r="N12" s="221">
        <f t="shared" si="4"/>
        <v>0</v>
      </c>
      <c r="O12" s="221">
        <f>+'資源化量内訳'!Y12</f>
        <v>837</v>
      </c>
      <c r="P12" s="221">
        <f t="shared" si="5"/>
        <v>9912</v>
      </c>
      <c r="Q12" s="221">
        <v>9799</v>
      </c>
      <c r="R12" s="221">
        <f t="shared" si="6"/>
        <v>113</v>
      </c>
      <c r="S12" s="221">
        <v>113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f t="shared" si="7"/>
        <v>796</v>
      </c>
      <c r="AA12" s="221">
        <v>0</v>
      </c>
      <c r="AB12" s="221">
        <v>640</v>
      </c>
      <c r="AC12" s="221">
        <f t="shared" si="8"/>
        <v>156</v>
      </c>
      <c r="AD12" s="221">
        <v>156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178">
        <f t="shared" si="9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154</v>
      </c>
      <c r="B13" s="179" t="s">
        <v>166</v>
      </c>
      <c r="C13" s="178" t="s">
        <v>167</v>
      </c>
      <c r="D13" s="221">
        <f t="shared" si="1"/>
        <v>14343</v>
      </c>
      <c r="E13" s="221">
        <f t="shared" si="2"/>
        <v>10725</v>
      </c>
      <c r="F13" s="221">
        <f t="shared" si="3"/>
        <v>2287</v>
      </c>
      <c r="G13" s="221">
        <v>2287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f t="shared" si="4"/>
        <v>4</v>
      </c>
      <c r="O13" s="221">
        <f>+'資源化量内訳'!Y13</f>
        <v>1327</v>
      </c>
      <c r="P13" s="221">
        <f t="shared" si="5"/>
        <v>12082</v>
      </c>
      <c r="Q13" s="221">
        <v>10725</v>
      </c>
      <c r="R13" s="221">
        <f t="shared" si="6"/>
        <v>1357</v>
      </c>
      <c r="S13" s="221">
        <v>1357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f t="shared" si="7"/>
        <v>1684</v>
      </c>
      <c r="AA13" s="221">
        <v>4</v>
      </c>
      <c r="AB13" s="221">
        <v>1006</v>
      </c>
      <c r="AC13" s="221">
        <f t="shared" si="8"/>
        <v>674</v>
      </c>
      <c r="AD13" s="221">
        <v>674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178">
        <f t="shared" si="9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154</v>
      </c>
      <c r="B14" s="179" t="s">
        <v>168</v>
      </c>
      <c r="C14" s="178" t="s">
        <v>169</v>
      </c>
      <c r="D14" s="221">
        <f t="shared" si="1"/>
        <v>13522</v>
      </c>
      <c r="E14" s="221">
        <f t="shared" si="2"/>
        <v>11844</v>
      </c>
      <c r="F14" s="221">
        <f t="shared" si="3"/>
        <v>1626</v>
      </c>
      <c r="G14" s="221">
        <v>838</v>
      </c>
      <c r="H14" s="221">
        <v>0</v>
      </c>
      <c r="I14" s="221">
        <v>0</v>
      </c>
      <c r="J14" s="221">
        <v>0</v>
      </c>
      <c r="K14" s="221">
        <v>275</v>
      </c>
      <c r="L14" s="221">
        <v>513</v>
      </c>
      <c r="M14" s="221">
        <v>0</v>
      </c>
      <c r="N14" s="221">
        <f t="shared" si="4"/>
        <v>52</v>
      </c>
      <c r="O14" s="221">
        <f>+'資源化量内訳'!Y14</f>
        <v>0</v>
      </c>
      <c r="P14" s="221">
        <f t="shared" si="5"/>
        <v>12087</v>
      </c>
      <c r="Q14" s="221">
        <v>11844</v>
      </c>
      <c r="R14" s="221">
        <f t="shared" si="6"/>
        <v>243</v>
      </c>
      <c r="S14" s="221">
        <v>241</v>
      </c>
      <c r="T14" s="221">
        <v>0</v>
      </c>
      <c r="U14" s="221">
        <v>0</v>
      </c>
      <c r="V14" s="221">
        <v>0</v>
      </c>
      <c r="W14" s="221">
        <v>2</v>
      </c>
      <c r="X14" s="221">
        <v>0</v>
      </c>
      <c r="Y14" s="221">
        <v>0</v>
      </c>
      <c r="Z14" s="221">
        <f t="shared" si="7"/>
        <v>1774</v>
      </c>
      <c r="AA14" s="221">
        <v>52</v>
      </c>
      <c r="AB14" s="221">
        <v>1406</v>
      </c>
      <c r="AC14" s="221">
        <f t="shared" si="8"/>
        <v>316</v>
      </c>
      <c r="AD14" s="221">
        <v>316</v>
      </c>
      <c r="AE14" s="221">
        <v>0</v>
      </c>
      <c r="AF14" s="221">
        <v>0</v>
      </c>
      <c r="AG14" s="221">
        <v>0</v>
      </c>
      <c r="AH14" s="221"/>
      <c r="AI14" s="221">
        <v>0</v>
      </c>
      <c r="AJ14" s="221">
        <v>0</v>
      </c>
      <c r="AK14" s="178">
        <f t="shared" si="9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297</v>
      </c>
      <c r="B15" s="179" t="s">
        <v>298</v>
      </c>
      <c r="C15" s="178" t="s">
        <v>299</v>
      </c>
      <c r="D15" s="221">
        <f t="shared" si="1"/>
        <v>7871</v>
      </c>
      <c r="E15" s="221">
        <f t="shared" si="2"/>
        <v>6084</v>
      </c>
      <c r="F15" s="221">
        <f t="shared" si="3"/>
        <v>478</v>
      </c>
      <c r="G15" s="221">
        <v>0</v>
      </c>
      <c r="H15" s="221">
        <v>118</v>
      </c>
      <c r="I15" s="221">
        <v>0</v>
      </c>
      <c r="J15" s="221">
        <v>0</v>
      </c>
      <c r="K15" s="221">
        <v>0</v>
      </c>
      <c r="L15" s="221">
        <v>345</v>
      </c>
      <c r="M15" s="221">
        <v>15</v>
      </c>
      <c r="N15" s="221">
        <f t="shared" si="4"/>
        <v>743</v>
      </c>
      <c r="O15" s="221">
        <f>+'資源化量内訳'!Y15</f>
        <v>566</v>
      </c>
      <c r="P15" s="221">
        <f t="shared" si="5"/>
        <v>6084</v>
      </c>
      <c r="Q15" s="221">
        <v>6084</v>
      </c>
      <c r="R15" s="221">
        <f t="shared" si="6"/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f t="shared" si="7"/>
        <v>1598</v>
      </c>
      <c r="AA15" s="221">
        <v>743</v>
      </c>
      <c r="AB15" s="221">
        <v>671</v>
      </c>
      <c r="AC15" s="221">
        <f t="shared" si="8"/>
        <v>184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169</v>
      </c>
      <c r="AJ15" s="221">
        <v>15</v>
      </c>
      <c r="AK15" s="178">
        <f t="shared" si="9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297</v>
      </c>
      <c r="B16" s="179" t="s">
        <v>300</v>
      </c>
      <c r="C16" s="178" t="s">
        <v>301</v>
      </c>
      <c r="D16" s="221">
        <f t="shared" si="1"/>
        <v>12760</v>
      </c>
      <c r="E16" s="221">
        <f t="shared" si="2"/>
        <v>4820</v>
      </c>
      <c r="F16" s="221">
        <f t="shared" si="3"/>
        <v>7436</v>
      </c>
      <c r="G16" s="221">
        <v>318</v>
      </c>
      <c r="H16" s="221">
        <v>0</v>
      </c>
      <c r="I16" s="221">
        <v>0</v>
      </c>
      <c r="J16" s="221">
        <v>0</v>
      </c>
      <c r="K16" s="221">
        <v>6525</v>
      </c>
      <c r="L16" s="221">
        <v>574</v>
      </c>
      <c r="M16" s="221">
        <v>19</v>
      </c>
      <c r="N16" s="221">
        <f t="shared" si="4"/>
        <v>149</v>
      </c>
      <c r="O16" s="221">
        <f>+'資源化量内訳'!Y16</f>
        <v>355</v>
      </c>
      <c r="P16" s="221">
        <f t="shared" si="5"/>
        <v>4977</v>
      </c>
      <c r="Q16" s="221">
        <v>4820</v>
      </c>
      <c r="R16" s="221">
        <f t="shared" si="6"/>
        <v>157</v>
      </c>
      <c r="S16" s="221">
        <v>89</v>
      </c>
      <c r="T16" s="221">
        <v>0</v>
      </c>
      <c r="U16" s="221">
        <v>0</v>
      </c>
      <c r="V16" s="221">
        <v>0</v>
      </c>
      <c r="W16" s="221">
        <v>68</v>
      </c>
      <c r="X16" s="221">
        <v>0</v>
      </c>
      <c r="Y16" s="221">
        <v>0</v>
      </c>
      <c r="Z16" s="221">
        <f t="shared" si="7"/>
        <v>856</v>
      </c>
      <c r="AA16" s="221">
        <v>149</v>
      </c>
      <c r="AB16" s="221">
        <v>573</v>
      </c>
      <c r="AC16" s="221">
        <f t="shared" si="8"/>
        <v>134</v>
      </c>
      <c r="AD16" s="221">
        <v>115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19</v>
      </c>
      <c r="AK16" s="178">
        <f t="shared" si="9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297</v>
      </c>
      <c r="B17" s="179" t="s">
        <v>302</v>
      </c>
      <c r="C17" s="178" t="s">
        <v>303</v>
      </c>
      <c r="D17" s="221">
        <f t="shared" si="1"/>
        <v>29407</v>
      </c>
      <c r="E17" s="221">
        <f t="shared" si="2"/>
        <v>26299</v>
      </c>
      <c r="F17" s="221">
        <f t="shared" si="3"/>
        <v>2617</v>
      </c>
      <c r="G17" s="221">
        <v>1724</v>
      </c>
      <c r="H17" s="221">
        <v>0</v>
      </c>
      <c r="I17" s="221">
        <v>0</v>
      </c>
      <c r="J17" s="221">
        <v>0</v>
      </c>
      <c r="K17" s="221">
        <v>0</v>
      </c>
      <c r="L17" s="221">
        <v>893</v>
      </c>
      <c r="M17" s="221">
        <v>0</v>
      </c>
      <c r="N17" s="221">
        <f t="shared" si="4"/>
        <v>94</v>
      </c>
      <c r="O17" s="221">
        <f>+'資源化量内訳'!Y17</f>
        <v>397</v>
      </c>
      <c r="P17" s="221">
        <f t="shared" si="5"/>
        <v>26853</v>
      </c>
      <c r="Q17" s="221">
        <v>26299</v>
      </c>
      <c r="R17" s="221">
        <f t="shared" si="6"/>
        <v>554</v>
      </c>
      <c r="S17" s="221">
        <v>554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f t="shared" si="7"/>
        <v>2192</v>
      </c>
      <c r="AA17" s="221">
        <v>94</v>
      </c>
      <c r="AB17" s="221">
        <v>1425</v>
      </c>
      <c r="AC17" s="221">
        <f t="shared" si="8"/>
        <v>673</v>
      </c>
      <c r="AD17" s="221">
        <v>673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178">
        <f t="shared" si="9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297</v>
      </c>
      <c r="B18" s="179" t="s">
        <v>304</v>
      </c>
      <c r="C18" s="178" t="s">
        <v>305</v>
      </c>
      <c r="D18" s="221">
        <f t="shared" si="1"/>
        <v>1038</v>
      </c>
      <c r="E18" s="221">
        <f t="shared" si="2"/>
        <v>865</v>
      </c>
      <c r="F18" s="221">
        <f t="shared" si="3"/>
        <v>39</v>
      </c>
      <c r="G18" s="221">
        <v>10</v>
      </c>
      <c r="H18" s="221">
        <v>0</v>
      </c>
      <c r="I18" s="221">
        <v>0</v>
      </c>
      <c r="J18" s="221">
        <v>0</v>
      </c>
      <c r="K18" s="221">
        <v>0</v>
      </c>
      <c r="L18" s="221">
        <v>29</v>
      </c>
      <c r="M18" s="221">
        <v>0</v>
      </c>
      <c r="N18" s="221">
        <f t="shared" si="4"/>
        <v>0</v>
      </c>
      <c r="O18" s="221">
        <f>+'資源化量内訳'!Y18</f>
        <v>134</v>
      </c>
      <c r="P18" s="221">
        <f t="shared" si="5"/>
        <v>865</v>
      </c>
      <c r="Q18" s="221">
        <v>865</v>
      </c>
      <c r="R18" s="221">
        <f t="shared" si="6"/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f t="shared" si="7"/>
        <v>74</v>
      </c>
      <c r="AA18" s="221">
        <v>0</v>
      </c>
      <c r="AB18" s="221">
        <v>64</v>
      </c>
      <c r="AC18" s="221">
        <f t="shared" si="8"/>
        <v>10</v>
      </c>
      <c r="AD18" s="221">
        <v>10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178">
        <f t="shared" si="9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297</v>
      </c>
      <c r="B19" s="179" t="s">
        <v>306</v>
      </c>
      <c r="C19" s="178" t="s">
        <v>307</v>
      </c>
      <c r="D19" s="221">
        <f t="shared" si="1"/>
        <v>8003</v>
      </c>
      <c r="E19" s="221">
        <f t="shared" si="2"/>
        <v>6415</v>
      </c>
      <c r="F19" s="221">
        <f t="shared" si="3"/>
        <v>776</v>
      </c>
      <c r="G19" s="221">
        <v>173</v>
      </c>
      <c r="H19" s="221">
        <v>0</v>
      </c>
      <c r="I19" s="221">
        <v>0</v>
      </c>
      <c r="J19" s="221">
        <v>0</v>
      </c>
      <c r="K19" s="221">
        <v>0</v>
      </c>
      <c r="L19" s="221">
        <v>603</v>
      </c>
      <c r="M19" s="221">
        <v>0</v>
      </c>
      <c r="N19" s="221">
        <f t="shared" si="4"/>
        <v>0</v>
      </c>
      <c r="O19" s="221">
        <f>+'資源化量内訳'!Y19</f>
        <v>812</v>
      </c>
      <c r="P19" s="221">
        <f t="shared" si="5"/>
        <v>6460</v>
      </c>
      <c r="Q19" s="221">
        <v>6415</v>
      </c>
      <c r="R19" s="221">
        <f t="shared" si="6"/>
        <v>45</v>
      </c>
      <c r="S19" s="221">
        <v>45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f t="shared" si="7"/>
        <v>561</v>
      </c>
      <c r="AA19" s="221">
        <v>0</v>
      </c>
      <c r="AB19" s="221">
        <v>490</v>
      </c>
      <c r="AC19" s="221">
        <f t="shared" si="8"/>
        <v>71</v>
      </c>
      <c r="AD19" s="221">
        <v>63</v>
      </c>
      <c r="AE19" s="221">
        <v>0</v>
      </c>
      <c r="AF19" s="221">
        <v>0</v>
      </c>
      <c r="AG19" s="221">
        <v>0</v>
      </c>
      <c r="AH19" s="221">
        <v>0</v>
      </c>
      <c r="AI19" s="221">
        <v>8</v>
      </c>
      <c r="AJ19" s="221">
        <v>0</v>
      </c>
      <c r="AK19" s="178">
        <f t="shared" si="9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297</v>
      </c>
      <c r="B20" s="179" t="s">
        <v>308</v>
      </c>
      <c r="C20" s="178" t="s">
        <v>309</v>
      </c>
      <c r="D20" s="221">
        <f t="shared" si="1"/>
        <v>9017</v>
      </c>
      <c r="E20" s="221">
        <f t="shared" si="2"/>
        <v>8101</v>
      </c>
      <c r="F20" s="221">
        <f t="shared" si="3"/>
        <v>116</v>
      </c>
      <c r="G20" s="221">
        <v>116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f t="shared" si="4"/>
        <v>0</v>
      </c>
      <c r="O20" s="221">
        <f>+'資源化量内訳'!Y20</f>
        <v>800</v>
      </c>
      <c r="P20" s="221">
        <f t="shared" si="5"/>
        <v>8132</v>
      </c>
      <c r="Q20" s="221">
        <v>8101</v>
      </c>
      <c r="R20" s="221">
        <f t="shared" si="6"/>
        <v>31</v>
      </c>
      <c r="S20" s="221">
        <v>31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f t="shared" si="7"/>
        <v>811</v>
      </c>
      <c r="AA20" s="221">
        <v>0</v>
      </c>
      <c r="AB20" s="221">
        <v>769</v>
      </c>
      <c r="AC20" s="221">
        <f t="shared" si="8"/>
        <v>42</v>
      </c>
      <c r="AD20" s="221">
        <v>42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178">
        <f t="shared" si="9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297</v>
      </c>
      <c r="B21" s="179" t="s">
        <v>310</v>
      </c>
      <c r="C21" s="178" t="s">
        <v>311</v>
      </c>
      <c r="D21" s="221">
        <f t="shared" si="1"/>
        <v>9791</v>
      </c>
      <c r="E21" s="221">
        <f t="shared" si="2"/>
        <v>7530</v>
      </c>
      <c r="F21" s="221">
        <f t="shared" si="3"/>
        <v>1342</v>
      </c>
      <c r="G21" s="221">
        <v>1342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f t="shared" si="4"/>
        <v>1</v>
      </c>
      <c r="O21" s="221">
        <f>+'資源化量内訳'!Y21</f>
        <v>918</v>
      </c>
      <c r="P21" s="221">
        <f t="shared" si="5"/>
        <v>8256</v>
      </c>
      <c r="Q21" s="221">
        <v>7530</v>
      </c>
      <c r="R21" s="221">
        <f t="shared" si="6"/>
        <v>726</v>
      </c>
      <c r="S21" s="221">
        <v>726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f t="shared" si="7"/>
        <v>1135</v>
      </c>
      <c r="AA21" s="221">
        <v>1</v>
      </c>
      <c r="AB21" s="221">
        <v>689</v>
      </c>
      <c r="AC21" s="221">
        <f t="shared" si="8"/>
        <v>445</v>
      </c>
      <c r="AD21" s="221">
        <v>445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178">
        <f t="shared" si="9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297</v>
      </c>
      <c r="B22" s="179" t="s">
        <v>312</v>
      </c>
      <c r="C22" s="178" t="s">
        <v>313</v>
      </c>
      <c r="D22" s="221">
        <f t="shared" si="1"/>
        <v>5287</v>
      </c>
      <c r="E22" s="221">
        <f t="shared" si="2"/>
        <v>4006</v>
      </c>
      <c r="F22" s="221">
        <f t="shared" si="3"/>
        <v>800</v>
      </c>
      <c r="G22" s="221">
        <v>800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f t="shared" si="4"/>
        <v>9</v>
      </c>
      <c r="O22" s="221">
        <f>+'資源化量内訳'!Y22</f>
        <v>472</v>
      </c>
      <c r="P22" s="221">
        <f t="shared" si="5"/>
        <v>4481</v>
      </c>
      <c r="Q22" s="221">
        <v>4006</v>
      </c>
      <c r="R22" s="221">
        <f t="shared" si="6"/>
        <v>475</v>
      </c>
      <c r="S22" s="221">
        <v>475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f t="shared" si="7"/>
        <v>621</v>
      </c>
      <c r="AA22" s="221">
        <v>9</v>
      </c>
      <c r="AB22" s="221">
        <v>376</v>
      </c>
      <c r="AC22" s="221">
        <f t="shared" si="8"/>
        <v>236</v>
      </c>
      <c r="AD22" s="221">
        <v>236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178">
        <f t="shared" si="9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</sheetData>
  <sheetProtection/>
  <mergeCells count="48"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  <mergeCell ref="AB3:AB5"/>
    <mergeCell ref="V4:V5"/>
    <mergeCell ref="P3:P5"/>
    <mergeCell ref="Z3:Z5"/>
    <mergeCell ref="R4:R5"/>
    <mergeCell ref="T4:T5"/>
    <mergeCell ref="W4:W5"/>
    <mergeCell ref="X4:X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7" t="s">
        <v>314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10" t="s">
        <v>250</v>
      </c>
      <c r="B2" s="310" t="s">
        <v>251</v>
      </c>
      <c r="C2" s="310" t="s">
        <v>252</v>
      </c>
      <c r="D2" s="262" t="s">
        <v>315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2" t="s">
        <v>316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2" t="s">
        <v>317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3" t="s">
        <v>318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16" t="s">
        <v>319</v>
      </c>
    </row>
    <row r="3" spans="1:88" s="169" customFormat="1" ht="25.5" customHeight="1">
      <c r="A3" s="311"/>
      <c r="B3" s="311"/>
      <c r="C3" s="313"/>
      <c r="D3" s="318" t="s">
        <v>269</v>
      </c>
      <c r="E3" s="348" t="s">
        <v>669</v>
      </c>
      <c r="F3" s="348" t="s">
        <v>670</v>
      </c>
      <c r="G3" s="348" t="s">
        <v>671</v>
      </c>
      <c r="H3" s="348" t="s">
        <v>672</v>
      </c>
      <c r="I3" s="348" t="s">
        <v>673</v>
      </c>
      <c r="J3" s="348" t="s">
        <v>674</v>
      </c>
      <c r="K3" s="348" t="s">
        <v>675</v>
      </c>
      <c r="L3" s="348" t="s">
        <v>676</v>
      </c>
      <c r="M3" s="348" t="s">
        <v>677</v>
      </c>
      <c r="N3" s="348" t="s">
        <v>678</v>
      </c>
      <c r="O3" s="348" t="s">
        <v>679</v>
      </c>
      <c r="P3" s="348" t="s">
        <v>680</v>
      </c>
      <c r="Q3" s="348" t="s">
        <v>681</v>
      </c>
      <c r="R3" s="348" t="s">
        <v>682</v>
      </c>
      <c r="S3" s="348" t="s">
        <v>683</v>
      </c>
      <c r="T3" s="348" t="s">
        <v>684</v>
      </c>
      <c r="U3" s="348" t="s">
        <v>91</v>
      </c>
      <c r="V3" s="348" t="s">
        <v>685</v>
      </c>
      <c r="W3" s="348" t="s">
        <v>686</v>
      </c>
      <c r="X3" s="348" t="s">
        <v>687</v>
      </c>
      <c r="Y3" s="318" t="s">
        <v>688</v>
      </c>
      <c r="Z3" s="348" t="s">
        <v>669</v>
      </c>
      <c r="AA3" s="348" t="s">
        <v>670</v>
      </c>
      <c r="AB3" s="348" t="s">
        <v>671</v>
      </c>
      <c r="AC3" s="348" t="s">
        <v>672</v>
      </c>
      <c r="AD3" s="348" t="s">
        <v>673</v>
      </c>
      <c r="AE3" s="348" t="s">
        <v>674</v>
      </c>
      <c r="AF3" s="348" t="s">
        <v>675</v>
      </c>
      <c r="AG3" s="348" t="s">
        <v>676</v>
      </c>
      <c r="AH3" s="348" t="s">
        <v>677</v>
      </c>
      <c r="AI3" s="348" t="s">
        <v>678</v>
      </c>
      <c r="AJ3" s="348" t="s">
        <v>679</v>
      </c>
      <c r="AK3" s="348" t="s">
        <v>680</v>
      </c>
      <c r="AL3" s="348" t="s">
        <v>681</v>
      </c>
      <c r="AM3" s="348" t="s">
        <v>682</v>
      </c>
      <c r="AN3" s="348" t="s">
        <v>683</v>
      </c>
      <c r="AO3" s="348" t="s">
        <v>684</v>
      </c>
      <c r="AP3" s="348" t="s">
        <v>91</v>
      </c>
      <c r="AQ3" s="348" t="s">
        <v>685</v>
      </c>
      <c r="AR3" s="348" t="s">
        <v>686</v>
      </c>
      <c r="AS3" s="348" t="s">
        <v>687</v>
      </c>
      <c r="AT3" s="318" t="s">
        <v>688</v>
      </c>
      <c r="AU3" s="348" t="s">
        <v>669</v>
      </c>
      <c r="AV3" s="348" t="s">
        <v>670</v>
      </c>
      <c r="AW3" s="348" t="s">
        <v>671</v>
      </c>
      <c r="AX3" s="348" t="s">
        <v>672</v>
      </c>
      <c r="AY3" s="348" t="s">
        <v>673</v>
      </c>
      <c r="AZ3" s="348" t="s">
        <v>674</v>
      </c>
      <c r="BA3" s="348" t="s">
        <v>675</v>
      </c>
      <c r="BB3" s="348" t="s">
        <v>676</v>
      </c>
      <c r="BC3" s="348" t="s">
        <v>677</v>
      </c>
      <c r="BD3" s="348" t="s">
        <v>678</v>
      </c>
      <c r="BE3" s="348" t="s">
        <v>679</v>
      </c>
      <c r="BF3" s="348" t="s">
        <v>680</v>
      </c>
      <c r="BG3" s="348" t="s">
        <v>681</v>
      </c>
      <c r="BH3" s="348" t="s">
        <v>682</v>
      </c>
      <c r="BI3" s="348" t="s">
        <v>683</v>
      </c>
      <c r="BJ3" s="348" t="s">
        <v>684</v>
      </c>
      <c r="BK3" s="348" t="s">
        <v>91</v>
      </c>
      <c r="BL3" s="348" t="s">
        <v>685</v>
      </c>
      <c r="BM3" s="348" t="s">
        <v>686</v>
      </c>
      <c r="BN3" s="348" t="s">
        <v>687</v>
      </c>
      <c r="BO3" s="318" t="s">
        <v>688</v>
      </c>
      <c r="BP3" s="348" t="s">
        <v>669</v>
      </c>
      <c r="BQ3" s="348" t="s">
        <v>670</v>
      </c>
      <c r="BR3" s="348" t="s">
        <v>671</v>
      </c>
      <c r="BS3" s="348" t="s">
        <v>672</v>
      </c>
      <c r="BT3" s="348" t="s">
        <v>673</v>
      </c>
      <c r="BU3" s="348" t="s">
        <v>674</v>
      </c>
      <c r="BV3" s="348" t="s">
        <v>675</v>
      </c>
      <c r="BW3" s="348" t="s">
        <v>676</v>
      </c>
      <c r="BX3" s="348" t="s">
        <v>677</v>
      </c>
      <c r="BY3" s="348" t="s">
        <v>678</v>
      </c>
      <c r="BZ3" s="348" t="s">
        <v>679</v>
      </c>
      <c r="CA3" s="348" t="s">
        <v>680</v>
      </c>
      <c r="CB3" s="348" t="s">
        <v>681</v>
      </c>
      <c r="CC3" s="348" t="s">
        <v>682</v>
      </c>
      <c r="CD3" s="348" t="s">
        <v>683</v>
      </c>
      <c r="CE3" s="348" t="s">
        <v>684</v>
      </c>
      <c r="CF3" s="348" t="s">
        <v>91</v>
      </c>
      <c r="CG3" s="348" t="s">
        <v>685</v>
      </c>
      <c r="CH3" s="348" t="s">
        <v>686</v>
      </c>
      <c r="CI3" s="348" t="s">
        <v>687</v>
      </c>
      <c r="CJ3" s="317"/>
    </row>
    <row r="4" spans="1:88" s="169" customFormat="1" ht="25.5" customHeight="1">
      <c r="A4" s="311"/>
      <c r="B4" s="311"/>
      <c r="C4" s="313"/>
      <c r="D4" s="318"/>
      <c r="E4" s="324"/>
      <c r="F4" s="324"/>
      <c r="G4" s="324"/>
      <c r="H4" s="324"/>
      <c r="I4" s="324"/>
      <c r="J4" s="324"/>
      <c r="K4" s="324"/>
      <c r="L4" s="324"/>
      <c r="M4" s="317"/>
      <c r="N4" s="324"/>
      <c r="O4" s="324"/>
      <c r="P4" s="324"/>
      <c r="Q4" s="324"/>
      <c r="R4" s="324"/>
      <c r="S4" s="324"/>
      <c r="T4" s="324"/>
      <c r="U4" s="324"/>
      <c r="V4" s="317"/>
      <c r="W4" s="317"/>
      <c r="X4" s="317"/>
      <c r="Y4" s="318"/>
      <c r="Z4" s="324"/>
      <c r="AA4" s="324"/>
      <c r="AB4" s="324"/>
      <c r="AC4" s="324"/>
      <c r="AD4" s="324"/>
      <c r="AE4" s="324"/>
      <c r="AF4" s="324"/>
      <c r="AG4" s="324"/>
      <c r="AH4" s="317"/>
      <c r="AI4" s="324"/>
      <c r="AJ4" s="324"/>
      <c r="AK4" s="324"/>
      <c r="AL4" s="324"/>
      <c r="AM4" s="324"/>
      <c r="AN4" s="324"/>
      <c r="AO4" s="324"/>
      <c r="AP4" s="324"/>
      <c r="AQ4" s="317"/>
      <c r="AR4" s="317"/>
      <c r="AS4" s="317"/>
      <c r="AT4" s="318"/>
      <c r="AU4" s="324"/>
      <c r="AV4" s="324"/>
      <c r="AW4" s="324"/>
      <c r="AX4" s="324"/>
      <c r="AY4" s="324"/>
      <c r="AZ4" s="324"/>
      <c r="BA4" s="324"/>
      <c r="BB4" s="324"/>
      <c r="BC4" s="317"/>
      <c r="BD4" s="324"/>
      <c r="BE4" s="324"/>
      <c r="BF4" s="324"/>
      <c r="BG4" s="324"/>
      <c r="BH4" s="324"/>
      <c r="BI4" s="324"/>
      <c r="BJ4" s="324"/>
      <c r="BK4" s="324"/>
      <c r="BL4" s="317"/>
      <c r="BM4" s="317"/>
      <c r="BN4" s="317"/>
      <c r="BO4" s="318"/>
      <c r="BP4" s="324"/>
      <c r="BQ4" s="324"/>
      <c r="BR4" s="324"/>
      <c r="BS4" s="324"/>
      <c r="BT4" s="324"/>
      <c r="BU4" s="324"/>
      <c r="BV4" s="324"/>
      <c r="BW4" s="324"/>
      <c r="BX4" s="317"/>
      <c r="BY4" s="324"/>
      <c r="BZ4" s="324"/>
      <c r="CA4" s="324"/>
      <c r="CB4" s="324"/>
      <c r="CC4" s="324"/>
      <c r="CD4" s="324"/>
      <c r="CE4" s="324"/>
      <c r="CF4" s="324"/>
      <c r="CG4" s="317"/>
      <c r="CH4" s="317"/>
      <c r="CI4" s="317"/>
      <c r="CJ4" s="317"/>
    </row>
    <row r="5" spans="1:88" s="169" customFormat="1" ht="25.5" customHeight="1">
      <c r="A5" s="311"/>
      <c r="B5" s="311"/>
      <c r="C5" s="313"/>
      <c r="D5" s="318"/>
      <c r="E5" s="324"/>
      <c r="F5" s="324"/>
      <c r="G5" s="324"/>
      <c r="H5" s="324"/>
      <c r="I5" s="324"/>
      <c r="J5" s="324"/>
      <c r="K5" s="324"/>
      <c r="L5" s="324"/>
      <c r="M5" s="317"/>
      <c r="N5" s="324"/>
      <c r="O5" s="324"/>
      <c r="P5" s="324"/>
      <c r="Q5" s="324"/>
      <c r="R5" s="324"/>
      <c r="S5" s="324"/>
      <c r="T5" s="324"/>
      <c r="U5" s="324"/>
      <c r="V5" s="317"/>
      <c r="W5" s="317"/>
      <c r="X5" s="317"/>
      <c r="Y5" s="318"/>
      <c r="Z5" s="324"/>
      <c r="AA5" s="324"/>
      <c r="AB5" s="324"/>
      <c r="AC5" s="324"/>
      <c r="AD5" s="324"/>
      <c r="AE5" s="324"/>
      <c r="AF5" s="324"/>
      <c r="AG5" s="324"/>
      <c r="AH5" s="317"/>
      <c r="AI5" s="324"/>
      <c r="AJ5" s="324"/>
      <c r="AK5" s="324"/>
      <c r="AL5" s="324"/>
      <c r="AM5" s="324"/>
      <c r="AN5" s="324"/>
      <c r="AO5" s="324"/>
      <c r="AP5" s="324"/>
      <c r="AQ5" s="317"/>
      <c r="AR5" s="317"/>
      <c r="AS5" s="317"/>
      <c r="AT5" s="318"/>
      <c r="AU5" s="324"/>
      <c r="AV5" s="324"/>
      <c r="AW5" s="324"/>
      <c r="AX5" s="324"/>
      <c r="AY5" s="324"/>
      <c r="AZ5" s="324"/>
      <c r="BA5" s="324"/>
      <c r="BB5" s="324"/>
      <c r="BC5" s="317"/>
      <c r="BD5" s="324"/>
      <c r="BE5" s="324"/>
      <c r="BF5" s="324"/>
      <c r="BG5" s="324"/>
      <c r="BH5" s="324"/>
      <c r="BI5" s="324"/>
      <c r="BJ5" s="324"/>
      <c r="BK5" s="324"/>
      <c r="BL5" s="317"/>
      <c r="BM5" s="317"/>
      <c r="BN5" s="317"/>
      <c r="BO5" s="318"/>
      <c r="BP5" s="324"/>
      <c r="BQ5" s="324"/>
      <c r="BR5" s="324"/>
      <c r="BS5" s="324"/>
      <c r="BT5" s="324"/>
      <c r="BU5" s="324"/>
      <c r="BV5" s="324"/>
      <c r="BW5" s="324"/>
      <c r="BX5" s="317"/>
      <c r="BY5" s="324"/>
      <c r="BZ5" s="324"/>
      <c r="CA5" s="324"/>
      <c r="CB5" s="324"/>
      <c r="CC5" s="324"/>
      <c r="CD5" s="324"/>
      <c r="CE5" s="324"/>
      <c r="CF5" s="324"/>
      <c r="CG5" s="317"/>
      <c r="CH5" s="317"/>
      <c r="CI5" s="317"/>
      <c r="CJ5" s="317"/>
    </row>
    <row r="6" spans="1:88" s="171" customFormat="1" ht="13.5">
      <c r="A6" s="312"/>
      <c r="B6" s="312"/>
      <c r="C6" s="338"/>
      <c r="D6" s="202" t="s">
        <v>277</v>
      </c>
      <c r="E6" s="249" t="s">
        <v>277</v>
      </c>
      <c r="F6" s="249" t="s">
        <v>277</v>
      </c>
      <c r="G6" s="249" t="s">
        <v>277</v>
      </c>
      <c r="H6" s="249" t="s">
        <v>277</v>
      </c>
      <c r="I6" s="249" t="s">
        <v>277</v>
      </c>
      <c r="J6" s="249" t="s">
        <v>277</v>
      </c>
      <c r="K6" s="249" t="s">
        <v>277</v>
      </c>
      <c r="L6" s="249" t="s">
        <v>277</v>
      </c>
      <c r="M6" s="249" t="s">
        <v>277</v>
      </c>
      <c r="N6" s="249" t="s">
        <v>277</v>
      </c>
      <c r="O6" s="249" t="s">
        <v>277</v>
      </c>
      <c r="P6" s="249" t="s">
        <v>277</v>
      </c>
      <c r="Q6" s="249" t="s">
        <v>277</v>
      </c>
      <c r="R6" s="249" t="s">
        <v>277</v>
      </c>
      <c r="S6" s="249" t="s">
        <v>277</v>
      </c>
      <c r="T6" s="249" t="s">
        <v>277</v>
      </c>
      <c r="U6" s="249" t="s">
        <v>335</v>
      </c>
      <c r="V6" s="249" t="s">
        <v>277</v>
      </c>
      <c r="W6" s="249" t="s">
        <v>277</v>
      </c>
      <c r="X6" s="249" t="s">
        <v>277</v>
      </c>
      <c r="Y6" s="249" t="s">
        <v>277</v>
      </c>
      <c r="Z6" s="249" t="s">
        <v>277</v>
      </c>
      <c r="AA6" s="249" t="s">
        <v>277</v>
      </c>
      <c r="AB6" s="249" t="s">
        <v>277</v>
      </c>
      <c r="AC6" s="249" t="s">
        <v>277</v>
      </c>
      <c r="AD6" s="249" t="s">
        <v>277</v>
      </c>
      <c r="AE6" s="249" t="s">
        <v>277</v>
      </c>
      <c r="AF6" s="249" t="s">
        <v>277</v>
      </c>
      <c r="AG6" s="249" t="s">
        <v>277</v>
      </c>
      <c r="AH6" s="249" t="s">
        <v>277</v>
      </c>
      <c r="AI6" s="249" t="s">
        <v>277</v>
      </c>
      <c r="AJ6" s="249" t="s">
        <v>277</v>
      </c>
      <c r="AK6" s="249" t="s">
        <v>277</v>
      </c>
      <c r="AL6" s="249" t="s">
        <v>277</v>
      </c>
      <c r="AM6" s="249" t="s">
        <v>277</v>
      </c>
      <c r="AN6" s="249" t="s">
        <v>277</v>
      </c>
      <c r="AO6" s="249" t="s">
        <v>277</v>
      </c>
      <c r="AP6" s="249" t="s">
        <v>335</v>
      </c>
      <c r="AQ6" s="249" t="s">
        <v>277</v>
      </c>
      <c r="AR6" s="249" t="s">
        <v>277</v>
      </c>
      <c r="AS6" s="249" t="s">
        <v>277</v>
      </c>
      <c r="AT6" s="249" t="s">
        <v>277</v>
      </c>
      <c r="AU6" s="249" t="s">
        <v>277</v>
      </c>
      <c r="AV6" s="249" t="s">
        <v>277</v>
      </c>
      <c r="AW6" s="249" t="s">
        <v>277</v>
      </c>
      <c r="AX6" s="249" t="s">
        <v>277</v>
      </c>
      <c r="AY6" s="249" t="s">
        <v>277</v>
      </c>
      <c r="AZ6" s="249" t="s">
        <v>277</v>
      </c>
      <c r="BA6" s="249" t="s">
        <v>277</v>
      </c>
      <c r="BB6" s="249" t="s">
        <v>277</v>
      </c>
      <c r="BC6" s="249" t="s">
        <v>277</v>
      </c>
      <c r="BD6" s="249" t="s">
        <v>277</v>
      </c>
      <c r="BE6" s="249" t="s">
        <v>277</v>
      </c>
      <c r="BF6" s="249" t="s">
        <v>277</v>
      </c>
      <c r="BG6" s="249" t="s">
        <v>277</v>
      </c>
      <c r="BH6" s="249" t="s">
        <v>277</v>
      </c>
      <c r="BI6" s="249" t="s">
        <v>277</v>
      </c>
      <c r="BJ6" s="249" t="s">
        <v>277</v>
      </c>
      <c r="BK6" s="249" t="s">
        <v>335</v>
      </c>
      <c r="BL6" s="249" t="s">
        <v>277</v>
      </c>
      <c r="BM6" s="249" t="s">
        <v>277</v>
      </c>
      <c r="BN6" s="249" t="s">
        <v>277</v>
      </c>
      <c r="BO6" s="249" t="s">
        <v>277</v>
      </c>
      <c r="BP6" s="249" t="s">
        <v>277</v>
      </c>
      <c r="BQ6" s="249" t="s">
        <v>277</v>
      </c>
      <c r="BR6" s="249" t="s">
        <v>277</v>
      </c>
      <c r="BS6" s="249" t="s">
        <v>277</v>
      </c>
      <c r="BT6" s="249" t="s">
        <v>277</v>
      </c>
      <c r="BU6" s="249" t="s">
        <v>277</v>
      </c>
      <c r="BV6" s="249" t="s">
        <v>277</v>
      </c>
      <c r="BW6" s="249" t="s">
        <v>277</v>
      </c>
      <c r="BX6" s="249" t="s">
        <v>277</v>
      </c>
      <c r="BY6" s="249" t="s">
        <v>277</v>
      </c>
      <c r="BZ6" s="249" t="s">
        <v>277</v>
      </c>
      <c r="CA6" s="249" t="s">
        <v>277</v>
      </c>
      <c r="CB6" s="249" t="s">
        <v>277</v>
      </c>
      <c r="CC6" s="249" t="s">
        <v>277</v>
      </c>
      <c r="CD6" s="249" t="s">
        <v>277</v>
      </c>
      <c r="CE6" s="249" t="s">
        <v>277</v>
      </c>
      <c r="CF6" s="249" t="s">
        <v>277</v>
      </c>
      <c r="CG6" s="249" t="s">
        <v>277</v>
      </c>
      <c r="CH6" s="249" t="s">
        <v>277</v>
      </c>
      <c r="CI6" s="249" t="s">
        <v>277</v>
      </c>
      <c r="CJ6" s="317"/>
    </row>
    <row r="7" spans="1:88" s="175" customFormat="1" ht="12" customHeight="1">
      <c r="A7" s="173" t="s">
        <v>278</v>
      </c>
      <c r="B7" s="188" t="s">
        <v>279</v>
      </c>
      <c r="C7" s="174" t="s">
        <v>269</v>
      </c>
      <c r="D7" s="209">
        <f aca="true" t="shared" si="0" ref="D7:AI7">SUM(D8:D22)</f>
        <v>94602</v>
      </c>
      <c r="E7" s="209">
        <f t="shared" si="0"/>
        <v>39430</v>
      </c>
      <c r="F7" s="209">
        <f t="shared" si="0"/>
        <v>149</v>
      </c>
      <c r="G7" s="209">
        <f t="shared" si="0"/>
        <v>2320</v>
      </c>
      <c r="H7" s="209">
        <f t="shared" si="0"/>
        <v>8269</v>
      </c>
      <c r="I7" s="209">
        <f t="shared" si="0"/>
        <v>5679</v>
      </c>
      <c r="J7" s="209">
        <f t="shared" si="0"/>
        <v>1709</v>
      </c>
      <c r="K7" s="209">
        <f t="shared" si="0"/>
        <v>67</v>
      </c>
      <c r="L7" s="209">
        <f t="shared" si="0"/>
        <v>5747</v>
      </c>
      <c r="M7" s="209">
        <f t="shared" si="0"/>
        <v>51</v>
      </c>
      <c r="N7" s="209">
        <f t="shared" si="0"/>
        <v>548</v>
      </c>
      <c r="O7" s="209">
        <f t="shared" si="0"/>
        <v>8231</v>
      </c>
      <c r="P7" s="209">
        <f t="shared" si="0"/>
        <v>1758</v>
      </c>
      <c r="Q7" s="209">
        <f t="shared" si="0"/>
        <v>3484</v>
      </c>
      <c r="R7" s="209">
        <f t="shared" si="0"/>
        <v>9759</v>
      </c>
      <c r="S7" s="209">
        <f t="shared" si="0"/>
        <v>5160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18</v>
      </c>
      <c r="X7" s="209">
        <f t="shared" si="0"/>
        <v>2223</v>
      </c>
      <c r="Y7" s="209">
        <f t="shared" si="0"/>
        <v>12891</v>
      </c>
      <c r="Z7" s="209">
        <f t="shared" si="0"/>
        <v>5291</v>
      </c>
      <c r="AA7" s="209">
        <f t="shared" si="0"/>
        <v>52</v>
      </c>
      <c r="AB7" s="209">
        <f t="shared" si="0"/>
        <v>642</v>
      </c>
      <c r="AC7" s="209">
        <f t="shared" si="0"/>
        <v>599</v>
      </c>
      <c r="AD7" s="209">
        <f t="shared" si="0"/>
        <v>1631</v>
      </c>
      <c r="AE7" s="209">
        <f t="shared" si="0"/>
        <v>1026</v>
      </c>
      <c r="AF7" s="209">
        <f t="shared" si="0"/>
        <v>9</v>
      </c>
      <c r="AG7" s="209">
        <f t="shared" si="0"/>
        <v>3523</v>
      </c>
      <c r="AH7" s="209">
        <f t="shared" si="0"/>
        <v>34</v>
      </c>
      <c r="AI7" s="209">
        <f t="shared" si="0"/>
        <v>29</v>
      </c>
      <c r="AJ7" s="209">
        <f aca="true" t="shared" si="1" ref="AJ7:BO7">SUM(AJ8:AJ22)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1</v>
      </c>
      <c r="AS7" s="209">
        <f t="shared" si="1"/>
        <v>54</v>
      </c>
      <c r="AT7" s="209">
        <f t="shared" si="1"/>
        <v>47410</v>
      </c>
      <c r="AU7" s="209">
        <f t="shared" si="1"/>
        <v>1306</v>
      </c>
      <c r="AV7" s="209">
        <f t="shared" si="1"/>
        <v>43</v>
      </c>
      <c r="AW7" s="209">
        <f t="shared" si="1"/>
        <v>830</v>
      </c>
      <c r="AX7" s="209">
        <f t="shared" si="1"/>
        <v>7449</v>
      </c>
      <c r="AY7" s="209">
        <f t="shared" si="1"/>
        <v>4041</v>
      </c>
      <c r="AZ7" s="209">
        <f t="shared" si="1"/>
        <v>683</v>
      </c>
      <c r="BA7" s="209">
        <f t="shared" si="1"/>
        <v>58</v>
      </c>
      <c r="BB7" s="209">
        <f t="shared" si="1"/>
        <v>2224</v>
      </c>
      <c r="BC7" s="209">
        <f t="shared" si="1"/>
        <v>17</v>
      </c>
      <c r="BD7" s="209">
        <f t="shared" si="1"/>
        <v>182</v>
      </c>
      <c r="BE7" s="209">
        <f t="shared" si="1"/>
        <v>8231</v>
      </c>
      <c r="BF7" s="209">
        <f t="shared" si="1"/>
        <v>1758</v>
      </c>
      <c r="BG7" s="209">
        <f t="shared" si="1"/>
        <v>3484</v>
      </c>
      <c r="BH7" s="209">
        <f t="shared" si="1"/>
        <v>9759</v>
      </c>
      <c r="BI7" s="209">
        <f t="shared" si="1"/>
        <v>5160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16</v>
      </c>
      <c r="BN7" s="209">
        <f t="shared" si="1"/>
        <v>2169</v>
      </c>
      <c r="BO7" s="209">
        <f t="shared" si="1"/>
        <v>34301</v>
      </c>
      <c r="BP7" s="209">
        <f aca="true" t="shared" si="2" ref="BP7:CI7">SUM(BP8:BP22)</f>
        <v>32833</v>
      </c>
      <c r="BQ7" s="209">
        <f t="shared" si="2"/>
        <v>54</v>
      </c>
      <c r="BR7" s="209">
        <f t="shared" si="2"/>
        <v>848</v>
      </c>
      <c r="BS7" s="209">
        <f t="shared" si="2"/>
        <v>221</v>
      </c>
      <c r="BT7" s="209">
        <f t="shared" si="2"/>
        <v>7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337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1</v>
      </c>
      <c r="CI7" s="209">
        <f t="shared" si="2"/>
        <v>0</v>
      </c>
      <c r="CJ7" s="189">
        <f>+COUNTIF(CJ8:CJ22,"有る")</f>
        <v>15</v>
      </c>
    </row>
    <row r="8" spans="1:88" s="177" customFormat="1" ht="12" customHeight="1">
      <c r="A8" s="176" t="s">
        <v>154</v>
      </c>
      <c r="B8" s="190" t="s">
        <v>156</v>
      </c>
      <c r="C8" s="176" t="s">
        <v>157</v>
      </c>
      <c r="D8" s="210">
        <f aca="true" t="shared" si="3" ref="D8:D22">SUM(Y8,AT8,BO8)</f>
        <v>40857</v>
      </c>
      <c r="E8" s="210">
        <f aca="true" t="shared" si="4" ref="E8:E22">SUM(Z8,AU8,BP8)</f>
        <v>16750</v>
      </c>
      <c r="F8" s="210">
        <f aca="true" t="shared" si="5" ref="F8:F22">SUM(AA8,AV8,BQ8)</f>
        <v>11</v>
      </c>
      <c r="G8" s="210">
        <f aca="true" t="shared" si="6" ref="G8:G22">SUM(AB8,AW8,BR8)</f>
        <v>670</v>
      </c>
      <c r="H8" s="210">
        <f aca="true" t="shared" si="7" ref="H8:H22">SUM(AC8,AX8,BS8)</f>
        <v>3426</v>
      </c>
      <c r="I8" s="210">
        <f aca="true" t="shared" si="8" ref="I8:I22">SUM(AD8,AY8,BT8)</f>
        <v>2537</v>
      </c>
      <c r="J8" s="210">
        <f aca="true" t="shared" si="9" ref="J8:J22">SUM(AE8,AZ8,BU8)</f>
        <v>650</v>
      </c>
      <c r="K8" s="210">
        <f aca="true" t="shared" si="10" ref="K8:K22">SUM(AF8,BA8,BV8)</f>
        <v>0</v>
      </c>
      <c r="L8" s="210">
        <f aca="true" t="shared" si="11" ref="L8:L22">SUM(AG8,BB8,BW8)</f>
        <v>2707</v>
      </c>
      <c r="M8" s="210">
        <f aca="true" t="shared" si="12" ref="M8:M22">SUM(AH8,BC8,BX8)</f>
        <v>0</v>
      </c>
      <c r="N8" s="210">
        <f aca="true" t="shared" si="13" ref="N8:N22">SUM(AI8,BD8,BY8)</f>
        <v>464</v>
      </c>
      <c r="O8" s="210">
        <f aca="true" t="shared" si="14" ref="O8:O22">SUM(AJ8,BE8,BZ8)</f>
        <v>8231</v>
      </c>
      <c r="P8" s="210">
        <f aca="true" t="shared" si="15" ref="P8:P22">SUM(AK8,BF8,CA8)</f>
        <v>0</v>
      </c>
      <c r="Q8" s="210">
        <f aca="true" t="shared" si="16" ref="Q8:Q22">SUM(AL8,BG8,CB8)</f>
        <v>2047</v>
      </c>
      <c r="R8" s="210">
        <f aca="true" t="shared" si="17" ref="R8:R22">SUM(AM8,BH8,CC8)</f>
        <v>2156</v>
      </c>
      <c r="S8" s="210">
        <f aca="true" t="shared" si="18" ref="S8:S22">SUM(AN8,BI8,CD8)</f>
        <v>589</v>
      </c>
      <c r="T8" s="210">
        <f aca="true" t="shared" si="19" ref="T8:T22">SUM(AO8,BJ8,CE8)</f>
        <v>0</v>
      </c>
      <c r="U8" s="210">
        <f aca="true" t="shared" si="20" ref="U8:U22">SUM(AP8,BK8,CF8)</f>
        <v>0</v>
      </c>
      <c r="V8" s="210">
        <f aca="true" t="shared" si="21" ref="V8:V22">SUM(AQ8,BL8,CG8)</f>
        <v>0</v>
      </c>
      <c r="W8" s="210">
        <f aca="true" t="shared" si="22" ref="W8:W22">SUM(AR8,BM8,CH8)</f>
        <v>11</v>
      </c>
      <c r="X8" s="210">
        <f aca="true" t="shared" si="23" ref="X8:X22">SUM(AS8,BN8,CI8)</f>
        <v>608</v>
      </c>
      <c r="Y8" s="210">
        <f aca="true" t="shared" si="24" ref="Y8:Y22">SUM(Z8:AS8)</f>
        <v>4438</v>
      </c>
      <c r="Z8" s="210">
        <v>1028</v>
      </c>
      <c r="AA8" s="210">
        <v>0</v>
      </c>
      <c r="AB8" s="210">
        <v>53</v>
      </c>
      <c r="AC8" s="210">
        <v>0</v>
      </c>
      <c r="AD8" s="210">
        <v>0</v>
      </c>
      <c r="AE8" s="210">
        <v>650</v>
      </c>
      <c r="AF8" s="210">
        <v>0</v>
      </c>
      <c r="AG8" s="210">
        <v>2707</v>
      </c>
      <c r="AH8" s="210">
        <v>0</v>
      </c>
      <c r="AI8" s="210">
        <v>0</v>
      </c>
      <c r="AJ8" s="211" t="s">
        <v>336</v>
      </c>
      <c r="AK8" s="211" t="s">
        <v>336</v>
      </c>
      <c r="AL8" s="211" t="s">
        <v>336</v>
      </c>
      <c r="AM8" s="211" t="s">
        <v>336</v>
      </c>
      <c r="AN8" s="211" t="s">
        <v>336</v>
      </c>
      <c r="AO8" s="211" t="s">
        <v>336</v>
      </c>
      <c r="AP8" s="211" t="s">
        <v>336</v>
      </c>
      <c r="AQ8" s="211" t="s">
        <v>336</v>
      </c>
      <c r="AR8" s="210">
        <v>0</v>
      </c>
      <c r="AS8" s="210">
        <v>0</v>
      </c>
      <c r="AT8" s="210">
        <f>'施設資源化量内訳'!D8</f>
        <v>19762</v>
      </c>
      <c r="AU8" s="210">
        <f>'施設資源化量内訳'!E8</f>
        <v>0</v>
      </c>
      <c r="AV8" s="210">
        <f>'施設資源化量内訳'!F8</f>
        <v>0</v>
      </c>
      <c r="AW8" s="210">
        <f>'施設資源化量内訳'!G8</f>
        <v>0</v>
      </c>
      <c r="AX8" s="210">
        <f>'施設資源化量内訳'!H8</f>
        <v>3401</v>
      </c>
      <c r="AY8" s="210">
        <f>'施設資源化量内訳'!I8</f>
        <v>2537</v>
      </c>
      <c r="AZ8" s="210">
        <f>'施設資源化量内訳'!J8</f>
        <v>0</v>
      </c>
      <c r="BA8" s="210">
        <f>'施設資源化量内訳'!K8</f>
        <v>0</v>
      </c>
      <c r="BB8" s="210">
        <f>'施設資源化量内訳'!L8</f>
        <v>0</v>
      </c>
      <c r="BC8" s="210">
        <f>'施設資源化量内訳'!M8</f>
        <v>0</v>
      </c>
      <c r="BD8" s="210">
        <f>'施設資源化量内訳'!N8</f>
        <v>182</v>
      </c>
      <c r="BE8" s="210">
        <f>'施設資源化量内訳'!O8</f>
        <v>8231</v>
      </c>
      <c r="BF8" s="210">
        <f>'施設資源化量内訳'!P8</f>
        <v>0</v>
      </c>
      <c r="BG8" s="210">
        <f>'施設資源化量内訳'!Q8</f>
        <v>2047</v>
      </c>
      <c r="BH8" s="210">
        <f>'施設資源化量内訳'!R8</f>
        <v>2156</v>
      </c>
      <c r="BI8" s="210">
        <f>'施設資源化量内訳'!S8</f>
        <v>589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11</v>
      </c>
      <c r="BN8" s="210">
        <f>'施設資源化量内訳'!X8</f>
        <v>608</v>
      </c>
      <c r="BO8" s="210">
        <f aca="true" t="shared" si="25" ref="BO8:BO22">SUM(BP8:CI8)</f>
        <v>16657</v>
      </c>
      <c r="BP8" s="210">
        <v>15722</v>
      </c>
      <c r="BQ8" s="210">
        <v>11</v>
      </c>
      <c r="BR8" s="210">
        <v>617</v>
      </c>
      <c r="BS8" s="210">
        <v>25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282</v>
      </c>
      <c r="BZ8" s="211" t="s">
        <v>336</v>
      </c>
      <c r="CA8" s="211" t="s">
        <v>336</v>
      </c>
      <c r="CB8" s="211" t="s">
        <v>336</v>
      </c>
      <c r="CC8" s="211" t="s">
        <v>336</v>
      </c>
      <c r="CD8" s="211" t="s">
        <v>336</v>
      </c>
      <c r="CE8" s="211" t="s">
        <v>336</v>
      </c>
      <c r="CF8" s="211" t="s">
        <v>336</v>
      </c>
      <c r="CG8" s="211" t="s">
        <v>336</v>
      </c>
      <c r="CH8" s="211">
        <v>0</v>
      </c>
      <c r="CI8" s="210">
        <v>0</v>
      </c>
      <c r="CJ8" s="187" t="s">
        <v>337</v>
      </c>
    </row>
    <row r="9" spans="1:88" s="177" customFormat="1" ht="12" customHeight="1">
      <c r="A9" s="176" t="s">
        <v>154</v>
      </c>
      <c r="B9" s="190" t="s">
        <v>158</v>
      </c>
      <c r="C9" s="176" t="s">
        <v>159</v>
      </c>
      <c r="D9" s="210">
        <f t="shared" si="3"/>
        <v>17585</v>
      </c>
      <c r="E9" s="210">
        <f t="shared" si="4"/>
        <v>6436</v>
      </c>
      <c r="F9" s="210">
        <f t="shared" si="5"/>
        <v>33</v>
      </c>
      <c r="G9" s="210">
        <f t="shared" si="6"/>
        <v>557</v>
      </c>
      <c r="H9" s="210">
        <f t="shared" si="7"/>
        <v>1081</v>
      </c>
      <c r="I9" s="210">
        <f t="shared" si="8"/>
        <v>522</v>
      </c>
      <c r="J9" s="210">
        <f t="shared" si="9"/>
        <v>336</v>
      </c>
      <c r="K9" s="210">
        <f t="shared" si="10"/>
        <v>0</v>
      </c>
      <c r="L9" s="210">
        <f t="shared" si="11"/>
        <v>1089</v>
      </c>
      <c r="M9" s="210">
        <f t="shared" si="12"/>
        <v>0</v>
      </c>
      <c r="N9" s="210">
        <f t="shared" si="13"/>
        <v>2</v>
      </c>
      <c r="O9" s="210">
        <f t="shared" si="14"/>
        <v>0</v>
      </c>
      <c r="P9" s="210">
        <f t="shared" si="15"/>
        <v>1758</v>
      </c>
      <c r="Q9" s="210">
        <f t="shared" si="16"/>
        <v>0</v>
      </c>
      <c r="R9" s="210">
        <f t="shared" si="17"/>
        <v>873</v>
      </c>
      <c r="S9" s="210">
        <f t="shared" si="18"/>
        <v>4571</v>
      </c>
      <c r="T9" s="210">
        <f t="shared" si="19"/>
        <v>0</v>
      </c>
      <c r="U9" s="210">
        <f t="shared" si="20"/>
        <v>0</v>
      </c>
      <c r="V9" s="210">
        <f t="shared" si="21"/>
        <v>0</v>
      </c>
      <c r="W9" s="210">
        <f t="shared" si="22"/>
        <v>5</v>
      </c>
      <c r="X9" s="210">
        <f t="shared" si="23"/>
        <v>322</v>
      </c>
      <c r="Y9" s="210">
        <f t="shared" si="24"/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1" t="s">
        <v>336</v>
      </c>
      <c r="AK9" s="211" t="s">
        <v>336</v>
      </c>
      <c r="AL9" s="211" t="s">
        <v>336</v>
      </c>
      <c r="AM9" s="211" t="s">
        <v>336</v>
      </c>
      <c r="AN9" s="211" t="s">
        <v>336</v>
      </c>
      <c r="AO9" s="211" t="s">
        <v>336</v>
      </c>
      <c r="AP9" s="211" t="s">
        <v>336</v>
      </c>
      <c r="AQ9" s="211" t="s">
        <v>336</v>
      </c>
      <c r="AR9" s="210">
        <v>0</v>
      </c>
      <c r="AS9" s="210">
        <v>0</v>
      </c>
      <c r="AT9" s="210">
        <f>'施設資源化量内訳'!D9</f>
        <v>11982</v>
      </c>
      <c r="AU9" s="210">
        <f>'施設資源化量内訳'!E9</f>
        <v>1170</v>
      </c>
      <c r="AV9" s="210">
        <f>'施設資源化量内訳'!F9</f>
        <v>12</v>
      </c>
      <c r="AW9" s="210">
        <f>'施設資源化量内訳'!G9</f>
        <v>327</v>
      </c>
      <c r="AX9" s="210">
        <f>'施設資源化量内訳'!H9</f>
        <v>998</v>
      </c>
      <c r="AY9" s="210">
        <f>'施設資源化量内訳'!I9</f>
        <v>521</v>
      </c>
      <c r="AZ9" s="210">
        <f>'施設資源化量内訳'!J9</f>
        <v>336</v>
      </c>
      <c r="BA9" s="210">
        <f>'施設資源化量内訳'!K9</f>
        <v>0</v>
      </c>
      <c r="BB9" s="210">
        <f>'施設資源化量内訳'!L9</f>
        <v>1089</v>
      </c>
      <c r="BC9" s="210">
        <f>'施設資源化量内訳'!M9</f>
        <v>0</v>
      </c>
      <c r="BD9" s="210">
        <f>'施設資源化量内訳'!N9</f>
        <v>0</v>
      </c>
      <c r="BE9" s="210">
        <f>'施設資源化量内訳'!O9</f>
        <v>0</v>
      </c>
      <c r="BF9" s="210">
        <f>'施設資源化量内訳'!P9</f>
        <v>1758</v>
      </c>
      <c r="BG9" s="210">
        <f>'施設資源化量内訳'!Q9</f>
        <v>0</v>
      </c>
      <c r="BH9" s="210">
        <f>'施設資源化量内訳'!R9</f>
        <v>873</v>
      </c>
      <c r="BI9" s="210">
        <f>'施設資源化量内訳'!S9</f>
        <v>4571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0</v>
      </c>
      <c r="BM9" s="210">
        <f>'施設資源化量内訳'!W9</f>
        <v>5</v>
      </c>
      <c r="BN9" s="210">
        <f>'施設資源化量内訳'!X9</f>
        <v>322</v>
      </c>
      <c r="BO9" s="210">
        <f t="shared" si="25"/>
        <v>5603</v>
      </c>
      <c r="BP9" s="210">
        <v>5266</v>
      </c>
      <c r="BQ9" s="210">
        <v>21</v>
      </c>
      <c r="BR9" s="210">
        <v>230</v>
      </c>
      <c r="BS9" s="210">
        <v>83</v>
      </c>
      <c r="BT9" s="210">
        <v>1</v>
      </c>
      <c r="BU9" s="210">
        <v>0</v>
      </c>
      <c r="BV9" s="210">
        <v>0</v>
      </c>
      <c r="BW9" s="210">
        <v>0</v>
      </c>
      <c r="BX9" s="210">
        <v>0</v>
      </c>
      <c r="BY9" s="210">
        <v>2</v>
      </c>
      <c r="BZ9" s="211" t="s">
        <v>336</v>
      </c>
      <c r="CA9" s="211" t="s">
        <v>336</v>
      </c>
      <c r="CB9" s="211" t="s">
        <v>336</v>
      </c>
      <c r="CC9" s="211" t="s">
        <v>336</v>
      </c>
      <c r="CD9" s="211" t="s">
        <v>336</v>
      </c>
      <c r="CE9" s="211" t="s">
        <v>336</v>
      </c>
      <c r="CF9" s="211" t="s">
        <v>336</v>
      </c>
      <c r="CG9" s="211" t="s">
        <v>336</v>
      </c>
      <c r="CH9" s="211">
        <v>0</v>
      </c>
      <c r="CI9" s="210">
        <v>0</v>
      </c>
      <c r="CJ9" s="191" t="s">
        <v>337</v>
      </c>
    </row>
    <row r="10" spans="1:88" s="177" customFormat="1" ht="12" customHeight="1">
      <c r="A10" s="176" t="s">
        <v>154</v>
      </c>
      <c r="B10" s="190" t="s">
        <v>160</v>
      </c>
      <c r="C10" s="176" t="s">
        <v>161</v>
      </c>
      <c r="D10" s="210">
        <f t="shared" si="3"/>
        <v>2328</v>
      </c>
      <c r="E10" s="210">
        <f t="shared" si="4"/>
        <v>1447</v>
      </c>
      <c r="F10" s="210">
        <f t="shared" si="5"/>
        <v>10</v>
      </c>
      <c r="G10" s="210">
        <f t="shared" si="6"/>
        <v>91</v>
      </c>
      <c r="H10" s="210">
        <f t="shared" si="7"/>
        <v>366</v>
      </c>
      <c r="I10" s="210">
        <f t="shared" si="8"/>
        <v>202</v>
      </c>
      <c r="J10" s="210">
        <f t="shared" si="9"/>
        <v>73</v>
      </c>
      <c r="K10" s="210">
        <f t="shared" si="10"/>
        <v>0</v>
      </c>
      <c r="L10" s="210">
        <f t="shared" si="11"/>
        <v>121</v>
      </c>
      <c r="M10" s="210">
        <f t="shared" si="12"/>
        <v>0</v>
      </c>
      <c r="N10" s="210">
        <f t="shared" si="13"/>
        <v>0</v>
      </c>
      <c r="O10" s="210">
        <f t="shared" si="14"/>
        <v>0</v>
      </c>
      <c r="P10" s="210">
        <f t="shared" si="15"/>
        <v>0</v>
      </c>
      <c r="Q10" s="210">
        <f t="shared" si="16"/>
        <v>0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0</v>
      </c>
      <c r="X10" s="210">
        <f t="shared" si="23"/>
        <v>18</v>
      </c>
      <c r="Y10" s="210">
        <f t="shared" si="24"/>
        <v>1208</v>
      </c>
      <c r="Z10" s="210">
        <v>608</v>
      </c>
      <c r="AA10" s="210">
        <v>8</v>
      </c>
      <c r="AB10" s="210">
        <v>91</v>
      </c>
      <c r="AC10" s="210">
        <v>87</v>
      </c>
      <c r="AD10" s="210">
        <v>202</v>
      </c>
      <c r="AE10" s="210">
        <v>73</v>
      </c>
      <c r="AF10" s="210">
        <v>0</v>
      </c>
      <c r="AG10" s="210">
        <v>121</v>
      </c>
      <c r="AH10" s="210">
        <v>0</v>
      </c>
      <c r="AI10" s="210">
        <v>0</v>
      </c>
      <c r="AJ10" s="211" t="s">
        <v>336</v>
      </c>
      <c r="AK10" s="211" t="s">
        <v>336</v>
      </c>
      <c r="AL10" s="211" t="s">
        <v>336</v>
      </c>
      <c r="AM10" s="211" t="s">
        <v>336</v>
      </c>
      <c r="AN10" s="211" t="s">
        <v>336</v>
      </c>
      <c r="AO10" s="211" t="s">
        <v>336</v>
      </c>
      <c r="AP10" s="211" t="s">
        <v>336</v>
      </c>
      <c r="AQ10" s="211" t="s">
        <v>336</v>
      </c>
      <c r="AR10" s="210">
        <v>0</v>
      </c>
      <c r="AS10" s="210">
        <v>18</v>
      </c>
      <c r="AT10" s="210">
        <f>'施設資源化量内訳'!D10</f>
        <v>262</v>
      </c>
      <c r="AU10" s="210">
        <f>'施設資源化量内訳'!E10</f>
        <v>0</v>
      </c>
      <c r="AV10" s="210">
        <f>'施設資源化量内訳'!F10</f>
        <v>0</v>
      </c>
      <c r="AW10" s="210">
        <f>'施設資源化量内訳'!G10</f>
        <v>0</v>
      </c>
      <c r="AX10" s="210">
        <f>'施設資源化量内訳'!H10</f>
        <v>262</v>
      </c>
      <c r="AY10" s="210">
        <f>'施設資源化量内訳'!I10</f>
        <v>0</v>
      </c>
      <c r="AZ10" s="210">
        <f>'施設資源化量内訳'!J10</f>
        <v>0</v>
      </c>
      <c r="BA10" s="210">
        <f>'施設資源化量内訳'!K10</f>
        <v>0</v>
      </c>
      <c r="BB10" s="210">
        <f>'施設資源化量内訳'!L10</f>
        <v>0</v>
      </c>
      <c r="BC10" s="210">
        <f>'施設資源化量内訳'!M10</f>
        <v>0</v>
      </c>
      <c r="BD10" s="210">
        <f>'施設資源化量内訳'!N10</f>
        <v>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0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0</v>
      </c>
      <c r="BN10" s="210">
        <f>'施設資源化量内訳'!X10</f>
        <v>0</v>
      </c>
      <c r="BO10" s="210">
        <f t="shared" si="25"/>
        <v>858</v>
      </c>
      <c r="BP10" s="210">
        <v>839</v>
      </c>
      <c r="BQ10" s="210">
        <v>2</v>
      </c>
      <c r="BR10" s="210">
        <v>0</v>
      </c>
      <c r="BS10" s="210">
        <v>17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1" t="s">
        <v>336</v>
      </c>
      <c r="CA10" s="211" t="s">
        <v>336</v>
      </c>
      <c r="CB10" s="211" t="s">
        <v>336</v>
      </c>
      <c r="CC10" s="211" t="s">
        <v>336</v>
      </c>
      <c r="CD10" s="211" t="s">
        <v>336</v>
      </c>
      <c r="CE10" s="211" t="s">
        <v>336</v>
      </c>
      <c r="CF10" s="211" t="s">
        <v>336</v>
      </c>
      <c r="CG10" s="211" t="s">
        <v>336</v>
      </c>
      <c r="CH10" s="211">
        <v>0</v>
      </c>
      <c r="CI10" s="210">
        <v>0</v>
      </c>
      <c r="CJ10" s="191" t="s">
        <v>337</v>
      </c>
    </row>
    <row r="11" spans="1:88" s="177" customFormat="1" ht="12" customHeight="1">
      <c r="A11" s="176" t="s">
        <v>154</v>
      </c>
      <c r="B11" s="190" t="s">
        <v>162</v>
      </c>
      <c r="C11" s="176" t="s">
        <v>163</v>
      </c>
      <c r="D11" s="210">
        <f t="shared" si="3"/>
        <v>3201</v>
      </c>
      <c r="E11" s="210">
        <f t="shared" si="4"/>
        <v>1777</v>
      </c>
      <c r="F11" s="210">
        <f t="shared" si="5"/>
        <v>31</v>
      </c>
      <c r="G11" s="210">
        <f t="shared" si="6"/>
        <v>102</v>
      </c>
      <c r="H11" s="210">
        <f t="shared" si="7"/>
        <v>437</v>
      </c>
      <c r="I11" s="210">
        <f t="shared" si="8"/>
        <v>332</v>
      </c>
      <c r="J11" s="210">
        <f t="shared" si="9"/>
        <v>146</v>
      </c>
      <c r="K11" s="210">
        <f t="shared" si="10"/>
        <v>48</v>
      </c>
      <c r="L11" s="210">
        <f t="shared" si="11"/>
        <v>327</v>
      </c>
      <c r="M11" s="210">
        <f t="shared" si="12"/>
        <v>0</v>
      </c>
      <c r="N11" s="210">
        <f t="shared" si="13"/>
        <v>1</v>
      </c>
      <c r="O11" s="210">
        <f t="shared" si="14"/>
        <v>0</v>
      </c>
      <c r="P11" s="210">
        <f t="shared" si="15"/>
        <v>0</v>
      </c>
      <c r="Q11" s="210">
        <f t="shared" si="16"/>
        <v>0</v>
      </c>
      <c r="R11" s="210">
        <f t="shared" si="17"/>
        <v>0</v>
      </c>
      <c r="S11" s="210">
        <f t="shared" si="18"/>
        <v>0</v>
      </c>
      <c r="T11" s="210">
        <f t="shared" si="19"/>
        <v>0</v>
      </c>
      <c r="U11" s="210">
        <f t="shared" si="20"/>
        <v>0</v>
      </c>
      <c r="V11" s="210">
        <f t="shared" si="21"/>
        <v>0</v>
      </c>
      <c r="W11" s="210">
        <f t="shared" si="22"/>
        <v>0</v>
      </c>
      <c r="X11" s="210">
        <f t="shared" si="23"/>
        <v>0</v>
      </c>
      <c r="Y11" s="210">
        <f t="shared" si="24"/>
        <v>627</v>
      </c>
      <c r="Z11" s="210">
        <v>463</v>
      </c>
      <c r="AA11" s="210">
        <v>0</v>
      </c>
      <c r="AB11" s="210">
        <v>0</v>
      </c>
      <c r="AC11" s="210">
        <v>164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1" t="s">
        <v>338</v>
      </c>
      <c r="AK11" s="211" t="s">
        <v>338</v>
      </c>
      <c r="AL11" s="211" t="s">
        <v>338</v>
      </c>
      <c r="AM11" s="211" t="s">
        <v>338</v>
      </c>
      <c r="AN11" s="211" t="s">
        <v>338</v>
      </c>
      <c r="AO11" s="211" t="s">
        <v>338</v>
      </c>
      <c r="AP11" s="211" t="s">
        <v>338</v>
      </c>
      <c r="AQ11" s="211" t="s">
        <v>338</v>
      </c>
      <c r="AR11" s="210">
        <v>0</v>
      </c>
      <c r="AS11" s="210">
        <v>0</v>
      </c>
      <c r="AT11" s="210">
        <f>'施設資源化量内訳'!D11</f>
        <v>1347</v>
      </c>
      <c r="AU11" s="210">
        <f>'施設資源化量内訳'!E11</f>
        <v>105</v>
      </c>
      <c r="AV11" s="210">
        <f>'施設資源化量内訳'!F11</f>
        <v>31</v>
      </c>
      <c r="AW11" s="210">
        <f>'施設資源化量内訳'!G11</f>
        <v>102</v>
      </c>
      <c r="AX11" s="210">
        <f>'施設資源化量内訳'!H11</f>
        <v>256</v>
      </c>
      <c r="AY11" s="210">
        <f>'施設資源化量内訳'!I11</f>
        <v>332</v>
      </c>
      <c r="AZ11" s="210">
        <f>'施設資源化量内訳'!J11</f>
        <v>146</v>
      </c>
      <c r="BA11" s="210">
        <f>'施設資源化量内訳'!K11</f>
        <v>48</v>
      </c>
      <c r="BB11" s="210">
        <f>'施設資源化量内訳'!L11</f>
        <v>327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0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0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0</v>
      </c>
      <c r="BN11" s="210">
        <f>'施設資源化量内訳'!X11</f>
        <v>0</v>
      </c>
      <c r="BO11" s="210">
        <f t="shared" si="25"/>
        <v>1227</v>
      </c>
      <c r="BP11" s="210">
        <v>1209</v>
      </c>
      <c r="BQ11" s="210">
        <v>0</v>
      </c>
      <c r="BR11" s="210">
        <v>0</v>
      </c>
      <c r="BS11" s="210">
        <v>17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1</v>
      </c>
      <c r="BZ11" s="211" t="s">
        <v>336</v>
      </c>
      <c r="CA11" s="211" t="s">
        <v>336</v>
      </c>
      <c r="CB11" s="211" t="s">
        <v>336</v>
      </c>
      <c r="CC11" s="211" t="s">
        <v>336</v>
      </c>
      <c r="CD11" s="211" t="s">
        <v>336</v>
      </c>
      <c r="CE11" s="211" t="s">
        <v>336</v>
      </c>
      <c r="CF11" s="211" t="s">
        <v>336</v>
      </c>
      <c r="CG11" s="211" t="s">
        <v>336</v>
      </c>
      <c r="CH11" s="211">
        <v>0</v>
      </c>
      <c r="CI11" s="210">
        <v>0</v>
      </c>
      <c r="CJ11" s="191" t="s">
        <v>337</v>
      </c>
    </row>
    <row r="12" spans="1:88" s="177" customFormat="1" ht="12" customHeight="1">
      <c r="A12" s="178" t="s">
        <v>154</v>
      </c>
      <c r="B12" s="179" t="s">
        <v>164</v>
      </c>
      <c r="C12" s="178" t="s">
        <v>165</v>
      </c>
      <c r="D12" s="212">
        <f t="shared" si="3"/>
        <v>3272</v>
      </c>
      <c r="E12" s="212">
        <f t="shared" si="4"/>
        <v>1341</v>
      </c>
      <c r="F12" s="212">
        <f t="shared" si="5"/>
        <v>13</v>
      </c>
      <c r="G12" s="212">
        <f t="shared" si="6"/>
        <v>74</v>
      </c>
      <c r="H12" s="212">
        <f t="shared" si="7"/>
        <v>257</v>
      </c>
      <c r="I12" s="212">
        <f t="shared" si="8"/>
        <v>210</v>
      </c>
      <c r="J12" s="212">
        <f t="shared" si="9"/>
        <v>66</v>
      </c>
      <c r="K12" s="212">
        <f t="shared" si="10"/>
        <v>0</v>
      </c>
      <c r="L12" s="212">
        <f t="shared" si="11"/>
        <v>133</v>
      </c>
      <c r="M12" s="212">
        <f t="shared" si="12"/>
        <v>0</v>
      </c>
      <c r="N12" s="212">
        <f t="shared" si="13"/>
        <v>25</v>
      </c>
      <c r="O12" s="212">
        <f t="shared" si="14"/>
        <v>0</v>
      </c>
      <c r="P12" s="212">
        <f t="shared" si="15"/>
        <v>0</v>
      </c>
      <c r="Q12" s="212">
        <f t="shared" si="16"/>
        <v>145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0</v>
      </c>
      <c r="X12" s="212">
        <f t="shared" si="23"/>
        <v>1008</v>
      </c>
      <c r="Y12" s="212">
        <f t="shared" si="24"/>
        <v>837</v>
      </c>
      <c r="Z12" s="212">
        <v>534</v>
      </c>
      <c r="AA12" s="212">
        <v>12</v>
      </c>
      <c r="AB12" s="212">
        <v>74</v>
      </c>
      <c r="AC12" s="212">
        <v>0</v>
      </c>
      <c r="AD12" s="212">
        <v>0</v>
      </c>
      <c r="AE12" s="212">
        <v>66</v>
      </c>
      <c r="AF12" s="212">
        <v>0</v>
      </c>
      <c r="AG12" s="212">
        <v>133</v>
      </c>
      <c r="AH12" s="212">
        <v>0</v>
      </c>
      <c r="AI12" s="212">
        <v>12</v>
      </c>
      <c r="AJ12" s="212" t="s">
        <v>339</v>
      </c>
      <c r="AK12" s="212" t="s">
        <v>339</v>
      </c>
      <c r="AL12" s="212" t="s">
        <v>339</v>
      </c>
      <c r="AM12" s="212" t="s">
        <v>339</v>
      </c>
      <c r="AN12" s="212" t="s">
        <v>339</v>
      </c>
      <c r="AO12" s="212" t="s">
        <v>339</v>
      </c>
      <c r="AP12" s="212" t="s">
        <v>339</v>
      </c>
      <c r="AQ12" s="212" t="s">
        <v>339</v>
      </c>
      <c r="AR12" s="212">
        <v>0</v>
      </c>
      <c r="AS12" s="212">
        <v>6</v>
      </c>
      <c r="AT12" s="212">
        <f>'施設資源化量内訳'!D12</f>
        <v>1606</v>
      </c>
      <c r="AU12" s="212">
        <f>'施設資源化量内訳'!E12</f>
        <v>0</v>
      </c>
      <c r="AV12" s="212">
        <f>'施設資源化量内訳'!F12</f>
        <v>0</v>
      </c>
      <c r="AW12" s="212">
        <f>'施設資源化量内訳'!G12</f>
        <v>0</v>
      </c>
      <c r="AX12" s="212">
        <f>'施設資源化量内訳'!H12</f>
        <v>249</v>
      </c>
      <c r="AY12" s="212">
        <f>'施設資源化量内訳'!I12</f>
        <v>210</v>
      </c>
      <c r="AZ12" s="212">
        <f>'施設資源化量内訳'!J12</f>
        <v>0</v>
      </c>
      <c r="BA12" s="212">
        <f>'施設資源化量内訳'!K12</f>
        <v>0</v>
      </c>
      <c r="BB12" s="212">
        <f>'施設資源化量内訳'!L12</f>
        <v>0</v>
      </c>
      <c r="BC12" s="212">
        <f>'施設資源化量内訳'!M12</f>
        <v>0</v>
      </c>
      <c r="BD12" s="212">
        <f>'施設資源化量内訳'!N12</f>
        <v>0</v>
      </c>
      <c r="BE12" s="212">
        <f>'施設資源化量内訳'!O12</f>
        <v>0</v>
      </c>
      <c r="BF12" s="212">
        <f>'施設資源化量内訳'!P12</f>
        <v>0</v>
      </c>
      <c r="BG12" s="212">
        <f>'施設資源化量内訳'!Q12</f>
        <v>145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1002</v>
      </c>
      <c r="BO12" s="212">
        <f t="shared" si="25"/>
        <v>829</v>
      </c>
      <c r="BP12" s="212">
        <v>807</v>
      </c>
      <c r="BQ12" s="212">
        <v>1</v>
      </c>
      <c r="BR12" s="212">
        <v>0</v>
      </c>
      <c r="BS12" s="212">
        <v>8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13</v>
      </c>
      <c r="BZ12" s="212" t="s">
        <v>336</v>
      </c>
      <c r="CA12" s="212" t="s">
        <v>336</v>
      </c>
      <c r="CB12" s="212" t="s">
        <v>336</v>
      </c>
      <c r="CC12" s="212" t="s">
        <v>336</v>
      </c>
      <c r="CD12" s="212" t="s">
        <v>336</v>
      </c>
      <c r="CE12" s="212" t="s">
        <v>336</v>
      </c>
      <c r="CF12" s="212" t="s">
        <v>336</v>
      </c>
      <c r="CG12" s="212" t="s">
        <v>336</v>
      </c>
      <c r="CH12" s="212">
        <v>0</v>
      </c>
      <c r="CI12" s="212">
        <v>0</v>
      </c>
      <c r="CJ12" s="192" t="s">
        <v>337</v>
      </c>
    </row>
    <row r="13" spans="1:88" s="177" customFormat="1" ht="12" customHeight="1">
      <c r="A13" s="178" t="s">
        <v>154</v>
      </c>
      <c r="B13" s="179" t="s">
        <v>166</v>
      </c>
      <c r="C13" s="178" t="s">
        <v>167</v>
      </c>
      <c r="D13" s="212">
        <f t="shared" si="3"/>
        <v>1979</v>
      </c>
      <c r="E13" s="212">
        <f t="shared" si="4"/>
        <v>1265</v>
      </c>
      <c r="F13" s="212">
        <f t="shared" si="5"/>
        <v>0</v>
      </c>
      <c r="G13" s="212">
        <f t="shared" si="6"/>
        <v>48</v>
      </c>
      <c r="H13" s="212">
        <f t="shared" si="7"/>
        <v>341</v>
      </c>
      <c r="I13" s="212">
        <f t="shared" si="8"/>
        <v>215</v>
      </c>
      <c r="J13" s="212">
        <f t="shared" si="9"/>
        <v>44</v>
      </c>
      <c r="K13" s="212">
        <f t="shared" si="10"/>
        <v>0</v>
      </c>
      <c r="L13" s="212">
        <f t="shared" si="11"/>
        <v>66</v>
      </c>
      <c r="M13" s="212">
        <f t="shared" si="12"/>
        <v>0</v>
      </c>
      <c r="N13" s="212">
        <f t="shared" si="13"/>
        <v>0</v>
      </c>
      <c r="O13" s="212">
        <f t="shared" si="14"/>
        <v>0</v>
      </c>
      <c r="P13" s="212">
        <f t="shared" si="15"/>
        <v>0</v>
      </c>
      <c r="Q13" s="212">
        <f t="shared" si="16"/>
        <v>0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0</v>
      </c>
      <c r="W13" s="212">
        <f t="shared" si="22"/>
        <v>0</v>
      </c>
      <c r="X13" s="212">
        <f t="shared" si="23"/>
        <v>0</v>
      </c>
      <c r="Y13" s="212">
        <f t="shared" si="24"/>
        <v>1327</v>
      </c>
      <c r="Z13" s="212">
        <v>892</v>
      </c>
      <c r="AA13" s="212">
        <v>0</v>
      </c>
      <c r="AB13" s="212">
        <v>47</v>
      </c>
      <c r="AC13" s="212">
        <v>69</v>
      </c>
      <c r="AD13" s="212">
        <v>209</v>
      </c>
      <c r="AE13" s="212">
        <v>44</v>
      </c>
      <c r="AF13" s="212">
        <v>0</v>
      </c>
      <c r="AG13" s="212">
        <v>66</v>
      </c>
      <c r="AH13" s="212">
        <v>0</v>
      </c>
      <c r="AI13" s="212">
        <v>0</v>
      </c>
      <c r="AJ13" s="212" t="s">
        <v>338</v>
      </c>
      <c r="AK13" s="212" t="s">
        <v>338</v>
      </c>
      <c r="AL13" s="212" t="s">
        <v>338</v>
      </c>
      <c r="AM13" s="212" t="s">
        <v>338</v>
      </c>
      <c r="AN13" s="212" t="s">
        <v>338</v>
      </c>
      <c r="AO13" s="212" t="s">
        <v>338</v>
      </c>
      <c r="AP13" s="212" t="s">
        <v>338</v>
      </c>
      <c r="AQ13" s="212" t="s">
        <v>338</v>
      </c>
      <c r="AR13" s="212">
        <v>0</v>
      </c>
      <c r="AS13" s="212">
        <v>0</v>
      </c>
      <c r="AT13" s="212">
        <f>'施設資源化量内訳'!D13</f>
        <v>265</v>
      </c>
      <c r="AU13" s="212">
        <f>'施設資源化量内訳'!E13</f>
        <v>0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265</v>
      </c>
      <c r="AY13" s="212">
        <f>'施設資源化量内訳'!I13</f>
        <v>0</v>
      </c>
      <c r="AZ13" s="212">
        <f>'施設資源化量内訳'!J13</f>
        <v>0</v>
      </c>
      <c r="BA13" s="212">
        <f>'施設資源化量内訳'!K13</f>
        <v>0</v>
      </c>
      <c r="BB13" s="212">
        <f>'施設資源化量内訳'!L13</f>
        <v>0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0</v>
      </c>
      <c r="BF13" s="212">
        <f>'施設資源化量内訳'!P13</f>
        <v>0</v>
      </c>
      <c r="BG13" s="212">
        <f>'施設資源化量内訳'!Q13</f>
        <v>0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0</v>
      </c>
      <c r="BM13" s="212">
        <f>'施設資源化量内訳'!W13</f>
        <v>0</v>
      </c>
      <c r="BN13" s="212">
        <f>'施設資源化量内訳'!X13</f>
        <v>0</v>
      </c>
      <c r="BO13" s="212">
        <f t="shared" si="25"/>
        <v>387</v>
      </c>
      <c r="BP13" s="212">
        <v>373</v>
      </c>
      <c r="BQ13" s="212">
        <v>0</v>
      </c>
      <c r="BR13" s="212">
        <v>1</v>
      </c>
      <c r="BS13" s="212">
        <v>7</v>
      </c>
      <c r="BT13" s="212">
        <v>6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 t="s">
        <v>336</v>
      </c>
      <c r="CA13" s="212" t="s">
        <v>336</v>
      </c>
      <c r="CB13" s="212" t="s">
        <v>336</v>
      </c>
      <c r="CC13" s="212" t="s">
        <v>336</v>
      </c>
      <c r="CD13" s="212" t="s">
        <v>336</v>
      </c>
      <c r="CE13" s="212" t="s">
        <v>336</v>
      </c>
      <c r="CF13" s="212" t="s">
        <v>336</v>
      </c>
      <c r="CG13" s="212" t="s">
        <v>336</v>
      </c>
      <c r="CH13" s="212">
        <v>0</v>
      </c>
      <c r="CI13" s="212">
        <v>0</v>
      </c>
      <c r="CJ13" s="192" t="s">
        <v>337</v>
      </c>
    </row>
    <row r="14" spans="1:88" s="177" customFormat="1" ht="12" customHeight="1">
      <c r="A14" s="178" t="s">
        <v>154</v>
      </c>
      <c r="B14" s="179" t="s">
        <v>168</v>
      </c>
      <c r="C14" s="178" t="s">
        <v>169</v>
      </c>
      <c r="D14" s="212">
        <f t="shared" si="3"/>
        <v>2332</v>
      </c>
      <c r="E14" s="212">
        <f t="shared" si="4"/>
        <v>1266</v>
      </c>
      <c r="F14" s="212">
        <f t="shared" si="5"/>
        <v>2</v>
      </c>
      <c r="G14" s="212">
        <f t="shared" si="6"/>
        <v>96</v>
      </c>
      <c r="H14" s="212">
        <f t="shared" si="7"/>
        <v>282</v>
      </c>
      <c r="I14" s="212">
        <f t="shared" si="8"/>
        <v>178</v>
      </c>
      <c r="J14" s="212">
        <f t="shared" si="9"/>
        <v>30</v>
      </c>
      <c r="K14" s="212">
        <f t="shared" si="10"/>
        <v>2</v>
      </c>
      <c r="L14" s="212">
        <f t="shared" si="11"/>
        <v>186</v>
      </c>
      <c r="M14" s="212">
        <f t="shared" si="12"/>
        <v>10</v>
      </c>
      <c r="N14" s="212">
        <f t="shared" si="13"/>
        <v>2</v>
      </c>
      <c r="O14" s="212">
        <f t="shared" si="14"/>
        <v>0</v>
      </c>
      <c r="P14" s="212">
        <f t="shared" si="15"/>
        <v>0</v>
      </c>
      <c r="Q14" s="212">
        <f t="shared" si="16"/>
        <v>0</v>
      </c>
      <c r="R14" s="212">
        <f t="shared" si="17"/>
        <v>273</v>
      </c>
      <c r="S14" s="212">
        <f t="shared" si="18"/>
        <v>0</v>
      </c>
      <c r="T14" s="212">
        <f t="shared" si="19"/>
        <v>0</v>
      </c>
      <c r="U14" s="212">
        <f t="shared" si="20"/>
        <v>0</v>
      </c>
      <c r="V14" s="212">
        <f t="shared" si="21"/>
        <v>0</v>
      </c>
      <c r="W14" s="212">
        <f t="shared" si="22"/>
        <v>0</v>
      </c>
      <c r="X14" s="212">
        <f t="shared" si="23"/>
        <v>5</v>
      </c>
      <c r="Y14" s="212">
        <f t="shared" si="24"/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340</v>
      </c>
      <c r="AK14" s="212" t="s">
        <v>340</v>
      </c>
      <c r="AL14" s="212" t="s">
        <v>340</v>
      </c>
      <c r="AM14" s="212" t="s">
        <v>340</v>
      </c>
      <c r="AN14" s="212" t="s">
        <v>340</v>
      </c>
      <c r="AO14" s="212" t="s">
        <v>340</v>
      </c>
      <c r="AP14" s="212" t="s">
        <v>340</v>
      </c>
      <c r="AQ14" s="212" t="s">
        <v>340</v>
      </c>
      <c r="AR14" s="212">
        <v>0</v>
      </c>
      <c r="AS14" s="212">
        <v>0</v>
      </c>
      <c r="AT14" s="212">
        <f>'施設資源化量内訳'!D14</f>
        <v>1067</v>
      </c>
      <c r="AU14" s="212">
        <f>'施設資源化量内訳'!E14</f>
        <v>27</v>
      </c>
      <c r="AV14" s="212">
        <f>'施設資源化量内訳'!F14</f>
        <v>0</v>
      </c>
      <c r="AW14" s="212">
        <f>'施設資源化量内訳'!G14</f>
        <v>96</v>
      </c>
      <c r="AX14" s="212">
        <f>'施設資源化量内訳'!H14</f>
        <v>260</v>
      </c>
      <c r="AY14" s="212">
        <f>'施設資源化量内訳'!I14</f>
        <v>178</v>
      </c>
      <c r="AZ14" s="212">
        <f>'施設資源化量内訳'!J14</f>
        <v>30</v>
      </c>
      <c r="BA14" s="212">
        <f>'施設資源化量内訳'!K14</f>
        <v>2</v>
      </c>
      <c r="BB14" s="212">
        <f>'施設資源化量内訳'!L14</f>
        <v>186</v>
      </c>
      <c r="BC14" s="212">
        <f>'施設資源化量内訳'!M14</f>
        <v>10</v>
      </c>
      <c r="BD14" s="212">
        <f>'施設資源化量内訳'!N14</f>
        <v>0</v>
      </c>
      <c r="BE14" s="212">
        <f>'施設資源化量内訳'!O14</f>
        <v>0</v>
      </c>
      <c r="BF14" s="212">
        <f>'施設資源化量内訳'!P14</f>
        <v>0</v>
      </c>
      <c r="BG14" s="212">
        <f>'施設資源化量内訳'!Q14</f>
        <v>0</v>
      </c>
      <c r="BH14" s="212">
        <f>'施設資源化量内訳'!R14</f>
        <v>273</v>
      </c>
      <c r="BI14" s="212">
        <f>'施設資源化量内訳'!S14</f>
        <v>0</v>
      </c>
      <c r="BJ14" s="212">
        <f>'施設資源化量内訳'!T14</f>
        <v>0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0</v>
      </c>
      <c r="BN14" s="212">
        <f>'施設資源化量内訳'!X14</f>
        <v>5</v>
      </c>
      <c r="BO14" s="212">
        <f t="shared" si="25"/>
        <v>1265</v>
      </c>
      <c r="BP14" s="212">
        <v>1239</v>
      </c>
      <c r="BQ14" s="212">
        <v>2</v>
      </c>
      <c r="BR14" s="212">
        <v>0</v>
      </c>
      <c r="BS14" s="212">
        <v>22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2</v>
      </c>
      <c r="BZ14" s="212" t="s">
        <v>341</v>
      </c>
      <c r="CA14" s="212" t="s">
        <v>341</v>
      </c>
      <c r="CB14" s="212" t="s">
        <v>341</v>
      </c>
      <c r="CC14" s="212" t="s">
        <v>341</v>
      </c>
      <c r="CD14" s="212" t="s">
        <v>341</v>
      </c>
      <c r="CE14" s="212" t="s">
        <v>341</v>
      </c>
      <c r="CF14" s="212" t="s">
        <v>341</v>
      </c>
      <c r="CG14" s="212" t="s">
        <v>341</v>
      </c>
      <c r="CH14" s="212">
        <v>0</v>
      </c>
      <c r="CI14" s="212">
        <v>0</v>
      </c>
      <c r="CJ14" s="192" t="s">
        <v>342</v>
      </c>
    </row>
    <row r="15" spans="1:88" s="177" customFormat="1" ht="12" customHeight="1">
      <c r="A15" s="178" t="s">
        <v>343</v>
      </c>
      <c r="B15" s="179" t="s">
        <v>344</v>
      </c>
      <c r="C15" s="178" t="s">
        <v>345</v>
      </c>
      <c r="D15" s="212">
        <f t="shared" si="3"/>
        <v>1403</v>
      </c>
      <c r="E15" s="212">
        <f t="shared" si="4"/>
        <v>543</v>
      </c>
      <c r="F15" s="212">
        <f t="shared" si="5"/>
        <v>9</v>
      </c>
      <c r="G15" s="212">
        <f t="shared" si="6"/>
        <v>60</v>
      </c>
      <c r="H15" s="212">
        <f t="shared" si="7"/>
        <v>216</v>
      </c>
      <c r="I15" s="212">
        <f t="shared" si="8"/>
        <v>161</v>
      </c>
      <c r="J15" s="212">
        <f t="shared" si="9"/>
        <v>47</v>
      </c>
      <c r="K15" s="212">
        <f t="shared" si="10"/>
        <v>0</v>
      </c>
      <c r="L15" s="212">
        <f t="shared" si="11"/>
        <v>215</v>
      </c>
      <c r="M15" s="212">
        <f t="shared" si="12"/>
        <v>34</v>
      </c>
      <c r="N15" s="212">
        <f t="shared" si="13"/>
        <v>0</v>
      </c>
      <c r="O15" s="212">
        <f t="shared" si="14"/>
        <v>0</v>
      </c>
      <c r="P15" s="212">
        <f t="shared" si="15"/>
        <v>0</v>
      </c>
      <c r="Q15" s="212">
        <f t="shared" si="16"/>
        <v>0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0</v>
      </c>
      <c r="W15" s="212">
        <f t="shared" si="22"/>
        <v>0</v>
      </c>
      <c r="X15" s="212">
        <f t="shared" si="23"/>
        <v>118</v>
      </c>
      <c r="Y15" s="212">
        <f t="shared" si="24"/>
        <v>566</v>
      </c>
      <c r="Z15" s="212">
        <v>0</v>
      </c>
      <c r="AA15" s="212">
        <v>9</v>
      </c>
      <c r="AB15" s="212">
        <v>60</v>
      </c>
      <c r="AC15" s="212">
        <v>40</v>
      </c>
      <c r="AD15" s="212">
        <v>161</v>
      </c>
      <c r="AE15" s="212">
        <v>47</v>
      </c>
      <c r="AF15" s="212">
        <v>0</v>
      </c>
      <c r="AG15" s="212">
        <v>215</v>
      </c>
      <c r="AH15" s="212">
        <v>34</v>
      </c>
      <c r="AI15" s="212">
        <v>0</v>
      </c>
      <c r="AJ15" s="212" t="s">
        <v>346</v>
      </c>
      <c r="AK15" s="212" t="s">
        <v>346</v>
      </c>
      <c r="AL15" s="212" t="s">
        <v>346</v>
      </c>
      <c r="AM15" s="212" t="s">
        <v>346</v>
      </c>
      <c r="AN15" s="212" t="s">
        <v>346</v>
      </c>
      <c r="AO15" s="212" t="s">
        <v>346</v>
      </c>
      <c r="AP15" s="212" t="s">
        <v>346</v>
      </c>
      <c r="AQ15" s="212" t="s">
        <v>346</v>
      </c>
      <c r="AR15" s="212">
        <v>0</v>
      </c>
      <c r="AS15" s="212">
        <v>0</v>
      </c>
      <c r="AT15" s="212">
        <f>'施設資源化量内訳'!D15</f>
        <v>294</v>
      </c>
      <c r="AU15" s="212">
        <f>'施設資源化量内訳'!E15</f>
        <v>0</v>
      </c>
      <c r="AV15" s="212">
        <f>'施設資源化量内訳'!F15</f>
        <v>0</v>
      </c>
      <c r="AW15" s="212">
        <f>'施設資源化量内訳'!G15</f>
        <v>0</v>
      </c>
      <c r="AX15" s="212">
        <f>'施設資源化量内訳'!H15</f>
        <v>176</v>
      </c>
      <c r="AY15" s="212">
        <f>'施設資源化量内訳'!I15</f>
        <v>0</v>
      </c>
      <c r="AZ15" s="212">
        <f>'施設資源化量内訳'!J15</f>
        <v>0</v>
      </c>
      <c r="BA15" s="212">
        <f>'施設資源化量内訳'!K15</f>
        <v>0</v>
      </c>
      <c r="BB15" s="212">
        <f>'施設資源化量内訳'!L15</f>
        <v>0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0</v>
      </c>
      <c r="BF15" s="212">
        <f>'施設資源化量内訳'!P15</f>
        <v>0</v>
      </c>
      <c r="BG15" s="212">
        <f>'施設資源化量内訳'!Q15</f>
        <v>0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0</v>
      </c>
      <c r="BM15" s="212">
        <f>'施設資源化量内訳'!W15</f>
        <v>0</v>
      </c>
      <c r="BN15" s="212">
        <f>'施設資源化量内訳'!X15</f>
        <v>118</v>
      </c>
      <c r="BO15" s="212">
        <f t="shared" si="25"/>
        <v>543</v>
      </c>
      <c r="BP15" s="212">
        <v>543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 t="s">
        <v>336</v>
      </c>
      <c r="CA15" s="212" t="s">
        <v>336</v>
      </c>
      <c r="CB15" s="212" t="s">
        <v>336</v>
      </c>
      <c r="CC15" s="212" t="s">
        <v>336</v>
      </c>
      <c r="CD15" s="212" t="s">
        <v>336</v>
      </c>
      <c r="CE15" s="212" t="s">
        <v>336</v>
      </c>
      <c r="CF15" s="212" t="s">
        <v>336</v>
      </c>
      <c r="CG15" s="212" t="s">
        <v>336</v>
      </c>
      <c r="CH15" s="212">
        <v>0</v>
      </c>
      <c r="CI15" s="212">
        <v>0</v>
      </c>
      <c r="CJ15" s="192" t="s">
        <v>337</v>
      </c>
    </row>
    <row r="16" spans="1:88" s="177" customFormat="1" ht="12" customHeight="1">
      <c r="A16" s="178" t="s">
        <v>154</v>
      </c>
      <c r="B16" s="179" t="s">
        <v>172</v>
      </c>
      <c r="C16" s="178" t="s">
        <v>173</v>
      </c>
      <c r="D16" s="212">
        <f t="shared" si="3"/>
        <v>8742</v>
      </c>
      <c r="E16" s="212">
        <f t="shared" si="4"/>
        <v>1332</v>
      </c>
      <c r="F16" s="212">
        <f t="shared" si="5"/>
        <v>6</v>
      </c>
      <c r="G16" s="212">
        <f t="shared" si="6"/>
        <v>56</v>
      </c>
      <c r="H16" s="212">
        <f t="shared" si="7"/>
        <v>384</v>
      </c>
      <c r="I16" s="212">
        <f t="shared" si="8"/>
        <v>337</v>
      </c>
      <c r="J16" s="212">
        <f t="shared" si="9"/>
        <v>65</v>
      </c>
      <c r="K16" s="212">
        <f t="shared" si="10"/>
        <v>5</v>
      </c>
      <c r="L16" s="212">
        <f t="shared" si="11"/>
        <v>83</v>
      </c>
      <c r="M16" s="212">
        <f t="shared" si="12"/>
        <v>7</v>
      </c>
      <c r="N16" s="212">
        <f t="shared" si="13"/>
        <v>8</v>
      </c>
      <c r="O16" s="212">
        <f t="shared" si="14"/>
        <v>0</v>
      </c>
      <c r="P16" s="212">
        <f t="shared" si="15"/>
        <v>0</v>
      </c>
      <c r="Q16" s="212">
        <f t="shared" si="16"/>
        <v>0</v>
      </c>
      <c r="R16" s="212">
        <f t="shared" si="17"/>
        <v>6457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1</v>
      </c>
      <c r="X16" s="212">
        <f t="shared" si="23"/>
        <v>1</v>
      </c>
      <c r="Y16" s="212">
        <f t="shared" si="24"/>
        <v>355</v>
      </c>
      <c r="Z16" s="212">
        <v>101</v>
      </c>
      <c r="AA16" s="212">
        <v>0</v>
      </c>
      <c r="AB16" s="212">
        <v>0</v>
      </c>
      <c r="AC16" s="212">
        <v>0</v>
      </c>
      <c r="AD16" s="212">
        <v>212</v>
      </c>
      <c r="AE16" s="212">
        <v>40</v>
      </c>
      <c r="AF16" s="212">
        <v>2</v>
      </c>
      <c r="AG16" s="212">
        <v>0</v>
      </c>
      <c r="AH16" s="212">
        <v>0</v>
      </c>
      <c r="AI16" s="212">
        <v>0</v>
      </c>
      <c r="AJ16" s="212" t="s">
        <v>347</v>
      </c>
      <c r="AK16" s="212" t="s">
        <v>347</v>
      </c>
      <c r="AL16" s="212" t="s">
        <v>347</v>
      </c>
      <c r="AM16" s="212" t="s">
        <v>347</v>
      </c>
      <c r="AN16" s="212" t="s">
        <v>347</v>
      </c>
      <c r="AO16" s="212" t="s">
        <v>347</v>
      </c>
      <c r="AP16" s="212" t="s">
        <v>347</v>
      </c>
      <c r="AQ16" s="212" t="s">
        <v>347</v>
      </c>
      <c r="AR16" s="212">
        <v>0</v>
      </c>
      <c r="AS16" s="212">
        <v>0</v>
      </c>
      <c r="AT16" s="212">
        <f>'施設資源化量内訳'!D16</f>
        <v>7145</v>
      </c>
      <c r="AU16" s="212">
        <f>'施設資源化量内訳'!E16</f>
        <v>4</v>
      </c>
      <c r="AV16" s="212">
        <f>'施設資源化量内訳'!F16</f>
        <v>0</v>
      </c>
      <c r="AW16" s="212">
        <f>'施設資源化量内訳'!G16</f>
        <v>56</v>
      </c>
      <c r="AX16" s="212">
        <f>'施設資源化量内訳'!H16</f>
        <v>384</v>
      </c>
      <c r="AY16" s="212">
        <f>'施設資源化量内訳'!I16</f>
        <v>125</v>
      </c>
      <c r="AZ16" s="212">
        <f>'施設資源化量内訳'!J16</f>
        <v>25</v>
      </c>
      <c r="BA16" s="212">
        <f>'施設資源化量内訳'!K16</f>
        <v>3</v>
      </c>
      <c r="BB16" s="212">
        <f>'施設資源化量内訳'!L16</f>
        <v>83</v>
      </c>
      <c r="BC16" s="212">
        <f>'施設資源化量内訳'!M16</f>
        <v>7</v>
      </c>
      <c r="BD16" s="212">
        <f>'施設資源化量内訳'!N16</f>
        <v>0</v>
      </c>
      <c r="BE16" s="212">
        <f>'施設資源化量内訳'!O16</f>
        <v>0</v>
      </c>
      <c r="BF16" s="212">
        <f>'施設資源化量内訳'!P16</f>
        <v>0</v>
      </c>
      <c r="BG16" s="212">
        <f>'施設資源化量内訳'!Q16</f>
        <v>0</v>
      </c>
      <c r="BH16" s="212">
        <f>'施設資源化量内訳'!R16</f>
        <v>6457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0</v>
      </c>
      <c r="BN16" s="212">
        <f>'施設資源化量内訳'!X16</f>
        <v>1</v>
      </c>
      <c r="BO16" s="212">
        <f t="shared" si="25"/>
        <v>1242</v>
      </c>
      <c r="BP16" s="212">
        <v>1227</v>
      </c>
      <c r="BQ16" s="212">
        <v>6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8</v>
      </c>
      <c r="BZ16" s="212" t="s">
        <v>348</v>
      </c>
      <c r="CA16" s="212" t="s">
        <v>348</v>
      </c>
      <c r="CB16" s="212" t="s">
        <v>348</v>
      </c>
      <c r="CC16" s="212" t="s">
        <v>348</v>
      </c>
      <c r="CD16" s="212" t="s">
        <v>348</v>
      </c>
      <c r="CE16" s="212" t="s">
        <v>348</v>
      </c>
      <c r="CF16" s="212" t="s">
        <v>348</v>
      </c>
      <c r="CG16" s="212" t="s">
        <v>348</v>
      </c>
      <c r="CH16" s="212">
        <v>1</v>
      </c>
      <c r="CI16" s="212">
        <v>0</v>
      </c>
      <c r="CJ16" s="192" t="s">
        <v>349</v>
      </c>
    </row>
    <row r="17" spans="1:88" s="177" customFormat="1" ht="12" customHeight="1">
      <c r="A17" s="178" t="s">
        <v>350</v>
      </c>
      <c r="B17" s="179" t="s">
        <v>351</v>
      </c>
      <c r="C17" s="178" t="s">
        <v>352</v>
      </c>
      <c r="D17" s="212">
        <f t="shared" si="3"/>
        <v>6661</v>
      </c>
      <c r="E17" s="212">
        <f t="shared" si="4"/>
        <v>3693</v>
      </c>
      <c r="F17" s="212">
        <f t="shared" si="5"/>
        <v>11</v>
      </c>
      <c r="G17" s="212">
        <f t="shared" si="6"/>
        <v>249</v>
      </c>
      <c r="H17" s="212">
        <f t="shared" si="7"/>
        <v>660</v>
      </c>
      <c r="I17" s="212">
        <f t="shared" si="8"/>
        <v>369</v>
      </c>
      <c r="J17" s="212">
        <f t="shared" si="9"/>
        <v>112</v>
      </c>
      <c r="K17" s="212">
        <f t="shared" si="10"/>
        <v>0</v>
      </c>
      <c r="L17" s="212">
        <f t="shared" si="11"/>
        <v>442</v>
      </c>
      <c r="M17" s="212">
        <f t="shared" si="12"/>
        <v>0</v>
      </c>
      <c r="N17" s="212">
        <f t="shared" si="13"/>
        <v>29</v>
      </c>
      <c r="O17" s="212">
        <f t="shared" si="14"/>
        <v>0</v>
      </c>
      <c r="P17" s="212">
        <f t="shared" si="15"/>
        <v>0</v>
      </c>
      <c r="Q17" s="212">
        <f t="shared" si="16"/>
        <v>1078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0</v>
      </c>
      <c r="X17" s="212">
        <f t="shared" si="23"/>
        <v>18</v>
      </c>
      <c r="Y17" s="212">
        <f t="shared" si="24"/>
        <v>397</v>
      </c>
      <c r="Z17" s="212">
        <v>10</v>
      </c>
      <c r="AA17" s="212">
        <v>0</v>
      </c>
      <c r="AB17" s="212">
        <v>0</v>
      </c>
      <c r="AC17" s="212">
        <v>0</v>
      </c>
      <c r="AD17" s="212">
        <v>369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353</v>
      </c>
      <c r="AK17" s="212" t="s">
        <v>353</v>
      </c>
      <c r="AL17" s="212" t="s">
        <v>353</v>
      </c>
      <c r="AM17" s="212" t="s">
        <v>353</v>
      </c>
      <c r="AN17" s="212" t="s">
        <v>353</v>
      </c>
      <c r="AO17" s="212" t="s">
        <v>353</v>
      </c>
      <c r="AP17" s="212" t="s">
        <v>353</v>
      </c>
      <c r="AQ17" s="212" t="s">
        <v>353</v>
      </c>
      <c r="AR17" s="212">
        <v>0</v>
      </c>
      <c r="AS17" s="212">
        <v>18</v>
      </c>
      <c r="AT17" s="212">
        <f>'施設資源化量内訳'!D17</f>
        <v>2510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249</v>
      </c>
      <c r="AX17" s="212">
        <f>'施設資源化量内訳'!H17</f>
        <v>629</v>
      </c>
      <c r="AY17" s="212">
        <f>'施設資源化量内訳'!I17</f>
        <v>0</v>
      </c>
      <c r="AZ17" s="212">
        <f>'施設資源化量内訳'!J17</f>
        <v>112</v>
      </c>
      <c r="BA17" s="212">
        <f>'施設資源化量内訳'!K17</f>
        <v>0</v>
      </c>
      <c r="BB17" s="212">
        <f>'施設資源化量内訳'!L17</f>
        <v>442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1078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0</v>
      </c>
      <c r="BN17" s="212">
        <f>'施設資源化量内訳'!X17</f>
        <v>0</v>
      </c>
      <c r="BO17" s="212">
        <f t="shared" si="25"/>
        <v>3754</v>
      </c>
      <c r="BP17" s="212">
        <v>3683</v>
      </c>
      <c r="BQ17" s="212">
        <v>11</v>
      </c>
      <c r="BR17" s="212">
        <v>0</v>
      </c>
      <c r="BS17" s="212">
        <v>31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29</v>
      </c>
      <c r="BZ17" s="212" t="s">
        <v>354</v>
      </c>
      <c r="CA17" s="212" t="s">
        <v>354</v>
      </c>
      <c r="CB17" s="212" t="s">
        <v>354</v>
      </c>
      <c r="CC17" s="212" t="s">
        <v>354</v>
      </c>
      <c r="CD17" s="212" t="s">
        <v>354</v>
      </c>
      <c r="CE17" s="212" t="s">
        <v>354</v>
      </c>
      <c r="CF17" s="212" t="s">
        <v>354</v>
      </c>
      <c r="CG17" s="212" t="s">
        <v>354</v>
      </c>
      <c r="CH17" s="212">
        <v>0</v>
      </c>
      <c r="CI17" s="212">
        <v>0</v>
      </c>
      <c r="CJ17" s="192" t="s">
        <v>355</v>
      </c>
    </row>
    <row r="18" spans="1:88" s="177" customFormat="1" ht="12" customHeight="1">
      <c r="A18" s="178" t="s">
        <v>356</v>
      </c>
      <c r="B18" s="179" t="s">
        <v>357</v>
      </c>
      <c r="C18" s="178" t="s">
        <v>358</v>
      </c>
      <c r="D18" s="212">
        <f t="shared" si="3"/>
        <v>181</v>
      </c>
      <c r="E18" s="212">
        <f t="shared" si="4"/>
        <v>100</v>
      </c>
      <c r="F18" s="212">
        <f t="shared" si="5"/>
        <v>0</v>
      </c>
      <c r="G18" s="212">
        <f t="shared" si="6"/>
        <v>9</v>
      </c>
      <c r="H18" s="212">
        <f t="shared" si="7"/>
        <v>16</v>
      </c>
      <c r="I18" s="212">
        <f t="shared" si="8"/>
        <v>14</v>
      </c>
      <c r="J18" s="212">
        <f t="shared" si="9"/>
        <v>2</v>
      </c>
      <c r="K18" s="212">
        <f t="shared" si="10"/>
        <v>0</v>
      </c>
      <c r="L18" s="212">
        <f t="shared" si="11"/>
        <v>23</v>
      </c>
      <c r="M18" s="212">
        <f t="shared" si="12"/>
        <v>0</v>
      </c>
      <c r="N18" s="212">
        <f t="shared" si="13"/>
        <v>0</v>
      </c>
      <c r="O18" s="212">
        <f t="shared" si="14"/>
        <v>0</v>
      </c>
      <c r="P18" s="212">
        <f t="shared" si="15"/>
        <v>0</v>
      </c>
      <c r="Q18" s="212">
        <f t="shared" si="16"/>
        <v>17</v>
      </c>
      <c r="R18" s="212">
        <f t="shared" si="17"/>
        <v>0</v>
      </c>
      <c r="S18" s="212">
        <f t="shared" si="18"/>
        <v>0</v>
      </c>
      <c r="T18" s="212">
        <f t="shared" si="19"/>
        <v>0</v>
      </c>
      <c r="U18" s="212">
        <f t="shared" si="20"/>
        <v>0</v>
      </c>
      <c r="V18" s="212">
        <f t="shared" si="21"/>
        <v>0</v>
      </c>
      <c r="W18" s="212">
        <f t="shared" si="22"/>
        <v>0</v>
      </c>
      <c r="X18" s="212">
        <f t="shared" si="23"/>
        <v>0</v>
      </c>
      <c r="Y18" s="212">
        <f t="shared" si="24"/>
        <v>134</v>
      </c>
      <c r="Z18" s="212">
        <v>100</v>
      </c>
      <c r="AA18" s="212">
        <v>0</v>
      </c>
      <c r="AB18" s="212">
        <v>9</v>
      </c>
      <c r="AC18" s="212">
        <v>0</v>
      </c>
      <c r="AD18" s="212">
        <v>0</v>
      </c>
      <c r="AE18" s="212">
        <v>2</v>
      </c>
      <c r="AF18" s="212">
        <v>0</v>
      </c>
      <c r="AG18" s="212">
        <v>23</v>
      </c>
      <c r="AH18" s="212">
        <v>0</v>
      </c>
      <c r="AI18" s="212">
        <v>0</v>
      </c>
      <c r="AJ18" s="212" t="s">
        <v>359</v>
      </c>
      <c r="AK18" s="212" t="s">
        <v>359</v>
      </c>
      <c r="AL18" s="212" t="s">
        <v>359</v>
      </c>
      <c r="AM18" s="212" t="s">
        <v>359</v>
      </c>
      <c r="AN18" s="212" t="s">
        <v>359</v>
      </c>
      <c r="AO18" s="212" t="s">
        <v>359</v>
      </c>
      <c r="AP18" s="212" t="s">
        <v>359</v>
      </c>
      <c r="AQ18" s="212" t="s">
        <v>359</v>
      </c>
      <c r="AR18" s="212">
        <v>0</v>
      </c>
      <c r="AS18" s="212">
        <v>0</v>
      </c>
      <c r="AT18" s="212">
        <f>'施設資源化量内訳'!D18</f>
        <v>47</v>
      </c>
      <c r="AU18" s="212">
        <f>'施設資源化量内訳'!E18</f>
        <v>0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16</v>
      </c>
      <c r="AY18" s="212">
        <f>'施設資源化量内訳'!I18</f>
        <v>14</v>
      </c>
      <c r="AZ18" s="212">
        <f>'施設資源化量内訳'!J18</f>
        <v>0</v>
      </c>
      <c r="BA18" s="212">
        <f>'施設資源化量内訳'!K18</f>
        <v>0</v>
      </c>
      <c r="BB18" s="212">
        <f>'施設資源化量内訳'!L18</f>
        <v>0</v>
      </c>
      <c r="BC18" s="212">
        <f>'施設資源化量内訳'!M18</f>
        <v>0</v>
      </c>
      <c r="BD18" s="212">
        <f>'施設資源化量内訳'!N18</f>
        <v>0</v>
      </c>
      <c r="BE18" s="212">
        <f>'施設資源化量内訳'!O18</f>
        <v>0</v>
      </c>
      <c r="BF18" s="212">
        <f>'施設資源化量内訳'!P18</f>
        <v>0</v>
      </c>
      <c r="BG18" s="212">
        <f>'施設資源化量内訳'!Q18</f>
        <v>17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0</v>
      </c>
      <c r="BN18" s="212">
        <f>'施設資源化量内訳'!X18</f>
        <v>0</v>
      </c>
      <c r="BO18" s="212">
        <f t="shared" si="25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 t="s">
        <v>341</v>
      </c>
      <c r="CA18" s="212" t="s">
        <v>341</v>
      </c>
      <c r="CB18" s="212" t="s">
        <v>341</v>
      </c>
      <c r="CC18" s="212" t="s">
        <v>341</v>
      </c>
      <c r="CD18" s="212" t="s">
        <v>341</v>
      </c>
      <c r="CE18" s="212" t="s">
        <v>341</v>
      </c>
      <c r="CF18" s="212" t="s">
        <v>341</v>
      </c>
      <c r="CG18" s="212" t="s">
        <v>341</v>
      </c>
      <c r="CH18" s="212">
        <v>0</v>
      </c>
      <c r="CI18" s="212">
        <v>0</v>
      </c>
      <c r="CJ18" s="192" t="s">
        <v>342</v>
      </c>
    </row>
    <row r="19" spans="1:88" s="177" customFormat="1" ht="12" customHeight="1">
      <c r="A19" s="178" t="s">
        <v>343</v>
      </c>
      <c r="B19" s="179" t="s">
        <v>360</v>
      </c>
      <c r="C19" s="178" t="s">
        <v>361</v>
      </c>
      <c r="D19" s="212">
        <f t="shared" si="3"/>
        <v>1796</v>
      </c>
      <c r="E19" s="212">
        <f t="shared" si="4"/>
        <v>987</v>
      </c>
      <c r="F19" s="212">
        <f t="shared" si="5"/>
        <v>4</v>
      </c>
      <c r="G19" s="212">
        <f t="shared" si="6"/>
        <v>57</v>
      </c>
      <c r="H19" s="212">
        <f t="shared" si="7"/>
        <v>251</v>
      </c>
      <c r="I19" s="212">
        <f t="shared" si="8"/>
        <v>124</v>
      </c>
      <c r="J19" s="212">
        <f t="shared" si="9"/>
        <v>34</v>
      </c>
      <c r="K19" s="212">
        <f t="shared" si="10"/>
        <v>5</v>
      </c>
      <c r="L19" s="212">
        <f t="shared" si="11"/>
        <v>97</v>
      </c>
      <c r="M19" s="212">
        <f t="shared" si="12"/>
        <v>0</v>
      </c>
      <c r="N19" s="212">
        <f t="shared" si="13"/>
        <v>17</v>
      </c>
      <c r="O19" s="212">
        <f t="shared" si="14"/>
        <v>0</v>
      </c>
      <c r="P19" s="212">
        <f t="shared" si="15"/>
        <v>0</v>
      </c>
      <c r="Q19" s="212">
        <f t="shared" si="16"/>
        <v>106</v>
      </c>
      <c r="R19" s="212">
        <f t="shared" si="17"/>
        <v>0</v>
      </c>
      <c r="S19" s="212">
        <f t="shared" si="18"/>
        <v>0</v>
      </c>
      <c r="T19" s="212">
        <f t="shared" si="19"/>
        <v>0</v>
      </c>
      <c r="U19" s="212">
        <f t="shared" si="20"/>
        <v>0</v>
      </c>
      <c r="V19" s="212">
        <f t="shared" si="21"/>
        <v>0</v>
      </c>
      <c r="W19" s="212">
        <f t="shared" si="22"/>
        <v>1</v>
      </c>
      <c r="X19" s="212">
        <f t="shared" si="23"/>
        <v>113</v>
      </c>
      <c r="Y19" s="212">
        <f t="shared" si="24"/>
        <v>812</v>
      </c>
      <c r="Z19" s="212">
        <v>733</v>
      </c>
      <c r="AA19" s="212">
        <v>4</v>
      </c>
      <c r="AB19" s="212">
        <v>57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17</v>
      </c>
      <c r="AJ19" s="212" t="s">
        <v>362</v>
      </c>
      <c r="AK19" s="212" t="s">
        <v>362</v>
      </c>
      <c r="AL19" s="212" t="s">
        <v>362</v>
      </c>
      <c r="AM19" s="212" t="s">
        <v>362</v>
      </c>
      <c r="AN19" s="212" t="s">
        <v>362</v>
      </c>
      <c r="AO19" s="212" t="s">
        <v>362</v>
      </c>
      <c r="AP19" s="212" t="s">
        <v>362</v>
      </c>
      <c r="AQ19" s="212" t="s">
        <v>362</v>
      </c>
      <c r="AR19" s="212">
        <v>1</v>
      </c>
      <c r="AS19" s="212">
        <v>0</v>
      </c>
      <c r="AT19" s="212">
        <f>'施設資源化量内訳'!D19</f>
        <v>726</v>
      </c>
      <c r="AU19" s="212">
        <f>'施設資源化量内訳'!E19</f>
        <v>0</v>
      </c>
      <c r="AV19" s="212">
        <f>'施設資源化量内訳'!F19</f>
        <v>0</v>
      </c>
      <c r="AW19" s="212">
        <f>'施設資源化量内訳'!G19</f>
        <v>0</v>
      </c>
      <c r="AX19" s="212">
        <f>'施設資源化量内訳'!H19</f>
        <v>247</v>
      </c>
      <c r="AY19" s="212">
        <f>'施設資源化量内訳'!I19</f>
        <v>124</v>
      </c>
      <c r="AZ19" s="212">
        <f>'施設資源化量内訳'!J19</f>
        <v>34</v>
      </c>
      <c r="BA19" s="212">
        <f>'施設資源化量内訳'!K19</f>
        <v>5</v>
      </c>
      <c r="BB19" s="212">
        <f>'施設資源化量内訳'!L19</f>
        <v>97</v>
      </c>
      <c r="BC19" s="212">
        <f>'施設資源化量内訳'!M19</f>
        <v>0</v>
      </c>
      <c r="BD19" s="212">
        <f>'施設資源化量内訳'!N19</f>
        <v>0</v>
      </c>
      <c r="BE19" s="212">
        <f>'施設資源化量内訳'!O19</f>
        <v>0</v>
      </c>
      <c r="BF19" s="212">
        <f>'施設資源化量内訳'!P19</f>
        <v>0</v>
      </c>
      <c r="BG19" s="212">
        <f>'施設資源化量内訳'!Q19</f>
        <v>106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113</v>
      </c>
      <c r="BO19" s="212">
        <f t="shared" si="25"/>
        <v>258</v>
      </c>
      <c r="BP19" s="212">
        <v>254</v>
      </c>
      <c r="BQ19" s="212">
        <v>0</v>
      </c>
      <c r="BR19" s="212">
        <v>0</v>
      </c>
      <c r="BS19" s="212">
        <v>4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363</v>
      </c>
      <c r="CA19" s="212" t="s">
        <v>363</v>
      </c>
      <c r="CB19" s="212" t="s">
        <v>363</v>
      </c>
      <c r="CC19" s="212" t="s">
        <v>363</v>
      </c>
      <c r="CD19" s="212" t="s">
        <v>363</v>
      </c>
      <c r="CE19" s="212" t="s">
        <v>363</v>
      </c>
      <c r="CF19" s="212" t="s">
        <v>363</v>
      </c>
      <c r="CG19" s="212" t="s">
        <v>363</v>
      </c>
      <c r="CH19" s="212">
        <v>0</v>
      </c>
      <c r="CI19" s="212">
        <v>0</v>
      </c>
      <c r="CJ19" s="192" t="s">
        <v>364</v>
      </c>
    </row>
    <row r="20" spans="1:88" s="177" customFormat="1" ht="12" customHeight="1">
      <c r="A20" s="178" t="s">
        <v>365</v>
      </c>
      <c r="B20" s="179" t="s">
        <v>366</v>
      </c>
      <c r="C20" s="178" t="s">
        <v>367</v>
      </c>
      <c r="D20" s="212">
        <f t="shared" si="3"/>
        <v>1961</v>
      </c>
      <c r="E20" s="212">
        <f t="shared" si="4"/>
        <v>1170</v>
      </c>
      <c r="F20" s="212">
        <f t="shared" si="5"/>
        <v>6</v>
      </c>
      <c r="G20" s="212">
        <f t="shared" si="6"/>
        <v>147</v>
      </c>
      <c r="H20" s="212">
        <f t="shared" si="7"/>
        <v>181</v>
      </c>
      <c r="I20" s="212">
        <f t="shared" si="8"/>
        <v>199</v>
      </c>
      <c r="J20" s="212">
        <f t="shared" si="9"/>
        <v>37</v>
      </c>
      <c r="K20" s="212">
        <f t="shared" si="10"/>
        <v>2</v>
      </c>
      <c r="L20" s="212">
        <f t="shared" si="11"/>
        <v>128</v>
      </c>
      <c r="M20" s="212">
        <f t="shared" si="12"/>
        <v>0</v>
      </c>
      <c r="N20" s="212">
        <f t="shared" si="13"/>
        <v>0</v>
      </c>
      <c r="O20" s="212">
        <f t="shared" si="14"/>
        <v>0</v>
      </c>
      <c r="P20" s="212">
        <f t="shared" si="15"/>
        <v>0</v>
      </c>
      <c r="Q20" s="212">
        <f t="shared" si="16"/>
        <v>91</v>
      </c>
      <c r="R20" s="212">
        <f t="shared" si="17"/>
        <v>0</v>
      </c>
      <c r="S20" s="212">
        <f t="shared" si="18"/>
        <v>0</v>
      </c>
      <c r="T20" s="212">
        <f t="shared" si="19"/>
        <v>0</v>
      </c>
      <c r="U20" s="212">
        <f t="shared" si="20"/>
        <v>0</v>
      </c>
      <c r="V20" s="212">
        <f t="shared" si="21"/>
        <v>0</v>
      </c>
      <c r="W20" s="212">
        <f t="shared" si="22"/>
        <v>0</v>
      </c>
      <c r="X20" s="212">
        <f t="shared" si="23"/>
        <v>0</v>
      </c>
      <c r="Y20" s="212">
        <f t="shared" si="24"/>
        <v>800</v>
      </c>
      <c r="Z20" s="212">
        <v>146</v>
      </c>
      <c r="AA20" s="212">
        <v>6</v>
      </c>
      <c r="AB20" s="212">
        <v>147</v>
      </c>
      <c r="AC20" s="212">
        <v>135</v>
      </c>
      <c r="AD20" s="212">
        <v>199</v>
      </c>
      <c r="AE20" s="212">
        <v>37</v>
      </c>
      <c r="AF20" s="212">
        <v>2</v>
      </c>
      <c r="AG20" s="212">
        <v>128</v>
      </c>
      <c r="AH20" s="212">
        <v>0</v>
      </c>
      <c r="AI20" s="212">
        <v>0</v>
      </c>
      <c r="AJ20" s="212" t="s">
        <v>359</v>
      </c>
      <c r="AK20" s="212" t="s">
        <v>359</v>
      </c>
      <c r="AL20" s="212" t="s">
        <v>359</v>
      </c>
      <c r="AM20" s="212" t="s">
        <v>359</v>
      </c>
      <c r="AN20" s="212" t="s">
        <v>359</v>
      </c>
      <c r="AO20" s="212" t="s">
        <v>359</v>
      </c>
      <c r="AP20" s="212" t="s">
        <v>359</v>
      </c>
      <c r="AQ20" s="212" t="s">
        <v>359</v>
      </c>
      <c r="AR20" s="212">
        <v>0</v>
      </c>
      <c r="AS20" s="212">
        <v>0</v>
      </c>
      <c r="AT20" s="212">
        <f>'施設資源化量内訳'!D20</f>
        <v>137</v>
      </c>
      <c r="AU20" s="212">
        <f>'施設資源化量内訳'!E20</f>
        <v>0</v>
      </c>
      <c r="AV20" s="212">
        <f>'施設資源化量内訳'!F20</f>
        <v>0</v>
      </c>
      <c r="AW20" s="212">
        <f>'施設資源化量内訳'!G20</f>
        <v>0</v>
      </c>
      <c r="AX20" s="212">
        <f>'施設資源化量内訳'!H20</f>
        <v>46</v>
      </c>
      <c r="AY20" s="212">
        <f>'施設資源化量内訳'!I20</f>
        <v>0</v>
      </c>
      <c r="AZ20" s="212">
        <f>'施設資源化量内訳'!J20</f>
        <v>0</v>
      </c>
      <c r="BA20" s="212">
        <f>'施設資源化量内訳'!K20</f>
        <v>0</v>
      </c>
      <c r="BB20" s="212">
        <f>'施設資源化量内訳'!L20</f>
        <v>0</v>
      </c>
      <c r="BC20" s="212">
        <f>'施設資源化量内訳'!M20</f>
        <v>0</v>
      </c>
      <c r="BD20" s="212">
        <f>'施設資源化量内訳'!N20</f>
        <v>0</v>
      </c>
      <c r="BE20" s="212">
        <f>'施設資源化量内訳'!O20</f>
        <v>0</v>
      </c>
      <c r="BF20" s="212">
        <f>'施設資源化量内訳'!P20</f>
        <v>0</v>
      </c>
      <c r="BG20" s="212">
        <f>'施設資源化量内訳'!Q20</f>
        <v>91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0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0</v>
      </c>
      <c r="BN20" s="212">
        <f>'施設資源化量内訳'!X20</f>
        <v>0</v>
      </c>
      <c r="BO20" s="212">
        <f t="shared" si="25"/>
        <v>1024</v>
      </c>
      <c r="BP20" s="212">
        <v>1024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 t="s">
        <v>341</v>
      </c>
      <c r="CA20" s="212" t="s">
        <v>341</v>
      </c>
      <c r="CB20" s="212" t="s">
        <v>341</v>
      </c>
      <c r="CC20" s="212" t="s">
        <v>341</v>
      </c>
      <c r="CD20" s="212" t="s">
        <v>341</v>
      </c>
      <c r="CE20" s="212" t="s">
        <v>341</v>
      </c>
      <c r="CF20" s="212" t="s">
        <v>341</v>
      </c>
      <c r="CG20" s="212" t="s">
        <v>341</v>
      </c>
      <c r="CH20" s="212">
        <v>0</v>
      </c>
      <c r="CI20" s="212">
        <v>0</v>
      </c>
      <c r="CJ20" s="192" t="s">
        <v>342</v>
      </c>
    </row>
    <row r="21" spans="1:88" s="177" customFormat="1" ht="12" customHeight="1">
      <c r="A21" s="178" t="s">
        <v>343</v>
      </c>
      <c r="B21" s="179" t="s">
        <v>368</v>
      </c>
      <c r="C21" s="178" t="s">
        <v>369</v>
      </c>
      <c r="D21" s="212">
        <f t="shared" si="3"/>
        <v>1660</v>
      </c>
      <c r="E21" s="212">
        <f t="shared" si="4"/>
        <v>964</v>
      </c>
      <c r="F21" s="212">
        <f t="shared" si="5"/>
        <v>11</v>
      </c>
      <c r="G21" s="212">
        <f t="shared" si="6"/>
        <v>74</v>
      </c>
      <c r="H21" s="212">
        <f t="shared" si="7"/>
        <v>257</v>
      </c>
      <c r="I21" s="212">
        <f t="shared" si="8"/>
        <v>187</v>
      </c>
      <c r="J21" s="212">
        <f t="shared" si="9"/>
        <v>46</v>
      </c>
      <c r="K21" s="212">
        <f t="shared" si="10"/>
        <v>5</v>
      </c>
      <c r="L21" s="212">
        <f t="shared" si="11"/>
        <v>104</v>
      </c>
      <c r="M21" s="212">
        <f t="shared" si="12"/>
        <v>0</v>
      </c>
      <c r="N21" s="212">
        <f t="shared" si="13"/>
        <v>0</v>
      </c>
      <c r="O21" s="212">
        <f t="shared" si="14"/>
        <v>0</v>
      </c>
      <c r="P21" s="212">
        <f t="shared" si="15"/>
        <v>0</v>
      </c>
      <c r="Q21" s="212">
        <f t="shared" si="16"/>
        <v>0</v>
      </c>
      <c r="R21" s="212">
        <f t="shared" si="17"/>
        <v>0</v>
      </c>
      <c r="S21" s="212">
        <f t="shared" si="18"/>
        <v>0</v>
      </c>
      <c r="T21" s="212">
        <f t="shared" si="19"/>
        <v>0</v>
      </c>
      <c r="U21" s="212">
        <f t="shared" si="20"/>
        <v>0</v>
      </c>
      <c r="V21" s="212">
        <f t="shared" si="21"/>
        <v>0</v>
      </c>
      <c r="W21" s="212">
        <f t="shared" si="22"/>
        <v>0</v>
      </c>
      <c r="X21" s="212">
        <f t="shared" si="23"/>
        <v>12</v>
      </c>
      <c r="Y21" s="212">
        <f t="shared" si="24"/>
        <v>918</v>
      </c>
      <c r="Z21" s="212">
        <v>397</v>
      </c>
      <c r="AA21" s="212">
        <v>11</v>
      </c>
      <c r="AB21" s="212">
        <v>74</v>
      </c>
      <c r="AC21" s="212">
        <v>82</v>
      </c>
      <c r="AD21" s="212">
        <v>187</v>
      </c>
      <c r="AE21" s="212">
        <v>46</v>
      </c>
      <c r="AF21" s="212">
        <v>5</v>
      </c>
      <c r="AG21" s="212">
        <v>104</v>
      </c>
      <c r="AH21" s="212">
        <v>0</v>
      </c>
      <c r="AI21" s="212">
        <v>0</v>
      </c>
      <c r="AJ21" s="212" t="s">
        <v>362</v>
      </c>
      <c r="AK21" s="212" t="s">
        <v>362</v>
      </c>
      <c r="AL21" s="212" t="s">
        <v>362</v>
      </c>
      <c r="AM21" s="212" t="s">
        <v>362</v>
      </c>
      <c r="AN21" s="212" t="s">
        <v>362</v>
      </c>
      <c r="AO21" s="212" t="s">
        <v>362</v>
      </c>
      <c r="AP21" s="212" t="s">
        <v>362</v>
      </c>
      <c r="AQ21" s="212" t="s">
        <v>362</v>
      </c>
      <c r="AR21" s="212">
        <v>0</v>
      </c>
      <c r="AS21" s="212">
        <v>12</v>
      </c>
      <c r="AT21" s="212">
        <f>'施設資源化量内訳'!D21</f>
        <v>171</v>
      </c>
      <c r="AU21" s="212">
        <f>'施設資源化量内訳'!E21</f>
        <v>0</v>
      </c>
      <c r="AV21" s="212">
        <f>'施設資源化量内訳'!F21</f>
        <v>0</v>
      </c>
      <c r="AW21" s="212">
        <f>'施設資源化量内訳'!G21</f>
        <v>0</v>
      </c>
      <c r="AX21" s="212">
        <f>'施設資源化量内訳'!H21</f>
        <v>171</v>
      </c>
      <c r="AY21" s="212">
        <f>'施設資源化量内訳'!I21</f>
        <v>0</v>
      </c>
      <c r="AZ21" s="212">
        <f>'施設資源化量内訳'!J21</f>
        <v>0</v>
      </c>
      <c r="BA21" s="212">
        <f>'施設資源化量内訳'!K21</f>
        <v>0</v>
      </c>
      <c r="BB21" s="212">
        <f>'施設資源化量内訳'!L21</f>
        <v>0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0</v>
      </c>
      <c r="BF21" s="212">
        <f>'施設資源化量内訳'!P21</f>
        <v>0</v>
      </c>
      <c r="BG21" s="212">
        <f>'施設資源化量内訳'!Q21</f>
        <v>0</v>
      </c>
      <c r="BH21" s="212">
        <f>'施設資源化量内訳'!R21</f>
        <v>0</v>
      </c>
      <c r="BI21" s="212">
        <f>'施設資源化量内訳'!S21</f>
        <v>0</v>
      </c>
      <c r="BJ21" s="212">
        <f>'施設資源化量内訳'!T21</f>
        <v>0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0</v>
      </c>
      <c r="BN21" s="212">
        <f>'施設資源化量内訳'!X21</f>
        <v>0</v>
      </c>
      <c r="BO21" s="212">
        <f t="shared" si="25"/>
        <v>571</v>
      </c>
      <c r="BP21" s="212">
        <v>567</v>
      </c>
      <c r="BQ21" s="212">
        <v>0</v>
      </c>
      <c r="BR21" s="212">
        <v>0</v>
      </c>
      <c r="BS21" s="212">
        <v>4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 t="s">
        <v>370</v>
      </c>
      <c r="CA21" s="212" t="s">
        <v>370</v>
      </c>
      <c r="CB21" s="212" t="s">
        <v>370</v>
      </c>
      <c r="CC21" s="212" t="s">
        <v>370</v>
      </c>
      <c r="CD21" s="212" t="s">
        <v>370</v>
      </c>
      <c r="CE21" s="212" t="s">
        <v>370</v>
      </c>
      <c r="CF21" s="212" t="s">
        <v>370</v>
      </c>
      <c r="CG21" s="212" t="s">
        <v>370</v>
      </c>
      <c r="CH21" s="212">
        <v>0</v>
      </c>
      <c r="CI21" s="212">
        <v>0</v>
      </c>
      <c r="CJ21" s="192" t="s">
        <v>371</v>
      </c>
    </row>
    <row r="22" spans="1:88" s="177" customFormat="1" ht="12" customHeight="1">
      <c r="A22" s="178" t="s">
        <v>372</v>
      </c>
      <c r="B22" s="179" t="s">
        <v>373</v>
      </c>
      <c r="C22" s="178" t="s">
        <v>374</v>
      </c>
      <c r="D22" s="212">
        <f t="shared" si="3"/>
        <v>644</v>
      </c>
      <c r="E22" s="212">
        <f t="shared" si="4"/>
        <v>359</v>
      </c>
      <c r="F22" s="212">
        <f t="shared" si="5"/>
        <v>2</v>
      </c>
      <c r="G22" s="212">
        <f t="shared" si="6"/>
        <v>30</v>
      </c>
      <c r="H22" s="212">
        <f t="shared" si="7"/>
        <v>114</v>
      </c>
      <c r="I22" s="212">
        <f t="shared" si="8"/>
        <v>92</v>
      </c>
      <c r="J22" s="212">
        <f t="shared" si="9"/>
        <v>21</v>
      </c>
      <c r="K22" s="212">
        <f t="shared" si="10"/>
        <v>0</v>
      </c>
      <c r="L22" s="212">
        <f t="shared" si="11"/>
        <v>26</v>
      </c>
      <c r="M22" s="212">
        <f t="shared" si="12"/>
        <v>0</v>
      </c>
      <c r="N22" s="212">
        <f t="shared" si="13"/>
        <v>0</v>
      </c>
      <c r="O22" s="212">
        <f t="shared" si="14"/>
        <v>0</v>
      </c>
      <c r="P22" s="212">
        <f t="shared" si="15"/>
        <v>0</v>
      </c>
      <c r="Q22" s="212">
        <f t="shared" si="16"/>
        <v>0</v>
      </c>
      <c r="R22" s="212">
        <f t="shared" si="17"/>
        <v>0</v>
      </c>
      <c r="S22" s="212">
        <f t="shared" si="18"/>
        <v>0</v>
      </c>
      <c r="T22" s="212">
        <f t="shared" si="19"/>
        <v>0</v>
      </c>
      <c r="U22" s="212">
        <f t="shared" si="20"/>
        <v>0</v>
      </c>
      <c r="V22" s="212">
        <f t="shared" si="21"/>
        <v>0</v>
      </c>
      <c r="W22" s="212">
        <f t="shared" si="22"/>
        <v>0</v>
      </c>
      <c r="X22" s="212">
        <f t="shared" si="23"/>
        <v>0</v>
      </c>
      <c r="Y22" s="212">
        <f t="shared" si="24"/>
        <v>472</v>
      </c>
      <c r="Z22" s="212">
        <v>279</v>
      </c>
      <c r="AA22" s="212">
        <v>2</v>
      </c>
      <c r="AB22" s="212">
        <v>30</v>
      </c>
      <c r="AC22" s="212">
        <v>22</v>
      </c>
      <c r="AD22" s="212">
        <v>92</v>
      </c>
      <c r="AE22" s="212">
        <v>21</v>
      </c>
      <c r="AF22" s="212">
        <v>0</v>
      </c>
      <c r="AG22" s="212">
        <v>26</v>
      </c>
      <c r="AH22" s="212">
        <v>0</v>
      </c>
      <c r="AI22" s="212">
        <v>0</v>
      </c>
      <c r="AJ22" s="212" t="s">
        <v>336</v>
      </c>
      <c r="AK22" s="212" t="s">
        <v>336</v>
      </c>
      <c r="AL22" s="212" t="s">
        <v>336</v>
      </c>
      <c r="AM22" s="212" t="s">
        <v>336</v>
      </c>
      <c r="AN22" s="212" t="s">
        <v>336</v>
      </c>
      <c r="AO22" s="212" t="s">
        <v>336</v>
      </c>
      <c r="AP22" s="212" t="s">
        <v>336</v>
      </c>
      <c r="AQ22" s="212" t="s">
        <v>336</v>
      </c>
      <c r="AR22" s="212">
        <v>0</v>
      </c>
      <c r="AS22" s="212">
        <v>0</v>
      </c>
      <c r="AT22" s="212">
        <f>'施設資源化量内訳'!D22</f>
        <v>89</v>
      </c>
      <c r="AU22" s="212">
        <f>'施設資源化量内訳'!E22</f>
        <v>0</v>
      </c>
      <c r="AV22" s="212">
        <f>'施設資源化量内訳'!F22</f>
        <v>0</v>
      </c>
      <c r="AW22" s="212">
        <f>'施設資源化量内訳'!G22</f>
        <v>0</v>
      </c>
      <c r="AX22" s="212">
        <f>'施設資源化量内訳'!H22</f>
        <v>89</v>
      </c>
      <c r="AY22" s="212">
        <f>'施設資源化量内訳'!I22</f>
        <v>0</v>
      </c>
      <c r="AZ22" s="212">
        <f>'施設資源化量内訳'!J22</f>
        <v>0</v>
      </c>
      <c r="BA22" s="212">
        <f>'施設資源化量内訳'!K22</f>
        <v>0</v>
      </c>
      <c r="BB22" s="212">
        <f>'施設資源化量内訳'!L22</f>
        <v>0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0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0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0</v>
      </c>
      <c r="BN22" s="212">
        <f>'施設資源化量内訳'!X22</f>
        <v>0</v>
      </c>
      <c r="BO22" s="212">
        <f t="shared" si="25"/>
        <v>83</v>
      </c>
      <c r="BP22" s="212">
        <v>80</v>
      </c>
      <c r="BQ22" s="212">
        <v>0</v>
      </c>
      <c r="BR22" s="212">
        <v>0</v>
      </c>
      <c r="BS22" s="212">
        <v>3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 t="s">
        <v>375</v>
      </c>
      <c r="CA22" s="212" t="s">
        <v>375</v>
      </c>
      <c r="CB22" s="212" t="s">
        <v>375</v>
      </c>
      <c r="CC22" s="212" t="s">
        <v>375</v>
      </c>
      <c r="CD22" s="212" t="s">
        <v>375</v>
      </c>
      <c r="CE22" s="212" t="s">
        <v>375</v>
      </c>
      <c r="CF22" s="212" t="s">
        <v>375</v>
      </c>
      <c r="CG22" s="212" t="s">
        <v>375</v>
      </c>
      <c r="CH22" s="212">
        <v>0</v>
      </c>
      <c r="CI22" s="212">
        <v>0</v>
      </c>
      <c r="CJ22" s="192" t="s">
        <v>376</v>
      </c>
    </row>
  </sheetData>
  <sheetProtection/>
  <mergeCells count="88">
    <mergeCell ref="G3:G5"/>
    <mergeCell ref="H3:H5"/>
    <mergeCell ref="A2:A6"/>
    <mergeCell ref="B2:B6"/>
    <mergeCell ref="C2:C6"/>
    <mergeCell ref="D3:D5"/>
    <mergeCell ref="E3:E5"/>
    <mergeCell ref="F3:F5"/>
    <mergeCell ref="I3:I5"/>
    <mergeCell ref="P3:P5"/>
    <mergeCell ref="Q3:Q5"/>
    <mergeCell ref="R3:R5"/>
    <mergeCell ref="S3:S5"/>
    <mergeCell ref="T3:T5"/>
    <mergeCell ref="CJ2:CJ6"/>
    <mergeCell ref="AC3:AC5"/>
    <mergeCell ref="AD3:AD5"/>
    <mergeCell ref="AE3:AE5"/>
    <mergeCell ref="AL3:AL5"/>
    <mergeCell ref="AM3:AM5"/>
    <mergeCell ref="AN3:AN5"/>
    <mergeCell ref="BY3:BY5"/>
    <mergeCell ref="BZ3:BZ5"/>
    <mergeCell ref="J3:J5"/>
    <mergeCell ref="K3:K5"/>
    <mergeCell ref="L3:L5"/>
    <mergeCell ref="M3:M5"/>
    <mergeCell ref="N3:N5"/>
    <mergeCell ref="O3:O5"/>
    <mergeCell ref="BN3:BN5"/>
    <mergeCell ref="BO3:BO5"/>
    <mergeCell ref="BU3:BU5"/>
    <mergeCell ref="BV3:BV5"/>
    <mergeCell ref="BW3:BW5"/>
    <mergeCell ref="BX3:BX5"/>
    <mergeCell ref="BH3:BH5"/>
    <mergeCell ref="BI3:BI5"/>
    <mergeCell ref="BJ3:BJ5"/>
    <mergeCell ref="BK3:BK5"/>
    <mergeCell ref="BL3:BL5"/>
    <mergeCell ref="BM3:BM5"/>
    <mergeCell ref="AJ3:AJ5"/>
    <mergeCell ref="AK3:AK5"/>
    <mergeCell ref="BD3:BD5"/>
    <mergeCell ref="BE3:BE5"/>
    <mergeCell ref="BF3:BF5"/>
    <mergeCell ref="BG3:BG5"/>
    <mergeCell ref="AA3:AA5"/>
    <mergeCell ref="AB3:AB5"/>
    <mergeCell ref="AF3:AF5"/>
    <mergeCell ref="AG3:AG5"/>
    <mergeCell ref="AH3:AH5"/>
    <mergeCell ref="AI3:AI5"/>
    <mergeCell ref="U3:U5"/>
    <mergeCell ref="V3:V5"/>
    <mergeCell ref="W3:W5"/>
    <mergeCell ref="X3:X5"/>
    <mergeCell ref="Y3:Y5"/>
    <mergeCell ref="Z3:Z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BP3:BP5"/>
    <mergeCell ref="BQ3:BQ5"/>
    <mergeCell ref="BR3:BR5"/>
    <mergeCell ref="BS3:BS5"/>
    <mergeCell ref="BT3:BT5"/>
    <mergeCell ref="AY3:AY5"/>
    <mergeCell ref="AZ3:AZ5"/>
    <mergeCell ref="BA3:BA5"/>
    <mergeCell ref="BB3:BB5"/>
    <mergeCell ref="BC3:BC5"/>
    <mergeCell ref="CF3:CF5"/>
    <mergeCell ref="CG3:CG5"/>
    <mergeCell ref="CH3:CH5"/>
    <mergeCell ref="CI3:CI5"/>
    <mergeCell ref="CA3:CA5"/>
    <mergeCell ref="CB3:CB5"/>
    <mergeCell ref="CC3:CC5"/>
    <mergeCell ref="CD3:CD5"/>
    <mergeCell ref="CE3:C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7" t="s">
        <v>377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10" t="s">
        <v>378</v>
      </c>
      <c r="B2" s="310" t="s">
        <v>379</v>
      </c>
      <c r="C2" s="310" t="s">
        <v>380</v>
      </c>
      <c r="D2" s="262" t="s">
        <v>381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1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1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1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2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3"/>
    </row>
    <row r="3" spans="1:171" s="184" customFormat="1" ht="25.5" customHeight="1">
      <c r="A3" s="311"/>
      <c r="B3" s="311"/>
      <c r="C3" s="313"/>
      <c r="D3" s="350" t="s">
        <v>382</v>
      </c>
      <c r="E3" s="348" t="s">
        <v>669</v>
      </c>
      <c r="F3" s="348" t="s">
        <v>670</v>
      </c>
      <c r="G3" s="348" t="s">
        <v>671</v>
      </c>
      <c r="H3" s="348" t="s">
        <v>672</v>
      </c>
      <c r="I3" s="348" t="s">
        <v>673</v>
      </c>
      <c r="J3" s="348" t="s">
        <v>674</v>
      </c>
      <c r="K3" s="348" t="s">
        <v>675</v>
      </c>
      <c r="L3" s="348" t="s">
        <v>676</v>
      </c>
      <c r="M3" s="348" t="s">
        <v>677</v>
      </c>
      <c r="N3" s="348" t="s">
        <v>678</v>
      </c>
      <c r="O3" s="348" t="s">
        <v>679</v>
      </c>
      <c r="P3" s="348" t="s">
        <v>680</v>
      </c>
      <c r="Q3" s="348" t="s">
        <v>681</v>
      </c>
      <c r="R3" s="348" t="s">
        <v>682</v>
      </c>
      <c r="S3" s="348" t="s">
        <v>683</v>
      </c>
      <c r="T3" s="348" t="s">
        <v>684</v>
      </c>
      <c r="U3" s="348" t="s">
        <v>91</v>
      </c>
      <c r="V3" s="348" t="s">
        <v>685</v>
      </c>
      <c r="W3" s="348" t="s">
        <v>686</v>
      </c>
      <c r="X3" s="348" t="s">
        <v>687</v>
      </c>
      <c r="Y3" s="304" t="s">
        <v>689</v>
      </c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6"/>
      <c r="AR3" s="306"/>
      <c r="AS3" s="307"/>
      <c r="AT3" s="304" t="s">
        <v>690</v>
      </c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6"/>
      <c r="BM3" s="306"/>
      <c r="BN3" s="307"/>
      <c r="BO3" s="304" t="s">
        <v>691</v>
      </c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6"/>
      <c r="CH3" s="306"/>
      <c r="CI3" s="307"/>
      <c r="CJ3" s="304" t="s">
        <v>692</v>
      </c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6"/>
      <c r="DC3" s="306"/>
      <c r="DD3" s="307"/>
      <c r="DE3" s="304" t="s">
        <v>693</v>
      </c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6"/>
      <c r="DX3" s="306"/>
      <c r="DY3" s="307"/>
      <c r="DZ3" s="304" t="s">
        <v>694</v>
      </c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6"/>
      <c r="ES3" s="306"/>
      <c r="ET3" s="307"/>
      <c r="EU3" s="304" t="s">
        <v>695</v>
      </c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6"/>
      <c r="FN3" s="306"/>
      <c r="FO3" s="307"/>
    </row>
    <row r="4" spans="1:171" s="184" customFormat="1" ht="25.5" customHeight="1">
      <c r="A4" s="311"/>
      <c r="B4" s="311"/>
      <c r="C4" s="313"/>
      <c r="D4" s="350"/>
      <c r="E4" s="324"/>
      <c r="F4" s="324"/>
      <c r="G4" s="324"/>
      <c r="H4" s="324"/>
      <c r="I4" s="324"/>
      <c r="J4" s="324"/>
      <c r="K4" s="324"/>
      <c r="L4" s="324"/>
      <c r="M4" s="317"/>
      <c r="N4" s="324"/>
      <c r="O4" s="324"/>
      <c r="P4" s="324"/>
      <c r="Q4" s="324"/>
      <c r="R4" s="324"/>
      <c r="S4" s="324"/>
      <c r="T4" s="324"/>
      <c r="U4" s="324"/>
      <c r="V4" s="317"/>
      <c r="W4" s="317"/>
      <c r="X4" s="317"/>
      <c r="Y4" s="349" t="s">
        <v>688</v>
      </c>
      <c r="Z4" s="348" t="s">
        <v>669</v>
      </c>
      <c r="AA4" s="348" t="s">
        <v>670</v>
      </c>
      <c r="AB4" s="348" t="s">
        <v>671</v>
      </c>
      <c r="AC4" s="348" t="s">
        <v>672</v>
      </c>
      <c r="AD4" s="348" t="s">
        <v>673</v>
      </c>
      <c r="AE4" s="348" t="s">
        <v>674</v>
      </c>
      <c r="AF4" s="348" t="s">
        <v>675</v>
      </c>
      <c r="AG4" s="348" t="s">
        <v>676</v>
      </c>
      <c r="AH4" s="348" t="s">
        <v>677</v>
      </c>
      <c r="AI4" s="348" t="s">
        <v>678</v>
      </c>
      <c r="AJ4" s="348" t="s">
        <v>679</v>
      </c>
      <c r="AK4" s="348" t="s">
        <v>680</v>
      </c>
      <c r="AL4" s="348" t="s">
        <v>681</v>
      </c>
      <c r="AM4" s="348" t="s">
        <v>682</v>
      </c>
      <c r="AN4" s="348" t="s">
        <v>683</v>
      </c>
      <c r="AO4" s="348" t="s">
        <v>684</v>
      </c>
      <c r="AP4" s="348" t="s">
        <v>91</v>
      </c>
      <c r="AQ4" s="348" t="s">
        <v>685</v>
      </c>
      <c r="AR4" s="348" t="s">
        <v>686</v>
      </c>
      <c r="AS4" s="348" t="s">
        <v>687</v>
      </c>
      <c r="AT4" s="349" t="s">
        <v>688</v>
      </c>
      <c r="AU4" s="348" t="s">
        <v>669</v>
      </c>
      <c r="AV4" s="348" t="s">
        <v>670</v>
      </c>
      <c r="AW4" s="348" t="s">
        <v>671</v>
      </c>
      <c r="AX4" s="348" t="s">
        <v>672</v>
      </c>
      <c r="AY4" s="348" t="s">
        <v>673</v>
      </c>
      <c r="AZ4" s="348" t="s">
        <v>674</v>
      </c>
      <c r="BA4" s="348" t="s">
        <v>675</v>
      </c>
      <c r="BB4" s="348" t="s">
        <v>676</v>
      </c>
      <c r="BC4" s="348" t="s">
        <v>677</v>
      </c>
      <c r="BD4" s="348" t="s">
        <v>678</v>
      </c>
      <c r="BE4" s="348" t="s">
        <v>679</v>
      </c>
      <c r="BF4" s="348" t="s">
        <v>680</v>
      </c>
      <c r="BG4" s="348" t="s">
        <v>681</v>
      </c>
      <c r="BH4" s="348" t="s">
        <v>682</v>
      </c>
      <c r="BI4" s="348" t="s">
        <v>683</v>
      </c>
      <c r="BJ4" s="348" t="s">
        <v>684</v>
      </c>
      <c r="BK4" s="348" t="s">
        <v>91</v>
      </c>
      <c r="BL4" s="348" t="s">
        <v>685</v>
      </c>
      <c r="BM4" s="348" t="s">
        <v>686</v>
      </c>
      <c r="BN4" s="348" t="s">
        <v>687</v>
      </c>
      <c r="BO4" s="349" t="s">
        <v>688</v>
      </c>
      <c r="BP4" s="348" t="s">
        <v>669</v>
      </c>
      <c r="BQ4" s="348" t="s">
        <v>670</v>
      </c>
      <c r="BR4" s="348" t="s">
        <v>671</v>
      </c>
      <c r="BS4" s="348" t="s">
        <v>672</v>
      </c>
      <c r="BT4" s="348" t="s">
        <v>673</v>
      </c>
      <c r="BU4" s="348" t="s">
        <v>674</v>
      </c>
      <c r="BV4" s="348" t="s">
        <v>675</v>
      </c>
      <c r="BW4" s="348" t="s">
        <v>676</v>
      </c>
      <c r="BX4" s="348" t="s">
        <v>677</v>
      </c>
      <c r="BY4" s="348" t="s">
        <v>678</v>
      </c>
      <c r="BZ4" s="348" t="s">
        <v>679</v>
      </c>
      <c r="CA4" s="348" t="s">
        <v>680</v>
      </c>
      <c r="CB4" s="348" t="s">
        <v>681</v>
      </c>
      <c r="CC4" s="348" t="s">
        <v>682</v>
      </c>
      <c r="CD4" s="348" t="s">
        <v>683</v>
      </c>
      <c r="CE4" s="348" t="s">
        <v>684</v>
      </c>
      <c r="CF4" s="348" t="s">
        <v>91</v>
      </c>
      <c r="CG4" s="348" t="s">
        <v>685</v>
      </c>
      <c r="CH4" s="348" t="s">
        <v>686</v>
      </c>
      <c r="CI4" s="348" t="s">
        <v>687</v>
      </c>
      <c r="CJ4" s="349" t="s">
        <v>688</v>
      </c>
      <c r="CK4" s="348" t="s">
        <v>669</v>
      </c>
      <c r="CL4" s="348" t="s">
        <v>670</v>
      </c>
      <c r="CM4" s="348" t="s">
        <v>671</v>
      </c>
      <c r="CN4" s="348" t="s">
        <v>672</v>
      </c>
      <c r="CO4" s="348" t="s">
        <v>673</v>
      </c>
      <c r="CP4" s="348" t="s">
        <v>674</v>
      </c>
      <c r="CQ4" s="348" t="s">
        <v>675</v>
      </c>
      <c r="CR4" s="348" t="s">
        <v>676</v>
      </c>
      <c r="CS4" s="348" t="s">
        <v>677</v>
      </c>
      <c r="CT4" s="348" t="s">
        <v>678</v>
      </c>
      <c r="CU4" s="348" t="s">
        <v>679</v>
      </c>
      <c r="CV4" s="348" t="s">
        <v>680</v>
      </c>
      <c r="CW4" s="348" t="s">
        <v>681</v>
      </c>
      <c r="CX4" s="348" t="s">
        <v>682</v>
      </c>
      <c r="CY4" s="348" t="s">
        <v>683</v>
      </c>
      <c r="CZ4" s="348" t="s">
        <v>684</v>
      </c>
      <c r="DA4" s="348" t="s">
        <v>91</v>
      </c>
      <c r="DB4" s="348" t="s">
        <v>685</v>
      </c>
      <c r="DC4" s="348" t="s">
        <v>686</v>
      </c>
      <c r="DD4" s="348" t="s">
        <v>687</v>
      </c>
      <c r="DE4" s="349" t="s">
        <v>688</v>
      </c>
      <c r="DF4" s="348" t="s">
        <v>669</v>
      </c>
      <c r="DG4" s="348" t="s">
        <v>670</v>
      </c>
      <c r="DH4" s="348" t="s">
        <v>671</v>
      </c>
      <c r="DI4" s="348" t="s">
        <v>672</v>
      </c>
      <c r="DJ4" s="348" t="s">
        <v>673</v>
      </c>
      <c r="DK4" s="348" t="s">
        <v>674</v>
      </c>
      <c r="DL4" s="348" t="s">
        <v>675</v>
      </c>
      <c r="DM4" s="348" t="s">
        <v>676</v>
      </c>
      <c r="DN4" s="348" t="s">
        <v>677</v>
      </c>
      <c r="DO4" s="348" t="s">
        <v>678</v>
      </c>
      <c r="DP4" s="348" t="s">
        <v>679</v>
      </c>
      <c r="DQ4" s="348" t="s">
        <v>680</v>
      </c>
      <c r="DR4" s="348" t="s">
        <v>681</v>
      </c>
      <c r="DS4" s="348" t="s">
        <v>682</v>
      </c>
      <c r="DT4" s="348" t="s">
        <v>683</v>
      </c>
      <c r="DU4" s="348" t="s">
        <v>684</v>
      </c>
      <c r="DV4" s="348" t="s">
        <v>91</v>
      </c>
      <c r="DW4" s="348" t="s">
        <v>685</v>
      </c>
      <c r="DX4" s="348" t="s">
        <v>686</v>
      </c>
      <c r="DY4" s="348" t="s">
        <v>687</v>
      </c>
      <c r="DZ4" s="349" t="s">
        <v>688</v>
      </c>
      <c r="EA4" s="348" t="s">
        <v>669</v>
      </c>
      <c r="EB4" s="348" t="s">
        <v>670</v>
      </c>
      <c r="EC4" s="348" t="s">
        <v>671</v>
      </c>
      <c r="ED4" s="348" t="s">
        <v>672</v>
      </c>
      <c r="EE4" s="348" t="s">
        <v>673</v>
      </c>
      <c r="EF4" s="348" t="s">
        <v>674</v>
      </c>
      <c r="EG4" s="348" t="s">
        <v>675</v>
      </c>
      <c r="EH4" s="348" t="s">
        <v>676</v>
      </c>
      <c r="EI4" s="348" t="s">
        <v>677</v>
      </c>
      <c r="EJ4" s="348" t="s">
        <v>678</v>
      </c>
      <c r="EK4" s="348" t="s">
        <v>679</v>
      </c>
      <c r="EL4" s="348" t="s">
        <v>680</v>
      </c>
      <c r="EM4" s="348" t="s">
        <v>681</v>
      </c>
      <c r="EN4" s="348" t="s">
        <v>682</v>
      </c>
      <c r="EO4" s="348" t="s">
        <v>683</v>
      </c>
      <c r="EP4" s="348" t="s">
        <v>684</v>
      </c>
      <c r="EQ4" s="348" t="s">
        <v>91</v>
      </c>
      <c r="ER4" s="348" t="s">
        <v>685</v>
      </c>
      <c r="ES4" s="348" t="s">
        <v>686</v>
      </c>
      <c r="ET4" s="348" t="s">
        <v>687</v>
      </c>
      <c r="EU4" s="349" t="s">
        <v>688</v>
      </c>
      <c r="EV4" s="348" t="s">
        <v>669</v>
      </c>
      <c r="EW4" s="348" t="s">
        <v>670</v>
      </c>
      <c r="EX4" s="348" t="s">
        <v>671</v>
      </c>
      <c r="EY4" s="348" t="s">
        <v>672</v>
      </c>
      <c r="EZ4" s="348" t="s">
        <v>673</v>
      </c>
      <c r="FA4" s="348" t="s">
        <v>674</v>
      </c>
      <c r="FB4" s="348" t="s">
        <v>675</v>
      </c>
      <c r="FC4" s="348" t="s">
        <v>676</v>
      </c>
      <c r="FD4" s="348" t="s">
        <v>677</v>
      </c>
      <c r="FE4" s="348" t="s">
        <v>678</v>
      </c>
      <c r="FF4" s="348" t="s">
        <v>679</v>
      </c>
      <c r="FG4" s="348" t="s">
        <v>680</v>
      </c>
      <c r="FH4" s="348" t="s">
        <v>681</v>
      </c>
      <c r="FI4" s="348" t="s">
        <v>682</v>
      </c>
      <c r="FJ4" s="348" t="s">
        <v>683</v>
      </c>
      <c r="FK4" s="348" t="s">
        <v>684</v>
      </c>
      <c r="FL4" s="348" t="s">
        <v>91</v>
      </c>
      <c r="FM4" s="348" t="s">
        <v>685</v>
      </c>
      <c r="FN4" s="348" t="s">
        <v>686</v>
      </c>
      <c r="FO4" s="348" t="s">
        <v>687</v>
      </c>
    </row>
    <row r="5" spans="1:171" s="184" customFormat="1" ht="25.5" customHeight="1">
      <c r="A5" s="311"/>
      <c r="B5" s="311"/>
      <c r="C5" s="313"/>
      <c r="D5" s="350"/>
      <c r="E5" s="324"/>
      <c r="F5" s="324"/>
      <c r="G5" s="324"/>
      <c r="H5" s="324"/>
      <c r="I5" s="324"/>
      <c r="J5" s="324"/>
      <c r="K5" s="324"/>
      <c r="L5" s="324"/>
      <c r="M5" s="317"/>
      <c r="N5" s="324"/>
      <c r="O5" s="324"/>
      <c r="P5" s="324"/>
      <c r="Q5" s="324"/>
      <c r="R5" s="324"/>
      <c r="S5" s="324"/>
      <c r="T5" s="324"/>
      <c r="U5" s="324"/>
      <c r="V5" s="317"/>
      <c r="W5" s="317"/>
      <c r="X5" s="317"/>
      <c r="Y5" s="349"/>
      <c r="Z5" s="324"/>
      <c r="AA5" s="324"/>
      <c r="AB5" s="324"/>
      <c r="AC5" s="324"/>
      <c r="AD5" s="324"/>
      <c r="AE5" s="324"/>
      <c r="AF5" s="324"/>
      <c r="AG5" s="324"/>
      <c r="AH5" s="317"/>
      <c r="AI5" s="324"/>
      <c r="AJ5" s="324"/>
      <c r="AK5" s="324"/>
      <c r="AL5" s="324"/>
      <c r="AM5" s="324"/>
      <c r="AN5" s="324"/>
      <c r="AO5" s="324"/>
      <c r="AP5" s="324"/>
      <c r="AQ5" s="317"/>
      <c r="AR5" s="317"/>
      <c r="AS5" s="317"/>
      <c r="AT5" s="349"/>
      <c r="AU5" s="324"/>
      <c r="AV5" s="324"/>
      <c r="AW5" s="324"/>
      <c r="AX5" s="324"/>
      <c r="AY5" s="324"/>
      <c r="AZ5" s="324"/>
      <c r="BA5" s="324"/>
      <c r="BB5" s="324"/>
      <c r="BC5" s="317"/>
      <c r="BD5" s="324"/>
      <c r="BE5" s="324"/>
      <c r="BF5" s="324"/>
      <c r="BG5" s="324"/>
      <c r="BH5" s="324"/>
      <c r="BI5" s="324"/>
      <c r="BJ5" s="324"/>
      <c r="BK5" s="324"/>
      <c r="BL5" s="317"/>
      <c r="BM5" s="317"/>
      <c r="BN5" s="317"/>
      <c r="BO5" s="349"/>
      <c r="BP5" s="324"/>
      <c r="BQ5" s="324"/>
      <c r="BR5" s="324"/>
      <c r="BS5" s="324"/>
      <c r="BT5" s="324"/>
      <c r="BU5" s="324"/>
      <c r="BV5" s="324"/>
      <c r="BW5" s="324"/>
      <c r="BX5" s="317"/>
      <c r="BY5" s="324"/>
      <c r="BZ5" s="324"/>
      <c r="CA5" s="324"/>
      <c r="CB5" s="324"/>
      <c r="CC5" s="324"/>
      <c r="CD5" s="324"/>
      <c r="CE5" s="324"/>
      <c r="CF5" s="324"/>
      <c r="CG5" s="317"/>
      <c r="CH5" s="317"/>
      <c r="CI5" s="317"/>
      <c r="CJ5" s="349"/>
      <c r="CK5" s="324"/>
      <c r="CL5" s="324"/>
      <c r="CM5" s="324"/>
      <c r="CN5" s="324"/>
      <c r="CO5" s="324"/>
      <c r="CP5" s="324"/>
      <c r="CQ5" s="324"/>
      <c r="CR5" s="324"/>
      <c r="CS5" s="317"/>
      <c r="CT5" s="324"/>
      <c r="CU5" s="324"/>
      <c r="CV5" s="324"/>
      <c r="CW5" s="324"/>
      <c r="CX5" s="324"/>
      <c r="CY5" s="324"/>
      <c r="CZ5" s="324"/>
      <c r="DA5" s="324"/>
      <c r="DB5" s="317"/>
      <c r="DC5" s="317"/>
      <c r="DD5" s="317"/>
      <c r="DE5" s="349"/>
      <c r="DF5" s="324"/>
      <c r="DG5" s="324"/>
      <c r="DH5" s="324"/>
      <c r="DI5" s="324"/>
      <c r="DJ5" s="324"/>
      <c r="DK5" s="324"/>
      <c r="DL5" s="324"/>
      <c r="DM5" s="324"/>
      <c r="DN5" s="317"/>
      <c r="DO5" s="324"/>
      <c r="DP5" s="324"/>
      <c r="DQ5" s="324"/>
      <c r="DR5" s="324"/>
      <c r="DS5" s="324"/>
      <c r="DT5" s="324"/>
      <c r="DU5" s="324"/>
      <c r="DV5" s="324"/>
      <c r="DW5" s="317"/>
      <c r="DX5" s="317"/>
      <c r="DY5" s="317"/>
      <c r="DZ5" s="349"/>
      <c r="EA5" s="324"/>
      <c r="EB5" s="324"/>
      <c r="EC5" s="324"/>
      <c r="ED5" s="324"/>
      <c r="EE5" s="324"/>
      <c r="EF5" s="324"/>
      <c r="EG5" s="324"/>
      <c r="EH5" s="324"/>
      <c r="EI5" s="317"/>
      <c r="EJ5" s="324"/>
      <c r="EK5" s="324"/>
      <c r="EL5" s="324"/>
      <c r="EM5" s="324"/>
      <c r="EN5" s="324"/>
      <c r="EO5" s="324"/>
      <c r="EP5" s="324"/>
      <c r="EQ5" s="324"/>
      <c r="ER5" s="317"/>
      <c r="ES5" s="317"/>
      <c r="ET5" s="317"/>
      <c r="EU5" s="349"/>
      <c r="EV5" s="324"/>
      <c r="EW5" s="324"/>
      <c r="EX5" s="324"/>
      <c r="EY5" s="324"/>
      <c r="EZ5" s="324"/>
      <c r="FA5" s="324"/>
      <c r="FB5" s="324"/>
      <c r="FC5" s="324"/>
      <c r="FD5" s="317"/>
      <c r="FE5" s="324"/>
      <c r="FF5" s="324"/>
      <c r="FG5" s="324"/>
      <c r="FH5" s="324"/>
      <c r="FI5" s="324"/>
      <c r="FJ5" s="324"/>
      <c r="FK5" s="324"/>
      <c r="FL5" s="324"/>
      <c r="FM5" s="317"/>
      <c r="FN5" s="317"/>
      <c r="FO5" s="317"/>
    </row>
    <row r="6" spans="1:171" s="185" customFormat="1" ht="13.5">
      <c r="A6" s="312"/>
      <c r="B6" s="312"/>
      <c r="C6" s="313"/>
      <c r="D6" s="254" t="s">
        <v>383</v>
      </c>
      <c r="E6" s="249" t="s">
        <v>383</v>
      </c>
      <c r="F6" s="249" t="s">
        <v>383</v>
      </c>
      <c r="G6" s="249" t="s">
        <v>383</v>
      </c>
      <c r="H6" s="249" t="s">
        <v>383</v>
      </c>
      <c r="I6" s="249" t="s">
        <v>383</v>
      </c>
      <c r="J6" s="249" t="s">
        <v>383</v>
      </c>
      <c r="K6" s="249" t="s">
        <v>383</v>
      </c>
      <c r="L6" s="249" t="s">
        <v>109</v>
      </c>
      <c r="M6" s="249" t="s">
        <v>383</v>
      </c>
      <c r="N6" s="249" t="s">
        <v>383</v>
      </c>
      <c r="O6" s="249" t="s">
        <v>383</v>
      </c>
      <c r="P6" s="249" t="s">
        <v>383</v>
      </c>
      <c r="Q6" s="249" t="s">
        <v>383</v>
      </c>
      <c r="R6" s="249" t="s">
        <v>383</v>
      </c>
      <c r="S6" s="249" t="s">
        <v>383</v>
      </c>
      <c r="T6" s="249" t="s">
        <v>383</v>
      </c>
      <c r="U6" s="249" t="s">
        <v>384</v>
      </c>
      <c r="V6" s="249" t="s">
        <v>383</v>
      </c>
      <c r="W6" s="249" t="s">
        <v>383</v>
      </c>
      <c r="X6" s="249" t="s">
        <v>383</v>
      </c>
      <c r="Y6" s="249" t="s">
        <v>383</v>
      </c>
      <c r="Z6" s="249" t="s">
        <v>383</v>
      </c>
      <c r="AA6" s="249" t="s">
        <v>383</v>
      </c>
      <c r="AB6" s="249" t="s">
        <v>383</v>
      </c>
      <c r="AC6" s="249" t="s">
        <v>383</v>
      </c>
      <c r="AD6" s="249" t="s">
        <v>383</v>
      </c>
      <c r="AE6" s="249" t="s">
        <v>383</v>
      </c>
      <c r="AF6" s="249" t="s">
        <v>383</v>
      </c>
      <c r="AG6" s="249" t="s">
        <v>383</v>
      </c>
      <c r="AH6" s="249" t="s">
        <v>383</v>
      </c>
      <c r="AI6" s="249" t="s">
        <v>383</v>
      </c>
      <c r="AJ6" s="249" t="s">
        <v>383</v>
      </c>
      <c r="AK6" s="249" t="s">
        <v>383</v>
      </c>
      <c r="AL6" s="249" t="s">
        <v>383</v>
      </c>
      <c r="AM6" s="249" t="s">
        <v>383</v>
      </c>
      <c r="AN6" s="249" t="s">
        <v>383</v>
      </c>
      <c r="AO6" s="249" t="s">
        <v>383</v>
      </c>
      <c r="AP6" s="249" t="s">
        <v>384</v>
      </c>
      <c r="AQ6" s="249" t="s">
        <v>383</v>
      </c>
      <c r="AR6" s="249" t="s">
        <v>383</v>
      </c>
      <c r="AS6" s="249" t="s">
        <v>383</v>
      </c>
      <c r="AT6" s="249" t="s">
        <v>383</v>
      </c>
      <c r="AU6" s="249" t="s">
        <v>383</v>
      </c>
      <c r="AV6" s="249" t="s">
        <v>383</v>
      </c>
      <c r="AW6" s="249" t="s">
        <v>383</v>
      </c>
      <c r="AX6" s="249" t="s">
        <v>383</v>
      </c>
      <c r="AY6" s="249" t="s">
        <v>383</v>
      </c>
      <c r="AZ6" s="249" t="s">
        <v>383</v>
      </c>
      <c r="BA6" s="249" t="s">
        <v>383</v>
      </c>
      <c r="BB6" s="249" t="s">
        <v>383</v>
      </c>
      <c r="BC6" s="249" t="s">
        <v>383</v>
      </c>
      <c r="BD6" s="249" t="s">
        <v>383</v>
      </c>
      <c r="BE6" s="249" t="s">
        <v>383</v>
      </c>
      <c r="BF6" s="249" t="s">
        <v>383</v>
      </c>
      <c r="BG6" s="249" t="s">
        <v>383</v>
      </c>
      <c r="BH6" s="249" t="s">
        <v>383</v>
      </c>
      <c r="BI6" s="249" t="s">
        <v>383</v>
      </c>
      <c r="BJ6" s="249" t="s">
        <v>383</v>
      </c>
      <c r="BK6" s="249" t="s">
        <v>384</v>
      </c>
      <c r="BL6" s="249" t="s">
        <v>383</v>
      </c>
      <c r="BM6" s="249" t="s">
        <v>383</v>
      </c>
      <c r="BN6" s="249" t="s">
        <v>383</v>
      </c>
      <c r="BO6" s="249" t="s">
        <v>383</v>
      </c>
      <c r="BP6" s="249" t="s">
        <v>383</v>
      </c>
      <c r="BQ6" s="249" t="s">
        <v>383</v>
      </c>
      <c r="BR6" s="249" t="s">
        <v>383</v>
      </c>
      <c r="BS6" s="249" t="s">
        <v>383</v>
      </c>
      <c r="BT6" s="249" t="s">
        <v>383</v>
      </c>
      <c r="BU6" s="249" t="s">
        <v>383</v>
      </c>
      <c r="BV6" s="249" t="s">
        <v>383</v>
      </c>
      <c r="BW6" s="249" t="s">
        <v>383</v>
      </c>
      <c r="BX6" s="249" t="s">
        <v>383</v>
      </c>
      <c r="BY6" s="249" t="s">
        <v>383</v>
      </c>
      <c r="BZ6" s="249" t="s">
        <v>383</v>
      </c>
      <c r="CA6" s="249" t="s">
        <v>383</v>
      </c>
      <c r="CB6" s="249" t="s">
        <v>383</v>
      </c>
      <c r="CC6" s="249" t="s">
        <v>383</v>
      </c>
      <c r="CD6" s="249" t="s">
        <v>383</v>
      </c>
      <c r="CE6" s="249" t="s">
        <v>383</v>
      </c>
      <c r="CF6" s="249" t="s">
        <v>384</v>
      </c>
      <c r="CG6" s="249" t="s">
        <v>383</v>
      </c>
      <c r="CH6" s="249" t="s">
        <v>383</v>
      </c>
      <c r="CI6" s="249" t="s">
        <v>383</v>
      </c>
      <c r="CJ6" s="249" t="s">
        <v>383</v>
      </c>
      <c r="CK6" s="249" t="s">
        <v>383</v>
      </c>
      <c r="CL6" s="249" t="s">
        <v>383</v>
      </c>
      <c r="CM6" s="249" t="s">
        <v>383</v>
      </c>
      <c r="CN6" s="249" t="s">
        <v>383</v>
      </c>
      <c r="CO6" s="249" t="s">
        <v>383</v>
      </c>
      <c r="CP6" s="249" t="s">
        <v>383</v>
      </c>
      <c r="CQ6" s="249" t="s">
        <v>383</v>
      </c>
      <c r="CR6" s="249" t="s">
        <v>383</v>
      </c>
      <c r="CS6" s="249" t="s">
        <v>383</v>
      </c>
      <c r="CT6" s="249" t="s">
        <v>383</v>
      </c>
      <c r="CU6" s="249" t="s">
        <v>383</v>
      </c>
      <c r="CV6" s="249" t="s">
        <v>383</v>
      </c>
      <c r="CW6" s="249" t="s">
        <v>383</v>
      </c>
      <c r="CX6" s="249" t="s">
        <v>383</v>
      </c>
      <c r="CY6" s="249" t="s">
        <v>383</v>
      </c>
      <c r="CZ6" s="249" t="s">
        <v>383</v>
      </c>
      <c r="DA6" s="249" t="s">
        <v>384</v>
      </c>
      <c r="DB6" s="249" t="s">
        <v>383</v>
      </c>
      <c r="DC6" s="249" t="s">
        <v>383</v>
      </c>
      <c r="DD6" s="249" t="s">
        <v>383</v>
      </c>
      <c r="DE6" s="249" t="s">
        <v>383</v>
      </c>
      <c r="DF6" s="249" t="s">
        <v>383</v>
      </c>
      <c r="DG6" s="249" t="s">
        <v>383</v>
      </c>
      <c r="DH6" s="249" t="s">
        <v>383</v>
      </c>
      <c r="DI6" s="249" t="s">
        <v>383</v>
      </c>
      <c r="DJ6" s="249" t="s">
        <v>383</v>
      </c>
      <c r="DK6" s="249" t="s">
        <v>383</v>
      </c>
      <c r="DL6" s="249" t="s">
        <v>383</v>
      </c>
      <c r="DM6" s="249" t="s">
        <v>383</v>
      </c>
      <c r="DN6" s="249" t="s">
        <v>383</v>
      </c>
      <c r="DO6" s="249" t="s">
        <v>383</v>
      </c>
      <c r="DP6" s="249" t="s">
        <v>383</v>
      </c>
      <c r="DQ6" s="249" t="s">
        <v>383</v>
      </c>
      <c r="DR6" s="249" t="s">
        <v>383</v>
      </c>
      <c r="DS6" s="249" t="s">
        <v>383</v>
      </c>
      <c r="DT6" s="249" t="s">
        <v>383</v>
      </c>
      <c r="DU6" s="249" t="s">
        <v>383</v>
      </c>
      <c r="DV6" s="249" t="s">
        <v>384</v>
      </c>
      <c r="DW6" s="249" t="s">
        <v>383</v>
      </c>
      <c r="DX6" s="249" t="s">
        <v>383</v>
      </c>
      <c r="DY6" s="249" t="s">
        <v>383</v>
      </c>
      <c r="DZ6" s="249" t="s">
        <v>383</v>
      </c>
      <c r="EA6" s="249" t="s">
        <v>383</v>
      </c>
      <c r="EB6" s="249" t="s">
        <v>383</v>
      </c>
      <c r="EC6" s="249" t="s">
        <v>383</v>
      </c>
      <c r="ED6" s="249" t="s">
        <v>383</v>
      </c>
      <c r="EE6" s="249" t="s">
        <v>383</v>
      </c>
      <c r="EF6" s="249" t="s">
        <v>383</v>
      </c>
      <c r="EG6" s="249" t="s">
        <v>383</v>
      </c>
      <c r="EH6" s="249" t="s">
        <v>383</v>
      </c>
      <c r="EI6" s="249" t="s">
        <v>383</v>
      </c>
      <c r="EJ6" s="249" t="s">
        <v>383</v>
      </c>
      <c r="EK6" s="249" t="s">
        <v>383</v>
      </c>
      <c r="EL6" s="249" t="s">
        <v>383</v>
      </c>
      <c r="EM6" s="249" t="s">
        <v>383</v>
      </c>
      <c r="EN6" s="249" t="s">
        <v>383</v>
      </c>
      <c r="EO6" s="249" t="s">
        <v>383</v>
      </c>
      <c r="EP6" s="249" t="s">
        <v>383</v>
      </c>
      <c r="EQ6" s="249" t="s">
        <v>384</v>
      </c>
      <c r="ER6" s="249" t="s">
        <v>383</v>
      </c>
      <c r="ES6" s="249" t="s">
        <v>383</v>
      </c>
      <c r="ET6" s="249" t="s">
        <v>383</v>
      </c>
      <c r="EU6" s="249" t="s">
        <v>383</v>
      </c>
      <c r="EV6" s="249" t="s">
        <v>383</v>
      </c>
      <c r="EW6" s="249" t="s">
        <v>383</v>
      </c>
      <c r="EX6" s="249" t="s">
        <v>383</v>
      </c>
      <c r="EY6" s="249" t="s">
        <v>383</v>
      </c>
      <c r="EZ6" s="249" t="s">
        <v>383</v>
      </c>
      <c r="FA6" s="249" t="s">
        <v>383</v>
      </c>
      <c r="FB6" s="249" t="s">
        <v>383</v>
      </c>
      <c r="FC6" s="249" t="s">
        <v>383</v>
      </c>
      <c r="FD6" s="249" t="s">
        <v>383</v>
      </c>
      <c r="FE6" s="249" t="s">
        <v>383</v>
      </c>
      <c r="FF6" s="249" t="s">
        <v>383</v>
      </c>
      <c r="FG6" s="249" t="s">
        <v>383</v>
      </c>
      <c r="FH6" s="249" t="s">
        <v>383</v>
      </c>
      <c r="FI6" s="249" t="s">
        <v>383</v>
      </c>
      <c r="FJ6" s="249" t="s">
        <v>383</v>
      </c>
      <c r="FK6" s="249" t="s">
        <v>383</v>
      </c>
      <c r="FL6" s="249" t="s">
        <v>384</v>
      </c>
      <c r="FM6" s="249" t="s">
        <v>383</v>
      </c>
      <c r="FN6" s="249" t="s">
        <v>383</v>
      </c>
      <c r="FO6" s="249" t="s">
        <v>383</v>
      </c>
    </row>
    <row r="7" spans="1:171" s="186" customFormat="1" ht="12" customHeight="1">
      <c r="A7" s="173" t="s">
        <v>385</v>
      </c>
      <c r="B7" s="188" t="s">
        <v>386</v>
      </c>
      <c r="C7" s="174" t="s">
        <v>382</v>
      </c>
      <c r="D7" s="209">
        <f aca="true" t="shared" si="0" ref="D7:AI7">SUM(D8:D22)</f>
        <v>47410</v>
      </c>
      <c r="E7" s="209">
        <f t="shared" si="0"/>
        <v>1306</v>
      </c>
      <c r="F7" s="209">
        <f t="shared" si="0"/>
        <v>43</v>
      </c>
      <c r="G7" s="209">
        <f t="shared" si="0"/>
        <v>830</v>
      </c>
      <c r="H7" s="209">
        <f t="shared" si="0"/>
        <v>7449</v>
      </c>
      <c r="I7" s="209">
        <f t="shared" si="0"/>
        <v>4041</v>
      </c>
      <c r="J7" s="209">
        <f t="shared" si="0"/>
        <v>683</v>
      </c>
      <c r="K7" s="209">
        <f t="shared" si="0"/>
        <v>58</v>
      </c>
      <c r="L7" s="209">
        <f t="shared" si="0"/>
        <v>2224</v>
      </c>
      <c r="M7" s="209">
        <f t="shared" si="0"/>
        <v>17</v>
      </c>
      <c r="N7" s="209">
        <f t="shared" si="0"/>
        <v>182</v>
      </c>
      <c r="O7" s="209">
        <f t="shared" si="0"/>
        <v>8231</v>
      </c>
      <c r="P7" s="209">
        <f t="shared" si="0"/>
        <v>1758</v>
      </c>
      <c r="Q7" s="209">
        <f t="shared" si="0"/>
        <v>3484</v>
      </c>
      <c r="R7" s="209">
        <f t="shared" si="0"/>
        <v>9759</v>
      </c>
      <c r="S7" s="209">
        <f t="shared" si="0"/>
        <v>5160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16</v>
      </c>
      <c r="X7" s="209">
        <f t="shared" si="0"/>
        <v>2169</v>
      </c>
      <c r="Y7" s="209">
        <f t="shared" si="0"/>
        <v>3693</v>
      </c>
      <c r="Z7" s="209">
        <f t="shared" si="0"/>
        <v>0</v>
      </c>
      <c r="AA7" s="209">
        <f t="shared" si="0"/>
        <v>0</v>
      </c>
      <c r="AB7" s="209">
        <f t="shared" si="0"/>
        <v>0</v>
      </c>
      <c r="AC7" s="209">
        <f t="shared" si="0"/>
        <v>209</v>
      </c>
      <c r="AD7" s="209">
        <f t="shared" si="0"/>
        <v>0</v>
      </c>
      <c r="AE7" s="209">
        <f t="shared" si="0"/>
        <v>0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0</v>
      </c>
      <c r="AJ7" s="209">
        <f aca="true" t="shared" si="1" ref="AJ7:BO7">SUM(AJ8:AJ22)</f>
        <v>0</v>
      </c>
      <c r="AK7" s="209">
        <f t="shared" si="1"/>
        <v>0</v>
      </c>
      <c r="AL7" s="209">
        <f t="shared" si="1"/>
        <v>3484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0</v>
      </c>
      <c r="AS7" s="209">
        <f t="shared" si="1"/>
        <v>0</v>
      </c>
      <c r="AT7" s="209">
        <f t="shared" si="1"/>
        <v>7654</v>
      </c>
      <c r="AU7" s="209">
        <f t="shared" si="1"/>
        <v>1170</v>
      </c>
      <c r="AV7" s="209">
        <f t="shared" si="1"/>
        <v>12</v>
      </c>
      <c r="AW7" s="209">
        <f t="shared" si="1"/>
        <v>327</v>
      </c>
      <c r="AX7" s="209">
        <f t="shared" si="1"/>
        <v>5189</v>
      </c>
      <c r="AY7" s="209">
        <f t="shared" si="1"/>
        <v>530</v>
      </c>
      <c r="AZ7" s="209">
        <f t="shared" si="1"/>
        <v>336</v>
      </c>
      <c r="BA7" s="209">
        <f t="shared" si="1"/>
        <v>0</v>
      </c>
      <c r="BB7" s="209">
        <f t="shared" si="1"/>
        <v>0</v>
      </c>
      <c r="BC7" s="209">
        <f t="shared" si="1"/>
        <v>17</v>
      </c>
      <c r="BD7" s="209">
        <f t="shared" si="1"/>
        <v>0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73</v>
      </c>
      <c r="BO7" s="209">
        <f t="shared" si="1"/>
        <v>8349</v>
      </c>
      <c r="BP7" s="209">
        <f aca="true" t="shared" si="2" ref="BP7:CU7">SUM(BP8:BP22)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8231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118</v>
      </c>
      <c r="CJ7" s="209">
        <f t="shared" si="2"/>
        <v>1758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SUM(CV8:CV22)</f>
        <v>1758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0</v>
      </c>
      <c r="DE7" s="209">
        <f t="shared" si="3"/>
        <v>841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589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252</v>
      </c>
      <c r="DZ7" s="209">
        <f t="shared" si="3"/>
        <v>14528</v>
      </c>
      <c r="EA7" s="209">
        <f t="shared" si="3"/>
        <v>0</v>
      </c>
      <c r="EB7" s="209">
        <f aca="true" t="shared" si="4" ref="EB7:FG7">SUM(EB8:EB22)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182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9759</v>
      </c>
      <c r="EO7" s="209">
        <f t="shared" si="4"/>
        <v>4571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16</v>
      </c>
      <c r="ET7" s="209">
        <f t="shared" si="4"/>
        <v>0</v>
      </c>
      <c r="EU7" s="209">
        <f t="shared" si="4"/>
        <v>10587</v>
      </c>
      <c r="EV7" s="209">
        <f t="shared" si="4"/>
        <v>136</v>
      </c>
      <c r="EW7" s="209">
        <f t="shared" si="4"/>
        <v>31</v>
      </c>
      <c r="EX7" s="209">
        <f t="shared" si="4"/>
        <v>503</v>
      </c>
      <c r="EY7" s="209">
        <f t="shared" si="4"/>
        <v>2051</v>
      </c>
      <c r="EZ7" s="209">
        <f t="shared" si="4"/>
        <v>3511</v>
      </c>
      <c r="FA7" s="209">
        <f t="shared" si="4"/>
        <v>347</v>
      </c>
      <c r="FB7" s="209">
        <f t="shared" si="4"/>
        <v>58</v>
      </c>
      <c r="FC7" s="209">
        <f t="shared" si="4"/>
        <v>2224</v>
      </c>
      <c r="FD7" s="209">
        <f t="shared" si="4"/>
        <v>0</v>
      </c>
      <c r="FE7" s="209">
        <f t="shared" si="4"/>
        <v>0</v>
      </c>
      <c r="FF7" s="209">
        <f t="shared" si="4"/>
        <v>0</v>
      </c>
      <c r="FG7" s="209">
        <f t="shared" si="4"/>
        <v>0</v>
      </c>
      <c r="FH7" s="209">
        <f aca="true" t="shared" si="5" ref="FH7:FO7">SUM(FH8:FH22)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0</v>
      </c>
      <c r="FO7" s="209">
        <f t="shared" si="5"/>
        <v>1726</v>
      </c>
    </row>
    <row r="8" spans="1:171" s="177" customFormat="1" ht="12" customHeight="1">
      <c r="A8" s="176" t="s">
        <v>154</v>
      </c>
      <c r="B8" s="190" t="s">
        <v>156</v>
      </c>
      <c r="C8" s="176" t="s">
        <v>157</v>
      </c>
      <c r="D8" s="210">
        <f aca="true" t="shared" si="6" ref="D8:D22">SUM(Y8,AT8,BO8,CJ8,DE8,DZ8,EU8)</f>
        <v>19762</v>
      </c>
      <c r="E8" s="210">
        <f aca="true" t="shared" si="7" ref="E8:E22">SUM(Z8,AU8,BP8,CK8,DF8,EA8,EV8)</f>
        <v>0</v>
      </c>
      <c r="F8" s="210">
        <f aca="true" t="shared" si="8" ref="F8:F22">SUM(AA8,AV8,BQ8,CL8,DG8,EB8,EW8)</f>
        <v>0</v>
      </c>
      <c r="G8" s="210">
        <f aca="true" t="shared" si="9" ref="G8:G22">SUM(AB8,AW8,BR8,CM8,DH8,EC8,EX8)</f>
        <v>0</v>
      </c>
      <c r="H8" s="210">
        <f aca="true" t="shared" si="10" ref="H8:H22">SUM(AC8,AX8,BS8,CN8,DI8,ED8,EY8)</f>
        <v>3401</v>
      </c>
      <c r="I8" s="210">
        <f aca="true" t="shared" si="11" ref="I8:I22">SUM(AD8,AY8,BT8,CO8,DJ8,EE8,EZ8)</f>
        <v>2537</v>
      </c>
      <c r="J8" s="210">
        <f aca="true" t="shared" si="12" ref="J8:J22">SUM(AE8,AZ8,BU8,CP8,DK8,EF8,FA8)</f>
        <v>0</v>
      </c>
      <c r="K8" s="210">
        <f aca="true" t="shared" si="13" ref="K8:K22">SUM(AF8,BA8,BV8,CQ8,DL8,EG8,FB8)</f>
        <v>0</v>
      </c>
      <c r="L8" s="210">
        <f aca="true" t="shared" si="14" ref="L8:L22">SUM(AG8,BB8,BW8,CR8,DM8,EH8,FC8)</f>
        <v>0</v>
      </c>
      <c r="M8" s="210">
        <f aca="true" t="shared" si="15" ref="M8:M22">SUM(AH8,BC8,BX8,CS8,DN8,EI8,FD8)</f>
        <v>0</v>
      </c>
      <c r="N8" s="210">
        <f aca="true" t="shared" si="16" ref="N8:N22">SUM(AI8,BD8,BY8,CT8,DO8,EJ8,FE8)</f>
        <v>182</v>
      </c>
      <c r="O8" s="210">
        <f aca="true" t="shared" si="17" ref="O8:O22">SUM(AJ8,BE8,BZ8,CU8,DP8,EK8,FF8)</f>
        <v>8231</v>
      </c>
      <c r="P8" s="210">
        <f aca="true" t="shared" si="18" ref="P8:P22">SUM(AK8,BF8,CA8,CV8,DQ8,EL8,FG8)</f>
        <v>0</v>
      </c>
      <c r="Q8" s="210">
        <f aca="true" t="shared" si="19" ref="Q8:Q22">SUM(AL8,BG8,CB8,CW8,DR8,EM8,FH8)</f>
        <v>2047</v>
      </c>
      <c r="R8" s="210">
        <f aca="true" t="shared" si="20" ref="R8:R22">SUM(AM8,BH8,CC8,CX8,DS8,EN8,FI8)</f>
        <v>2156</v>
      </c>
      <c r="S8" s="210">
        <f aca="true" t="shared" si="21" ref="S8:S22">SUM(AN8,BI8,CD8,CY8,DT8,EO8,FJ8)</f>
        <v>589</v>
      </c>
      <c r="T8" s="210">
        <f aca="true" t="shared" si="22" ref="T8:T22">SUM(AO8,BJ8,CE8,CZ8,DU8,EP8,FK8)</f>
        <v>0</v>
      </c>
      <c r="U8" s="210">
        <f aca="true" t="shared" si="23" ref="U8:U22">SUM(AP8,BK8,CF8,DA8,DV8,EQ8,FL8)</f>
        <v>0</v>
      </c>
      <c r="V8" s="210">
        <f aca="true" t="shared" si="24" ref="V8:V22">SUM(AQ8,BL8,CG8,DB8,DW8,ER8,FM8)</f>
        <v>0</v>
      </c>
      <c r="W8" s="210">
        <f aca="true" t="shared" si="25" ref="W8:W22">SUM(AR8,BM8,CH8,DC8,DX8,ES8,FN8)</f>
        <v>11</v>
      </c>
      <c r="X8" s="210">
        <f aca="true" t="shared" si="26" ref="X8:X22">SUM(AS8,BN8,CI8,DD8,DY8,ET8,FO8)</f>
        <v>608</v>
      </c>
      <c r="Y8" s="210">
        <f aca="true" t="shared" si="27" ref="Y8:Y22">SUM(Z8:AS8)</f>
        <v>2188</v>
      </c>
      <c r="Z8" s="210">
        <v>0</v>
      </c>
      <c r="AA8" s="210">
        <v>0</v>
      </c>
      <c r="AB8" s="210">
        <v>0</v>
      </c>
      <c r="AC8" s="210">
        <v>141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 t="s">
        <v>336</v>
      </c>
      <c r="AK8" s="210" t="s">
        <v>336</v>
      </c>
      <c r="AL8" s="210">
        <v>2047</v>
      </c>
      <c r="AM8" s="211" t="s">
        <v>336</v>
      </c>
      <c r="AN8" s="211" t="s">
        <v>336</v>
      </c>
      <c r="AO8" s="210">
        <v>0</v>
      </c>
      <c r="AP8" s="210" t="s">
        <v>336</v>
      </c>
      <c r="AQ8" s="210">
        <v>0</v>
      </c>
      <c r="AR8" s="211" t="s">
        <v>336</v>
      </c>
      <c r="AS8" s="210">
        <v>0</v>
      </c>
      <c r="AT8" s="210">
        <f aca="true" t="shared" si="28" ref="AT8:AT22">SUM(AU8:BN8)</f>
        <v>2147</v>
      </c>
      <c r="AU8" s="210">
        <v>0</v>
      </c>
      <c r="AV8" s="210">
        <v>0</v>
      </c>
      <c r="AW8" s="210">
        <v>0</v>
      </c>
      <c r="AX8" s="210">
        <v>2147</v>
      </c>
      <c r="AY8" s="210">
        <v>0</v>
      </c>
      <c r="AZ8" s="210">
        <v>0</v>
      </c>
      <c r="BA8" s="210">
        <v>0</v>
      </c>
      <c r="BB8" s="210">
        <v>0</v>
      </c>
      <c r="BC8" s="210">
        <v>0</v>
      </c>
      <c r="BD8" s="210">
        <v>0</v>
      </c>
      <c r="BE8" s="210" t="s">
        <v>336</v>
      </c>
      <c r="BF8" s="210" t="s">
        <v>336</v>
      </c>
      <c r="BG8" s="211" t="s">
        <v>336</v>
      </c>
      <c r="BH8" s="211" t="s">
        <v>336</v>
      </c>
      <c r="BI8" s="211" t="s">
        <v>336</v>
      </c>
      <c r="BJ8" s="211" t="s">
        <v>336</v>
      </c>
      <c r="BK8" s="211" t="s">
        <v>336</v>
      </c>
      <c r="BL8" s="211" t="s">
        <v>336</v>
      </c>
      <c r="BM8" s="211" t="s">
        <v>336</v>
      </c>
      <c r="BN8" s="210">
        <v>0</v>
      </c>
      <c r="BO8" s="210">
        <f aca="true" t="shared" si="29" ref="BO8:BO22">SUM(BP8:CI8)</f>
        <v>8231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8231</v>
      </c>
      <c r="CA8" s="210">
        <v>0</v>
      </c>
      <c r="CB8" s="211" t="s">
        <v>336</v>
      </c>
      <c r="CC8" s="211" t="s">
        <v>336</v>
      </c>
      <c r="CD8" s="211" t="s">
        <v>336</v>
      </c>
      <c r="CE8" s="211" t="s">
        <v>336</v>
      </c>
      <c r="CF8" s="211" t="s">
        <v>336</v>
      </c>
      <c r="CG8" s="211" t="s">
        <v>336</v>
      </c>
      <c r="CH8" s="211" t="s">
        <v>336</v>
      </c>
      <c r="CI8" s="210">
        <v>0</v>
      </c>
      <c r="CJ8" s="210">
        <f aca="true" t="shared" si="30" ref="CJ8:CJ22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336</v>
      </c>
      <c r="CX8" s="211" t="s">
        <v>336</v>
      </c>
      <c r="CY8" s="211" t="s">
        <v>336</v>
      </c>
      <c r="CZ8" s="211" t="s">
        <v>336</v>
      </c>
      <c r="DA8" s="211" t="s">
        <v>336</v>
      </c>
      <c r="DB8" s="211" t="s">
        <v>336</v>
      </c>
      <c r="DC8" s="211" t="s">
        <v>336</v>
      </c>
      <c r="DD8" s="210">
        <v>0</v>
      </c>
      <c r="DE8" s="210">
        <f aca="true" t="shared" si="31" ref="DE8:DE22">SUM(DF8:DY8)</f>
        <v>589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336</v>
      </c>
      <c r="DS8" s="211" t="s">
        <v>336</v>
      </c>
      <c r="DT8" s="210">
        <v>589</v>
      </c>
      <c r="DU8" s="211" t="s">
        <v>336</v>
      </c>
      <c r="DV8" s="211" t="s">
        <v>336</v>
      </c>
      <c r="DW8" s="211" t="s">
        <v>336</v>
      </c>
      <c r="DX8" s="211" t="s">
        <v>336</v>
      </c>
      <c r="DY8" s="210">
        <v>0</v>
      </c>
      <c r="DZ8" s="210">
        <f aca="true" t="shared" si="32" ref="DZ8:DZ22">SUM(EA8:ET8)</f>
        <v>2349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182</v>
      </c>
      <c r="EK8" s="210" t="s">
        <v>336</v>
      </c>
      <c r="EL8" s="210" t="s">
        <v>336</v>
      </c>
      <c r="EM8" s="211" t="s">
        <v>336</v>
      </c>
      <c r="EN8" s="210">
        <v>2156</v>
      </c>
      <c r="EO8" s="210">
        <v>0</v>
      </c>
      <c r="EP8" s="211" t="s">
        <v>336</v>
      </c>
      <c r="EQ8" s="211" t="s">
        <v>336</v>
      </c>
      <c r="ER8" s="211" t="s">
        <v>336</v>
      </c>
      <c r="ES8" s="210">
        <v>11</v>
      </c>
      <c r="ET8" s="210">
        <v>0</v>
      </c>
      <c r="EU8" s="210">
        <f aca="true" t="shared" si="33" ref="EU8:EU22">SUM(EV8:FO8)</f>
        <v>4258</v>
      </c>
      <c r="EV8" s="210">
        <v>0</v>
      </c>
      <c r="EW8" s="210">
        <v>0</v>
      </c>
      <c r="EX8" s="210">
        <v>0</v>
      </c>
      <c r="EY8" s="210">
        <v>1113</v>
      </c>
      <c r="EZ8" s="210">
        <v>2537</v>
      </c>
      <c r="FA8" s="210">
        <v>0</v>
      </c>
      <c r="FB8" s="210">
        <v>0</v>
      </c>
      <c r="FC8" s="210">
        <v>0</v>
      </c>
      <c r="FD8" s="210">
        <v>0</v>
      </c>
      <c r="FE8" s="210">
        <v>0</v>
      </c>
      <c r="FF8" s="210">
        <v>0</v>
      </c>
      <c r="FG8" s="211">
        <v>0</v>
      </c>
      <c r="FH8" s="211" t="s">
        <v>336</v>
      </c>
      <c r="FI8" s="211" t="s">
        <v>336</v>
      </c>
      <c r="FJ8" s="210" t="s">
        <v>336</v>
      </c>
      <c r="FK8" s="210">
        <v>0</v>
      </c>
      <c r="FL8" s="210">
        <v>0</v>
      </c>
      <c r="FM8" s="210">
        <v>0</v>
      </c>
      <c r="FN8" s="210">
        <v>0</v>
      </c>
      <c r="FO8" s="210">
        <v>608</v>
      </c>
    </row>
    <row r="9" spans="1:171" s="177" customFormat="1" ht="12" customHeight="1">
      <c r="A9" s="176" t="s">
        <v>154</v>
      </c>
      <c r="B9" s="190" t="s">
        <v>158</v>
      </c>
      <c r="C9" s="176" t="s">
        <v>159</v>
      </c>
      <c r="D9" s="210">
        <f t="shared" si="6"/>
        <v>11982</v>
      </c>
      <c r="E9" s="210">
        <f t="shared" si="7"/>
        <v>1170</v>
      </c>
      <c r="F9" s="210">
        <f t="shared" si="8"/>
        <v>12</v>
      </c>
      <c r="G9" s="210">
        <f t="shared" si="9"/>
        <v>327</v>
      </c>
      <c r="H9" s="210">
        <f t="shared" si="10"/>
        <v>998</v>
      </c>
      <c r="I9" s="210">
        <f t="shared" si="11"/>
        <v>521</v>
      </c>
      <c r="J9" s="210">
        <f t="shared" si="12"/>
        <v>336</v>
      </c>
      <c r="K9" s="210">
        <f t="shared" si="13"/>
        <v>0</v>
      </c>
      <c r="L9" s="210">
        <f t="shared" si="14"/>
        <v>1089</v>
      </c>
      <c r="M9" s="210">
        <f t="shared" si="15"/>
        <v>0</v>
      </c>
      <c r="N9" s="210">
        <f t="shared" si="16"/>
        <v>0</v>
      </c>
      <c r="O9" s="210">
        <f t="shared" si="17"/>
        <v>0</v>
      </c>
      <c r="P9" s="210">
        <f t="shared" si="18"/>
        <v>1758</v>
      </c>
      <c r="Q9" s="210">
        <f t="shared" si="19"/>
        <v>0</v>
      </c>
      <c r="R9" s="210">
        <f t="shared" si="20"/>
        <v>873</v>
      </c>
      <c r="S9" s="210">
        <f t="shared" si="21"/>
        <v>4571</v>
      </c>
      <c r="T9" s="210">
        <f t="shared" si="22"/>
        <v>0</v>
      </c>
      <c r="U9" s="210">
        <f t="shared" si="23"/>
        <v>0</v>
      </c>
      <c r="V9" s="210">
        <f t="shared" si="24"/>
        <v>0</v>
      </c>
      <c r="W9" s="210">
        <f t="shared" si="25"/>
        <v>5</v>
      </c>
      <c r="X9" s="210">
        <f t="shared" si="26"/>
        <v>322</v>
      </c>
      <c r="Y9" s="210">
        <f t="shared" si="27"/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 t="s">
        <v>387</v>
      </c>
      <c r="AK9" s="210" t="s">
        <v>387</v>
      </c>
      <c r="AL9" s="210">
        <v>0</v>
      </c>
      <c r="AM9" s="211" t="s">
        <v>387</v>
      </c>
      <c r="AN9" s="211" t="s">
        <v>387</v>
      </c>
      <c r="AO9" s="210">
        <v>0</v>
      </c>
      <c r="AP9" s="210" t="s">
        <v>387</v>
      </c>
      <c r="AQ9" s="210">
        <v>0</v>
      </c>
      <c r="AR9" s="211" t="s">
        <v>387</v>
      </c>
      <c r="AS9" s="210">
        <v>0</v>
      </c>
      <c r="AT9" s="210">
        <f t="shared" si="28"/>
        <v>3431</v>
      </c>
      <c r="AU9" s="210">
        <v>1170</v>
      </c>
      <c r="AV9" s="210">
        <v>12</v>
      </c>
      <c r="AW9" s="210">
        <v>327</v>
      </c>
      <c r="AX9" s="210">
        <v>998</v>
      </c>
      <c r="AY9" s="210">
        <v>521</v>
      </c>
      <c r="AZ9" s="210">
        <v>336</v>
      </c>
      <c r="BA9" s="210">
        <v>0</v>
      </c>
      <c r="BB9" s="210">
        <v>0</v>
      </c>
      <c r="BC9" s="210">
        <v>0</v>
      </c>
      <c r="BD9" s="210">
        <v>0</v>
      </c>
      <c r="BE9" s="210" t="s">
        <v>388</v>
      </c>
      <c r="BF9" s="210" t="s">
        <v>388</v>
      </c>
      <c r="BG9" s="211" t="s">
        <v>388</v>
      </c>
      <c r="BH9" s="211" t="s">
        <v>388</v>
      </c>
      <c r="BI9" s="211" t="s">
        <v>388</v>
      </c>
      <c r="BJ9" s="211" t="s">
        <v>388</v>
      </c>
      <c r="BK9" s="211" t="s">
        <v>388</v>
      </c>
      <c r="BL9" s="211" t="s">
        <v>388</v>
      </c>
      <c r="BM9" s="211" t="s">
        <v>388</v>
      </c>
      <c r="BN9" s="210">
        <v>67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/>
      <c r="CB9" s="211" t="s">
        <v>348</v>
      </c>
      <c r="CC9" s="211" t="s">
        <v>348</v>
      </c>
      <c r="CD9" s="211" t="s">
        <v>348</v>
      </c>
      <c r="CE9" s="211" t="s">
        <v>348</v>
      </c>
      <c r="CF9" s="211" t="s">
        <v>348</v>
      </c>
      <c r="CG9" s="211" t="s">
        <v>348</v>
      </c>
      <c r="CH9" s="211" t="s">
        <v>348</v>
      </c>
      <c r="CI9" s="210">
        <v>0</v>
      </c>
      <c r="CJ9" s="210">
        <f t="shared" si="30"/>
        <v>1758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1758</v>
      </c>
      <c r="CW9" s="211" t="s">
        <v>388</v>
      </c>
      <c r="CX9" s="211" t="s">
        <v>388</v>
      </c>
      <c r="CY9" s="211" t="s">
        <v>388</v>
      </c>
      <c r="CZ9" s="211" t="s">
        <v>388</v>
      </c>
      <c r="DA9" s="211" t="s">
        <v>388</v>
      </c>
      <c r="DB9" s="211" t="s">
        <v>388</v>
      </c>
      <c r="DC9" s="211" t="s">
        <v>388</v>
      </c>
      <c r="DD9" s="210"/>
      <c r="DE9" s="210">
        <f t="shared" si="31"/>
        <v>252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389</v>
      </c>
      <c r="DS9" s="211" t="s">
        <v>389</v>
      </c>
      <c r="DT9" s="210">
        <v>0</v>
      </c>
      <c r="DU9" s="211" t="s">
        <v>389</v>
      </c>
      <c r="DV9" s="211" t="s">
        <v>389</v>
      </c>
      <c r="DW9" s="211" t="s">
        <v>389</v>
      </c>
      <c r="DX9" s="211" t="s">
        <v>389</v>
      </c>
      <c r="DY9" s="210">
        <v>252</v>
      </c>
      <c r="DZ9" s="210">
        <f t="shared" si="32"/>
        <v>5449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336</v>
      </c>
      <c r="EL9" s="210" t="s">
        <v>336</v>
      </c>
      <c r="EM9" s="211" t="s">
        <v>336</v>
      </c>
      <c r="EN9" s="210">
        <v>873</v>
      </c>
      <c r="EO9" s="210">
        <v>4571</v>
      </c>
      <c r="EP9" s="211" t="s">
        <v>336</v>
      </c>
      <c r="EQ9" s="211" t="s">
        <v>336</v>
      </c>
      <c r="ER9" s="211" t="s">
        <v>336</v>
      </c>
      <c r="ES9" s="210">
        <v>5</v>
      </c>
      <c r="ET9" s="210">
        <v>0</v>
      </c>
      <c r="EU9" s="210">
        <f t="shared" si="33"/>
        <v>1092</v>
      </c>
      <c r="EV9" s="210">
        <v>0</v>
      </c>
      <c r="EW9" s="210">
        <v>0</v>
      </c>
      <c r="EX9" s="210">
        <v>0</v>
      </c>
      <c r="EY9" s="210">
        <v>0</v>
      </c>
      <c r="EZ9" s="210">
        <v>0</v>
      </c>
      <c r="FA9" s="210">
        <v>0</v>
      </c>
      <c r="FB9" s="210">
        <v>0</v>
      </c>
      <c r="FC9" s="210">
        <v>1089</v>
      </c>
      <c r="FD9" s="210">
        <v>0</v>
      </c>
      <c r="FE9" s="210">
        <v>0</v>
      </c>
      <c r="FF9" s="210">
        <v>0</v>
      </c>
      <c r="FG9" s="211">
        <v>0</v>
      </c>
      <c r="FH9" s="211" t="s">
        <v>390</v>
      </c>
      <c r="FI9" s="211" t="s">
        <v>390</v>
      </c>
      <c r="FJ9" s="210" t="s">
        <v>390</v>
      </c>
      <c r="FK9" s="210">
        <v>0</v>
      </c>
      <c r="FL9" s="210">
        <v>0</v>
      </c>
      <c r="FM9" s="210">
        <v>0</v>
      </c>
      <c r="FN9" s="210">
        <v>0</v>
      </c>
      <c r="FO9" s="210">
        <v>3</v>
      </c>
    </row>
    <row r="10" spans="1:171" s="177" customFormat="1" ht="12" customHeight="1">
      <c r="A10" s="176" t="s">
        <v>391</v>
      </c>
      <c r="B10" s="190" t="s">
        <v>392</v>
      </c>
      <c r="C10" s="176" t="s">
        <v>393</v>
      </c>
      <c r="D10" s="210">
        <f t="shared" si="6"/>
        <v>262</v>
      </c>
      <c r="E10" s="210">
        <f t="shared" si="7"/>
        <v>0</v>
      </c>
      <c r="F10" s="210">
        <f t="shared" si="8"/>
        <v>0</v>
      </c>
      <c r="G10" s="210">
        <f t="shared" si="9"/>
        <v>0</v>
      </c>
      <c r="H10" s="210">
        <f t="shared" si="10"/>
        <v>262</v>
      </c>
      <c r="I10" s="210">
        <f t="shared" si="11"/>
        <v>0</v>
      </c>
      <c r="J10" s="210">
        <f t="shared" si="12"/>
        <v>0</v>
      </c>
      <c r="K10" s="210">
        <f t="shared" si="13"/>
        <v>0</v>
      </c>
      <c r="L10" s="210">
        <f t="shared" si="14"/>
        <v>0</v>
      </c>
      <c r="M10" s="210">
        <f t="shared" si="15"/>
        <v>0</v>
      </c>
      <c r="N10" s="210">
        <f t="shared" si="16"/>
        <v>0</v>
      </c>
      <c r="O10" s="210">
        <f t="shared" si="17"/>
        <v>0</v>
      </c>
      <c r="P10" s="210">
        <f t="shared" si="18"/>
        <v>0</v>
      </c>
      <c r="Q10" s="210">
        <f t="shared" si="19"/>
        <v>0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0</v>
      </c>
      <c r="X10" s="210">
        <f t="shared" si="26"/>
        <v>0</v>
      </c>
      <c r="Y10" s="210">
        <f t="shared" si="27"/>
        <v>10</v>
      </c>
      <c r="Z10" s="210">
        <v>0</v>
      </c>
      <c r="AA10" s="210">
        <v>0</v>
      </c>
      <c r="AB10" s="210">
        <v>0</v>
      </c>
      <c r="AC10" s="210">
        <v>10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 t="s">
        <v>336</v>
      </c>
      <c r="AK10" s="210" t="s">
        <v>336</v>
      </c>
      <c r="AL10" s="210">
        <v>0</v>
      </c>
      <c r="AM10" s="211" t="s">
        <v>336</v>
      </c>
      <c r="AN10" s="211" t="s">
        <v>336</v>
      </c>
      <c r="AO10" s="210">
        <v>0</v>
      </c>
      <c r="AP10" s="210" t="s">
        <v>336</v>
      </c>
      <c r="AQ10" s="210">
        <v>0</v>
      </c>
      <c r="AR10" s="211" t="s">
        <v>336</v>
      </c>
      <c r="AS10" s="210">
        <v>0</v>
      </c>
      <c r="AT10" s="210">
        <f t="shared" si="28"/>
        <v>252</v>
      </c>
      <c r="AU10" s="210">
        <v>0</v>
      </c>
      <c r="AV10" s="210">
        <v>0</v>
      </c>
      <c r="AW10" s="210">
        <v>0</v>
      </c>
      <c r="AX10" s="210">
        <v>252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 t="s">
        <v>394</v>
      </c>
      <c r="BF10" s="210" t="s">
        <v>394</v>
      </c>
      <c r="BG10" s="211" t="s">
        <v>394</v>
      </c>
      <c r="BH10" s="211" t="s">
        <v>394</v>
      </c>
      <c r="BI10" s="211" t="s">
        <v>394</v>
      </c>
      <c r="BJ10" s="211" t="s">
        <v>394</v>
      </c>
      <c r="BK10" s="211" t="s">
        <v>394</v>
      </c>
      <c r="BL10" s="211" t="s">
        <v>394</v>
      </c>
      <c r="BM10" s="211" t="s">
        <v>394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336</v>
      </c>
      <c r="CC10" s="211" t="s">
        <v>336</v>
      </c>
      <c r="CD10" s="211" t="s">
        <v>336</v>
      </c>
      <c r="CE10" s="211" t="s">
        <v>336</v>
      </c>
      <c r="CF10" s="211" t="s">
        <v>336</v>
      </c>
      <c r="CG10" s="211" t="s">
        <v>336</v>
      </c>
      <c r="CH10" s="211" t="s">
        <v>336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395</v>
      </c>
      <c r="CX10" s="211" t="s">
        <v>395</v>
      </c>
      <c r="CY10" s="211" t="s">
        <v>395</v>
      </c>
      <c r="CZ10" s="211" t="s">
        <v>395</v>
      </c>
      <c r="DA10" s="211" t="s">
        <v>395</v>
      </c>
      <c r="DB10" s="211" t="s">
        <v>395</v>
      </c>
      <c r="DC10" s="211" t="s">
        <v>395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336</v>
      </c>
      <c r="DS10" s="211" t="s">
        <v>336</v>
      </c>
      <c r="DT10" s="210">
        <v>0</v>
      </c>
      <c r="DU10" s="211" t="s">
        <v>336</v>
      </c>
      <c r="DV10" s="211" t="s">
        <v>336</v>
      </c>
      <c r="DW10" s="211" t="s">
        <v>336</v>
      </c>
      <c r="DX10" s="211" t="s">
        <v>336</v>
      </c>
      <c r="DY10" s="210">
        <v>0</v>
      </c>
      <c r="DZ10" s="210">
        <f t="shared" si="32"/>
        <v>0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396</v>
      </c>
      <c r="EL10" s="210" t="s">
        <v>396</v>
      </c>
      <c r="EM10" s="211" t="s">
        <v>396</v>
      </c>
      <c r="EN10" s="210">
        <v>0</v>
      </c>
      <c r="EO10" s="210">
        <v>0</v>
      </c>
      <c r="EP10" s="211" t="s">
        <v>396</v>
      </c>
      <c r="EQ10" s="211" t="s">
        <v>396</v>
      </c>
      <c r="ER10" s="211" t="s">
        <v>396</v>
      </c>
      <c r="ES10" s="210">
        <v>0</v>
      </c>
      <c r="ET10" s="210">
        <v>0</v>
      </c>
      <c r="EU10" s="210">
        <f t="shared" si="33"/>
        <v>0</v>
      </c>
      <c r="EV10" s="210">
        <v>0</v>
      </c>
      <c r="EW10" s="210">
        <v>0</v>
      </c>
      <c r="EX10" s="210">
        <v>0</v>
      </c>
      <c r="EY10" s="210">
        <v>0</v>
      </c>
      <c r="EZ10" s="210">
        <v>0</v>
      </c>
      <c r="FA10" s="210">
        <v>0</v>
      </c>
      <c r="FB10" s="210">
        <v>0</v>
      </c>
      <c r="FC10" s="210">
        <v>0</v>
      </c>
      <c r="FD10" s="210">
        <v>0</v>
      </c>
      <c r="FE10" s="210">
        <v>0</v>
      </c>
      <c r="FF10" s="210">
        <v>0</v>
      </c>
      <c r="FG10" s="211">
        <v>0</v>
      </c>
      <c r="FH10" s="211" t="s">
        <v>336</v>
      </c>
      <c r="FI10" s="211" t="s">
        <v>336</v>
      </c>
      <c r="FJ10" s="210" t="s">
        <v>336</v>
      </c>
      <c r="FK10" s="210">
        <v>0</v>
      </c>
      <c r="FL10" s="210">
        <v>0</v>
      </c>
      <c r="FM10" s="210">
        <v>0</v>
      </c>
      <c r="FN10" s="210">
        <v>0</v>
      </c>
      <c r="FO10" s="210">
        <v>0</v>
      </c>
    </row>
    <row r="11" spans="1:171" s="177" customFormat="1" ht="12" customHeight="1">
      <c r="A11" s="176" t="s">
        <v>154</v>
      </c>
      <c r="B11" s="190" t="s">
        <v>162</v>
      </c>
      <c r="C11" s="176" t="s">
        <v>163</v>
      </c>
      <c r="D11" s="210">
        <f t="shared" si="6"/>
        <v>1347</v>
      </c>
      <c r="E11" s="210">
        <f t="shared" si="7"/>
        <v>105</v>
      </c>
      <c r="F11" s="210">
        <f t="shared" si="8"/>
        <v>31</v>
      </c>
      <c r="G11" s="210">
        <f t="shared" si="9"/>
        <v>102</v>
      </c>
      <c r="H11" s="210">
        <f t="shared" si="10"/>
        <v>256</v>
      </c>
      <c r="I11" s="210">
        <f t="shared" si="11"/>
        <v>332</v>
      </c>
      <c r="J11" s="210">
        <f t="shared" si="12"/>
        <v>146</v>
      </c>
      <c r="K11" s="210">
        <f t="shared" si="13"/>
        <v>48</v>
      </c>
      <c r="L11" s="210">
        <f t="shared" si="14"/>
        <v>327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0</v>
      </c>
      <c r="R11" s="210">
        <f t="shared" si="20"/>
        <v>0</v>
      </c>
      <c r="S11" s="210">
        <f t="shared" si="21"/>
        <v>0</v>
      </c>
      <c r="T11" s="210">
        <f t="shared" si="22"/>
        <v>0</v>
      </c>
      <c r="U11" s="210">
        <f t="shared" si="23"/>
        <v>0</v>
      </c>
      <c r="V11" s="210">
        <f t="shared" si="24"/>
        <v>0</v>
      </c>
      <c r="W11" s="210">
        <f t="shared" si="25"/>
        <v>0</v>
      </c>
      <c r="X11" s="210">
        <f t="shared" si="26"/>
        <v>0</v>
      </c>
      <c r="Y11" s="210">
        <f t="shared" si="27"/>
        <v>0</v>
      </c>
      <c r="Z11" s="210">
        <v>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397</v>
      </c>
      <c r="AK11" s="210" t="s">
        <v>397</v>
      </c>
      <c r="AL11" s="210">
        <v>0</v>
      </c>
      <c r="AM11" s="211" t="s">
        <v>397</v>
      </c>
      <c r="AN11" s="211" t="s">
        <v>397</v>
      </c>
      <c r="AO11" s="210">
        <v>0</v>
      </c>
      <c r="AP11" s="210" t="s">
        <v>397</v>
      </c>
      <c r="AQ11" s="210">
        <v>0</v>
      </c>
      <c r="AR11" s="211" t="s">
        <v>397</v>
      </c>
      <c r="AS11" s="210">
        <v>0</v>
      </c>
      <c r="AT11" s="210">
        <f t="shared" si="28"/>
        <v>170</v>
      </c>
      <c r="AU11" s="210">
        <v>0</v>
      </c>
      <c r="AV11" s="210">
        <v>0</v>
      </c>
      <c r="AW11" s="210">
        <v>0</v>
      </c>
      <c r="AX11" s="210">
        <v>170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336</v>
      </c>
      <c r="BF11" s="210" t="s">
        <v>336</v>
      </c>
      <c r="BG11" s="211" t="s">
        <v>336</v>
      </c>
      <c r="BH11" s="211" t="s">
        <v>336</v>
      </c>
      <c r="BI11" s="211" t="s">
        <v>336</v>
      </c>
      <c r="BJ11" s="211" t="s">
        <v>336</v>
      </c>
      <c r="BK11" s="211" t="s">
        <v>336</v>
      </c>
      <c r="BL11" s="211" t="s">
        <v>336</v>
      </c>
      <c r="BM11" s="211" t="s">
        <v>336</v>
      </c>
      <c r="BN11" s="210">
        <v>0</v>
      </c>
      <c r="BO11" s="210">
        <f t="shared" si="29"/>
        <v>0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398</v>
      </c>
      <c r="CC11" s="211" t="s">
        <v>398</v>
      </c>
      <c r="CD11" s="211" t="s">
        <v>398</v>
      </c>
      <c r="CE11" s="211" t="s">
        <v>398</v>
      </c>
      <c r="CF11" s="211" t="s">
        <v>398</v>
      </c>
      <c r="CG11" s="211" t="s">
        <v>398</v>
      </c>
      <c r="CH11" s="211" t="s">
        <v>398</v>
      </c>
      <c r="CI11" s="210">
        <v>0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336</v>
      </c>
      <c r="CX11" s="211" t="s">
        <v>336</v>
      </c>
      <c r="CY11" s="211" t="s">
        <v>336</v>
      </c>
      <c r="CZ11" s="211" t="s">
        <v>336</v>
      </c>
      <c r="DA11" s="211" t="s">
        <v>336</v>
      </c>
      <c r="DB11" s="211" t="s">
        <v>336</v>
      </c>
      <c r="DC11" s="211" t="s">
        <v>336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336</v>
      </c>
      <c r="DS11" s="211" t="s">
        <v>336</v>
      </c>
      <c r="DT11" s="210">
        <v>0</v>
      </c>
      <c r="DU11" s="211" t="s">
        <v>336</v>
      </c>
      <c r="DV11" s="211" t="s">
        <v>336</v>
      </c>
      <c r="DW11" s="211" t="s">
        <v>336</v>
      </c>
      <c r="DX11" s="211" t="s">
        <v>336</v>
      </c>
      <c r="DY11" s="210">
        <v>0</v>
      </c>
      <c r="DZ11" s="210">
        <f t="shared" si="32"/>
        <v>0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336</v>
      </c>
      <c r="EL11" s="210" t="s">
        <v>336</v>
      </c>
      <c r="EM11" s="211" t="s">
        <v>336</v>
      </c>
      <c r="EN11" s="210">
        <v>0</v>
      </c>
      <c r="EO11" s="210">
        <v>0</v>
      </c>
      <c r="EP11" s="211" t="s">
        <v>336</v>
      </c>
      <c r="EQ11" s="211" t="s">
        <v>336</v>
      </c>
      <c r="ER11" s="211" t="s">
        <v>336</v>
      </c>
      <c r="ES11" s="210">
        <v>0</v>
      </c>
      <c r="ET11" s="210">
        <v>0</v>
      </c>
      <c r="EU11" s="210">
        <f t="shared" si="33"/>
        <v>1177</v>
      </c>
      <c r="EV11" s="210">
        <v>105</v>
      </c>
      <c r="EW11" s="210">
        <v>31</v>
      </c>
      <c r="EX11" s="210">
        <v>102</v>
      </c>
      <c r="EY11" s="210">
        <v>86</v>
      </c>
      <c r="EZ11" s="210">
        <v>332</v>
      </c>
      <c r="FA11" s="210">
        <v>146</v>
      </c>
      <c r="FB11" s="210">
        <v>48</v>
      </c>
      <c r="FC11" s="210">
        <v>327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336</v>
      </c>
      <c r="FI11" s="211" t="s">
        <v>336</v>
      </c>
      <c r="FJ11" s="210" t="s">
        <v>336</v>
      </c>
      <c r="FK11" s="210">
        <v>0</v>
      </c>
      <c r="FL11" s="210">
        <v>0</v>
      </c>
      <c r="FM11" s="210">
        <v>0</v>
      </c>
      <c r="FN11" s="210">
        <v>0</v>
      </c>
      <c r="FO11" s="210">
        <v>0</v>
      </c>
    </row>
    <row r="12" spans="1:171" s="177" customFormat="1" ht="12" customHeight="1">
      <c r="A12" s="178" t="s">
        <v>154</v>
      </c>
      <c r="B12" s="179" t="s">
        <v>164</v>
      </c>
      <c r="C12" s="178" t="s">
        <v>165</v>
      </c>
      <c r="D12" s="212">
        <f t="shared" si="6"/>
        <v>1606</v>
      </c>
      <c r="E12" s="212">
        <f t="shared" si="7"/>
        <v>0</v>
      </c>
      <c r="F12" s="212">
        <f t="shared" si="8"/>
        <v>0</v>
      </c>
      <c r="G12" s="212">
        <f t="shared" si="9"/>
        <v>0</v>
      </c>
      <c r="H12" s="212">
        <f t="shared" si="10"/>
        <v>249</v>
      </c>
      <c r="I12" s="212">
        <f t="shared" si="11"/>
        <v>210</v>
      </c>
      <c r="J12" s="212">
        <f t="shared" si="12"/>
        <v>0</v>
      </c>
      <c r="K12" s="212">
        <f t="shared" si="13"/>
        <v>0</v>
      </c>
      <c r="L12" s="212">
        <f t="shared" si="14"/>
        <v>0</v>
      </c>
      <c r="M12" s="212">
        <f t="shared" si="15"/>
        <v>0</v>
      </c>
      <c r="N12" s="212">
        <f t="shared" si="16"/>
        <v>0</v>
      </c>
      <c r="O12" s="212">
        <f t="shared" si="17"/>
        <v>0</v>
      </c>
      <c r="P12" s="212">
        <f t="shared" si="18"/>
        <v>0</v>
      </c>
      <c r="Q12" s="212">
        <f t="shared" si="19"/>
        <v>145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1002</v>
      </c>
      <c r="Y12" s="212">
        <f t="shared" si="27"/>
        <v>145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387</v>
      </c>
      <c r="AK12" s="212" t="s">
        <v>387</v>
      </c>
      <c r="AL12" s="212">
        <v>145</v>
      </c>
      <c r="AM12" s="212" t="s">
        <v>387</v>
      </c>
      <c r="AN12" s="212" t="s">
        <v>387</v>
      </c>
      <c r="AO12" s="212">
        <v>0</v>
      </c>
      <c r="AP12" s="212" t="s">
        <v>387</v>
      </c>
      <c r="AQ12" s="212">
        <v>0</v>
      </c>
      <c r="AR12" s="212" t="s">
        <v>387</v>
      </c>
      <c r="AS12" s="212">
        <v>0</v>
      </c>
      <c r="AT12" s="212">
        <f t="shared" si="28"/>
        <v>147</v>
      </c>
      <c r="AU12" s="212">
        <v>0</v>
      </c>
      <c r="AV12" s="212">
        <v>0</v>
      </c>
      <c r="AW12" s="212">
        <v>0</v>
      </c>
      <c r="AX12" s="212">
        <v>147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388</v>
      </c>
      <c r="BF12" s="212" t="s">
        <v>388</v>
      </c>
      <c r="BG12" s="212" t="s">
        <v>388</v>
      </c>
      <c r="BH12" s="212" t="s">
        <v>388</v>
      </c>
      <c r="BI12" s="212" t="s">
        <v>388</v>
      </c>
      <c r="BJ12" s="212" t="s">
        <v>388</v>
      </c>
      <c r="BK12" s="212" t="s">
        <v>388</v>
      </c>
      <c r="BL12" s="212" t="s">
        <v>388</v>
      </c>
      <c r="BM12" s="212" t="s">
        <v>388</v>
      </c>
      <c r="BN12" s="212">
        <v>0</v>
      </c>
      <c r="BO12" s="212">
        <f t="shared" si="29"/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 t="s">
        <v>348</v>
      </c>
      <c r="CC12" s="212" t="s">
        <v>348</v>
      </c>
      <c r="CD12" s="212" t="s">
        <v>348</v>
      </c>
      <c r="CE12" s="212" t="s">
        <v>348</v>
      </c>
      <c r="CF12" s="212" t="s">
        <v>348</v>
      </c>
      <c r="CG12" s="212" t="s">
        <v>348</v>
      </c>
      <c r="CH12" s="212" t="s">
        <v>348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 t="s">
        <v>388</v>
      </c>
      <c r="CX12" s="212" t="s">
        <v>388</v>
      </c>
      <c r="CY12" s="212" t="s">
        <v>388</v>
      </c>
      <c r="CZ12" s="212" t="s">
        <v>388</v>
      </c>
      <c r="DA12" s="212" t="s">
        <v>388</v>
      </c>
      <c r="DB12" s="212" t="s">
        <v>388</v>
      </c>
      <c r="DC12" s="212" t="s">
        <v>388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>
        <v>0</v>
      </c>
      <c r="DQ12" s="212">
        <v>0</v>
      </c>
      <c r="DR12" s="212" t="s">
        <v>389</v>
      </c>
      <c r="DS12" s="212" t="s">
        <v>389</v>
      </c>
      <c r="DT12" s="212">
        <v>0</v>
      </c>
      <c r="DU12" s="212" t="s">
        <v>389</v>
      </c>
      <c r="DV12" s="212" t="s">
        <v>389</v>
      </c>
      <c r="DW12" s="212" t="s">
        <v>389</v>
      </c>
      <c r="DX12" s="212" t="s">
        <v>389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336</v>
      </c>
      <c r="EL12" s="212" t="s">
        <v>336</v>
      </c>
      <c r="EM12" s="212" t="s">
        <v>336</v>
      </c>
      <c r="EN12" s="212">
        <v>0</v>
      </c>
      <c r="EO12" s="212">
        <v>0</v>
      </c>
      <c r="EP12" s="212" t="s">
        <v>336</v>
      </c>
      <c r="EQ12" s="212" t="s">
        <v>336</v>
      </c>
      <c r="ER12" s="212" t="s">
        <v>336</v>
      </c>
      <c r="ES12" s="212">
        <v>0</v>
      </c>
      <c r="ET12" s="212">
        <v>0</v>
      </c>
      <c r="EU12" s="212">
        <f t="shared" si="33"/>
        <v>1314</v>
      </c>
      <c r="EV12" s="212">
        <v>0</v>
      </c>
      <c r="EW12" s="212">
        <v>0</v>
      </c>
      <c r="EX12" s="212">
        <v>0</v>
      </c>
      <c r="EY12" s="212">
        <v>102</v>
      </c>
      <c r="EZ12" s="212">
        <v>210</v>
      </c>
      <c r="FA12" s="212">
        <v>0</v>
      </c>
      <c r="FB12" s="212">
        <v>0</v>
      </c>
      <c r="FC12" s="212">
        <v>0</v>
      </c>
      <c r="FD12" s="212">
        <v>0</v>
      </c>
      <c r="FE12" s="212">
        <v>0</v>
      </c>
      <c r="FF12" s="212">
        <v>0</v>
      </c>
      <c r="FG12" s="212">
        <v>0</v>
      </c>
      <c r="FH12" s="212" t="s">
        <v>390</v>
      </c>
      <c r="FI12" s="212" t="s">
        <v>390</v>
      </c>
      <c r="FJ12" s="212" t="s">
        <v>390</v>
      </c>
      <c r="FK12" s="212">
        <v>0</v>
      </c>
      <c r="FL12" s="212">
        <v>0</v>
      </c>
      <c r="FM12" s="212">
        <v>0</v>
      </c>
      <c r="FN12" s="212">
        <v>0</v>
      </c>
      <c r="FO12" s="212">
        <v>1002</v>
      </c>
    </row>
    <row r="13" spans="1:171" s="177" customFormat="1" ht="12" customHeight="1">
      <c r="A13" s="178" t="s">
        <v>391</v>
      </c>
      <c r="B13" s="179" t="s">
        <v>399</v>
      </c>
      <c r="C13" s="178" t="s">
        <v>400</v>
      </c>
      <c r="D13" s="212">
        <f t="shared" si="6"/>
        <v>265</v>
      </c>
      <c r="E13" s="212">
        <f t="shared" si="7"/>
        <v>0</v>
      </c>
      <c r="F13" s="212">
        <f t="shared" si="8"/>
        <v>0</v>
      </c>
      <c r="G13" s="212">
        <f t="shared" si="9"/>
        <v>0</v>
      </c>
      <c r="H13" s="212">
        <f t="shared" si="10"/>
        <v>265</v>
      </c>
      <c r="I13" s="212">
        <f t="shared" si="11"/>
        <v>0</v>
      </c>
      <c r="J13" s="212">
        <f t="shared" si="12"/>
        <v>0</v>
      </c>
      <c r="K13" s="212">
        <f t="shared" si="13"/>
        <v>0</v>
      </c>
      <c r="L13" s="212">
        <f t="shared" si="14"/>
        <v>0</v>
      </c>
      <c r="M13" s="212">
        <f t="shared" si="15"/>
        <v>0</v>
      </c>
      <c r="N13" s="212">
        <f t="shared" si="16"/>
        <v>0</v>
      </c>
      <c r="O13" s="212">
        <f t="shared" si="17"/>
        <v>0</v>
      </c>
      <c r="P13" s="212">
        <f t="shared" si="18"/>
        <v>0</v>
      </c>
      <c r="Q13" s="212">
        <f t="shared" si="19"/>
        <v>0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0</v>
      </c>
      <c r="W13" s="212">
        <f t="shared" si="25"/>
        <v>0</v>
      </c>
      <c r="X13" s="212">
        <f t="shared" si="26"/>
        <v>0</v>
      </c>
      <c r="Y13" s="212">
        <f t="shared" si="27"/>
        <v>9</v>
      </c>
      <c r="Z13" s="212">
        <v>0</v>
      </c>
      <c r="AA13" s="212">
        <v>0</v>
      </c>
      <c r="AB13" s="212">
        <v>0</v>
      </c>
      <c r="AC13" s="212">
        <v>9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336</v>
      </c>
      <c r="AK13" s="212" t="s">
        <v>336</v>
      </c>
      <c r="AL13" s="212">
        <v>0</v>
      </c>
      <c r="AM13" s="212" t="s">
        <v>336</v>
      </c>
      <c r="AN13" s="212" t="s">
        <v>336</v>
      </c>
      <c r="AO13" s="212">
        <v>0</v>
      </c>
      <c r="AP13" s="212" t="s">
        <v>336</v>
      </c>
      <c r="AQ13" s="212">
        <v>0</v>
      </c>
      <c r="AR13" s="212" t="s">
        <v>336</v>
      </c>
      <c r="AS13" s="212">
        <v>0</v>
      </c>
      <c r="AT13" s="212">
        <f t="shared" si="28"/>
        <v>256</v>
      </c>
      <c r="AU13" s="212">
        <v>0</v>
      </c>
      <c r="AV13" s="212">
        <v>0</v>
      </c>
      <c r="AW13" s="212">
        <v>0</v>
      </c>
      <c r="AX13" s="212">
        <v>256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394</v>
      </c>
      <c r="BF13" s="212" t="s">
        <v>394</v>
      </c>
      <c r="BG13" s="212" t="s">
        <v>394</v>
      </c>
      <c r="BH13" s="212" t="s">
        <v>394</v>
      </c>
      <c r="BI13" s="212" t="s">
        <v>394</v>
      </c>
      <c r="BJ13" s="212" t="s">
        <v>394</v>
      </c>
      <c r="BK13" s="212" t="s">
        <v>394</v>
      </c>
      <c r="BL13" s="212" t="s">
        <v>394</v>
      </c>
      <c r="BM13" s="212" t="s">
        <v>394</v>
      </c>
      <c r="BN13" s="212">
        <v>0</v>
      </c>
      <c r="BO13" s="212">
        <f t="shared" si="29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 t="s">
        <v>336</v>
      </c>
      <c r="CC13" s="212" t="s">
        <v>336</v>
      </c>
      <c r="CD13" s="212" t="s">
        <v>336</v>
      </c>
      <c r="CE13" s="212" t="s">
        <v>336</v>
      </c>
      <c r="CF13" s="212" t="s">
        <v>336</v>
      </c>
      <c r="CG13" s="212" t="s">
        <v>336</v>
      </c>
      <c r="CH13" s="212" t="s">
        <v>336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395</v>
      </c>
      <c r="CX13" s="212" t="s">
        <v>395</v>
      </c>
      <c r="CY13" s="212" t="s">
        <v>395</v>
      </c>
      <c r="CZ13" s="212" t="s">
        <v>395</v>
      </c>
      <c r="DA13" s="212" t="s">
        <v>395</v>
      </c>
      <c r="DB13" s="212" t="s">
        <v>395</v>
      </c>
      <c r="DC13" s="212" t="s">
        <v>395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336</v>
      </c>
      <c r="DS13" s="212" t="s">
        <v>336</v>
      </c>
      <c r="DT13" s="212">
        <v>0</v>
      </c>
      <c r="DU13" s="212" t="s">
        <v>336</v>
      </c>
      <c r="DV13" s="212" t="s">
        <v>336</v>
      </c>
      <c r="DW13" s="212" t="s">
        <v>336</v>
      </c>
      <c r="DX13" s="212" t="s">
        <v>336</v>
      </c>
      <c r="DY13" s="212">
        <v>0</v>
      </c>
      <c r="DZ13" s="212">
        <f t="shared" si="32"/>
        <v>0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396</v>
      </c>
      <c r="EL13" s="212" t="s">
        <v>396</v>
      </c>
      <c r="EM13" s="212" t="s">
        <v>396</v>
      </c>
      <c r="EN13" s="212">
        <v>0</v>
      </c>
      <c r="EO13" s="212">
        <v>0</v>
      </c>
      <c r="EP13" s="212" t="s">
        <v>396</v>
      </c>
      <c r="EQ13" s="212" t="s">
        <v>396</v>
      </c>
      <c r="ER13" s="212" t="s">
        <v>396</v>
      </c>
      <c r="ES13" s="212">
        <v>0</v>
      </c>
      <c r="ET13" s="212">
        <v>0</v>
      </c>
      <c r="EU13" s="212">
        <f t="shared" si="33"/>
        <v>0</v>
      </c>
      <c r="EV13" s="212">
        <v>0</v>
      </c>
      <c r="EW13" s="212">
        <v>0</v>
      </c>
      <c r="EX13" s="212">
        <v>0</v>
      </c>
      <c r="EY13" s="212">
        <v>0</v>
      </c>
      <c r="EZ13" s="212">
        <v>0</v>
      </c>
      <c r="FA13" s="212">
        <v>0</v>
      </c>
      <c r="FB13" s="212">
        <v>0</v>
      </c>
      <c r="FC13" s="212">
        <v>0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336</v>
      </c>
      <c r="FI13" s="212" t="s">
        <v>336</v>
      </c>
      <c r="FJ13" s="212" t="s">
        <v>336</v>
      </c>
      <c r="FK13" s="212">
        <v>0</v>
      </c>
      <c r="FL13" s="212">
        <v>0</v>
      </c>
      <c r="FM13" s="212">
        <v>0</v>
      </c>
      <c r="FN13" s="212">
        <v>0</v>
      </c>
      <c r="FO13" s="212">
        <v>0</v>
      </c>
    </row>
    <row r="14" spans="1:171" s="177" customFormat="1" ht="12" customHeight="1">
      <c r="A14" s="178" t="s">
        <v>154</v>
      </c>
      <c r="B14" s="179" t="s">
        <v>168</v>
      </c>
      <c r="C14" s="178" t="s">
        <v>169</v>
      </c>
      <c r="D14" s="212">
        <f t="shared" si="6"/>
        <v>1067</v>
      </c>
      <c r="E14" s="212">
        <f t="shared" si="7"/>
        <v>27</v>
      </c>
      <c r="F14" s="212">
        <f t="shared" si="8"/>
        <v>0</v>
      </c>
      <c r="G14" s="212">
        <f t="shared" si="9"/>
        <v>96</v>
      </c>
      <c r="H14" s="212">
        <f t="shared" si="10"/>
        <v>260</v>
      </c>
      <c r="I14" s="212">
        <f t="shared" si="11"/>
        <v>178</v>
      </c>
      <c r="J14" s="212">
        <f t="shared" si="12"/>
        <v>30</v>
      </c>
      <c r="K14" s="212">
        <f t="shared" si="13"/>
        <v>2</v>
      </c>
      <c r="L14" s="212">
        <f t="shared" si="14"/>
        <v>186</v>
      </c>
      <c r="M14" s="212">
        <f t="shared" si="15"/>
        <v>10</v>
      </c>
      <c r="N14" s="212">
        <f t="shared" si="16"/>
        <v>0</v>
      </c>
      <c r="O14" s="212">
        <f t="shared" si="17"/>
        <v>0</v>
      </c>
      <c r="P14" s="212">
        <f t="shared" si="18"/>
        <v>0</v>
      </c>
      <c r="Q14" s="212">
        <f t="shared" si="19"/>
        <v>0</v>
      </c>
      <c r="R14" s="212">
        <f t="shared" si="20"/>
        <v>273</v>
      </c>
      <c r="S14" s="212">
        <f t="shared" si="21"/>
        <v>0</v>
      </c>
      <c r="T14" s="212">
        <f t="shared" si="22"/>
        <v>0</v>
      </c>
      <c r="U14" s="212">
        <f t="shared" si="23"/>
        <v>0</v>
      </c>
      <c r="V14" s="212">
        <f t="shared" si="24"/>
        <v>0</v>
      </c>
      <c r="W14" s="212">
        <f t="shared" si="25"/>
        <v>0</v>
      </c>
      <c r="X14" s="212">
        <f t="shared" si="26"/>
        <v>5</v>
      </c>
      <c r="Y14" s="212">
        <f t="shared" si="27"/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401</v>
      </c>
      <c r="AK14" s="212" t="s">
        <v>401</v>
      </c>
      <c r="AL14" s="212">
        <v>0</v>
      </c>
      <c r="AM14" s="212" t="s">
        <v>401</v>
      </c>
      <c r="AN14" s="212" t="s">
        <v>401</v>
      </c>
      <c r="AO14" s="212">
        <v>0</v>
      </c>
      <c r="AP14" s="212" t="s">
        <v>401</v>
      </c>
      <c r="AQ14" s="212">
        <v>0</v>
      </c>
      <c r="AR14" s="212" t="s">
        <v>401</v>
      </c>
      <c r="AS14" s="212">
        <v>0</v>
      </c>
      <c r="AT14" s="212">
        <f t="shared" si="28"/>
        <v>281</v>
      </c>
      <c r="AU14" s="212">
        <v>0</v>
      </c>
      <c r="AV14" s="212">
        <v>0</v>
      </c>
      <c r="AW14" s="212">
        <v>0</v>
      </c>
      <c r="AX14" s="212">
        <v>260</v>
      </c>
      <c r="AY14" s="212">
        <v>6</v>
      </c>
      <c r="AZ14" s="212">
        <v>0</v>
      </c>
      <c r="BA14" s="212">
        <v>0</v>
      </c>
      <c r="BB14" s="212">
        <v>0</v>
      </c>
      <c r="BC14" s="212">
        <v>10</v>
      </c>
      <c r="BD14" s="212">
        <v>0</v>
      </c>
      <c r="BE14" s="212" t="s">
        <v>336</v>
      </c>
      <c r="BF14" s="212" t="s">
        <v>336</v>
      </c>
      <c r="BG14" s="212" t="s">
        <v>336</v>
      </c>
      <c r="BH14" s="212" t="s">
        <v>336</v>
      </c>
      <c r="BI14" s="212" t="s">
        <v>336</v>
      </c>
      <c r="BJ14" s="212" t="s">
        <v>336</v>
      </c>
      <c r="BK14" s="212" t="s">
        <v>336</v>
      </c>
      <c r="BL14" s="212" t="s">
        <v>336</v>
      </c>
      <c r="BM14" s="212" t="s">
        <v>336</v>
      </c>
      <c r="BN14" s="212">
        <v>5</v>
      </c>
      <c r="BO14" s="212">
        <f t="shared" si="29"/>
        <v>0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0</v>
      </c>
      <c r="CA14" s="212">
        <v>0</v>
      </c>
      <c r="CB14" s="212" t="s">
        <v>402</v>
      </c>
      <c r="CC14" s="212" t="s">
        <v>402</v>
      </c>
      <c r="CD14" s="212" t="s">
        <v>402</v>
      </c>
      <c r="CE14" s="212" t="s">
        <v>402</v>
      </c>
      <c r="CF14" s="212" t="s">
        <v>402</v>
      </c>
      <c r="CG14" s="212" t="s">
        <v>402</v>
      </c>
      <c r="CH14" s="212" t="s">
        <v>402</v>
      </c>
      <c r="CI14" s="212">
        <v>0</v>
      </c>
      <c r="CJ14" s="212">
        <f t="shared" si="30"/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0</v>
      </c>
      <c r="CW14" s="212" t="s">
        <v>336</v>
      </c>
      <c r="CX14" s="212" t="s">
        <v>336</v>
      </c>
      <c r="CY14" s="212" t="s">
        <v>336</v>
      </c>
      <c r="CZ14" s="212" t="s">
        <v>336</v>
      </c>
      <c r="DA14" s="212" t="s">
        <v>336</v>
      </c>
      <c r="DB14" s="212" t="s">
        <v>336</v>
      </c>
      <c r="DC14" s="212" t="s">
        <v>336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>
        <v>0</v>
      </c>
      <c r="DM14" s="212">
        <v>0</v>
      </c>
      <c r="DN14" s="212">
        <v>0</v>
      </c>
      <c r="DO14" s="212">
        <v>0</v>
      </c>
      <c r="DP14" s="212">
        <v>0</v>
      </c>
      <c r="DQ14" s="212">
        <v>0</v>
      </c>
      <c r="DR14" s="212" t="s">
        <v>403</v>
      </c>
      <c r="DS14" s="212" t="s">
        <v>403</v>
      </c>
      <c r="DT14" s="212">
        <v>0</v>
      </c>
      <c r="DU14" s="212" t="s">
        <v>403</v>
      </c>
      <c r="DV14" s="212" t="s">
        <v>403</v>
      </c>
      <c r="DW14" s="212" t="s">
        <v>403</v>
      </c>
      <c r="DX14" s="212" t="s">
        <v>403</v>
      </c>
      <c r="DY14" s="212">
        <v>0</v>
      </c>
      <c r="DZ14" s="212">
        <f t="shared" si="32"/>
        <v>273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>
        <v>0</v>
      </c>
      <c r="EH14" s="212">
        <v>0</v>
      </c>
      <c r="EI14" s="212">
        <v>0</v>
      </c>
      <c r="EJ14" s="212">
        <v>0</v>
      </c>
      <c r="EK14" s="212" t="s">
        <v>336</v>
      </c>
      <c r="EL14" s="212" t="s">
        <v>336</v>
      </c>
      <c r="EM14" s="212" t="s">
        <v>336</v>
      </c>
      <c r="EN14" s="212">
        <v>273</v>
      </c>
      <c r="EO14" s="212">
        <v>0</v>
      </c>
      <c r="EP14" s="212" t="s">
        <v>336</v>
      </c>
      <c r="EQ14" s="212" t="s">
        <v>336</v>
      </c>
      <c r="ER14" s="212" t="s">
        <v>336</v>
      </c>
      <c r="ES14" s="212">
        <v>0</v>
      </c>
      <c r="ET14" s="212">
        <v>0</v>
      </c>
      <c r="EU14" s="212">
        <f t="shared" si="33"/>
        <v>513</v>
      </c>
      <c r="EV14" s="212">
        <v>27</v>
      </c>
      <c r="EW14" s="212">
        <v>0</v>
      </c>
      <c r="EX14" s="212">
        <v>96</v>
      </c>
      <c r="EY14" s="212">
        <v>0</v>
      </c>
      <c r="EZ14" s="212">
        <v>172</v>
      </c>
      <c r="FA14" s="212">
        <v>30</v>
      </c>
      <c r="FB14" s="212">
        <v>2</v>
      </c>
      <c r="FC14" s="212">
        <v>186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404</v>
      </c>
      <c r="FI14" s="212" t="s">
        <v>404</v>
      </c>
      <c r="FJ14" s="212" t="s">
        <v>404</v>
      </c>
      <c r="FK14" s="212">
        <v>0</v>
      </c>
      <c r="FL14" s="212">
        <v>0</v>
      </c>
      <c r="FM14" s="212">
        <v>0</v>
      </c>
      <c r="FN14" s="212">
        <v>0</v>
      </c>
      <c r="FO14" s="212">
        <v>0</v>
      </c>
    </row>
    <row r="15" spans="1:171" s="177" customFormat="1" ht="12" customHeight="1">
      <c r="A15" s="178" t="s">
        <v>405</v>
      </c>
      <c r="B15" s="179" t="s">
        <v>406</v>
      </c>
      <c r="C15" s="178" t="s">
        <v>407</v>
      </c>
      <c r="D15" s="212">
        <f t="shared" si="6"/>
        <v>294</v>
      </c>
      <c r="E15" s="212">
        <f t="shared" si="7"/>
        <v>0</v>
      </c>
      <c r="F15" s="212">
        <f t="shared" si="8"/>
        <v>0</v>
      </c>
      <c r="G15" s="212">
        <f t="shared" si="9"/>
        <v>0</v>
      </c>
      <c r="H15" s="212">
        <f t="shared" si="10"/>
        <v>176</v>
      </c>
      <c r="I15" s="212">
        <f t="shared" si="11"/>
        <v>0</v>
      </c>
      <c r="J15" s="212">
        <f t="shared" si="12"/>
        <v>0</v>
      </c>
      <c r="K15" s="212">
        <f t="shared" si="13"/>
        <v>0</v>
      </c>
      <c r="L15" s="212">
        <f t="shared" si="14"/>
        <v>0</v>
      </c>
      <c r="M15" s="212">
        <f t="shared" si="15"/>
        <v>0</v>
      </c>
      <c r="N15" s="212">
        <f t="shared" si="16"/>
        <v>0</v>
      </c>
      <c r="O15" s="212">
        <f t="shared" si="17"/>
        <v>0</v>
      </c>
      <c r="P15" s="212">
        <f t="shared" si="18"/>
        <v>0</v>
      </c>
      <c r="Q15" s="212">
        <f t="shared" si="19"/>
        <v>0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0</v>
      </c>
      <c r="W15" s="212">
        <f t="shared" si="25"/>
        <v>0</v>
      </c>
      <c r="X15" s="212">
        <f t="shared" si="26"/>
        <v>118</v>
      </c>
      <c r="Y15" s="212">
        <f t="shared" si="27"/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336</v>
      </c>
      <c r="AK15" s="212" t="s">
        <v>336</v>
      </c>
      <c r="AL15" s="212">
        <v>0</v>
      </c>
      <c r="AM15" s="212" t="s">
        <v>336</v>
      </c>
      <c r="AN15" s="212" t="s">
        <v>336</v>
      </c>
      <c r="AO15" s="212">
        <v>0</v>
      </c>
      <c r="AP15" s="212" t="s">
        <v>336</v>
      </c>
      <c r="AQ15" s="212">
        <v>0</v>
      </c>
      <c r="AR15" s="212" t="s">
        <v>336</v>
      </c>
      <c r="AS15" s="212">
        <v>0</v>
      </c>
      <c r="AT15" s="212">
        <f t="shared" si="28"/>
        <v>0</v>
      </c>
      <c r="AU15" s="212">
        <v>0</v>
      </c>
      <c r="AV15" s="212">
        <v>0</v>
      </c>
      <c r="AW15" s="212">
        <v>0</v>
      </c>
      <c r="AX15" s="212">
        <v>0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 t="s">
        <v>408</v>
      </c>
      <c r="BF15" s="212" t="s">
        <v>408</v>
      </c>
      <c r="BG15" s="212" t="s">
        <v>408</v>
      </c>
      <c r="BH15" s="212" t="s">
        <v>408</v>
      </c>
      <c r="BI15" s="212" t="s">
        <v>408</v>
      </c>
      <c r="BJ15" s="212" t="s">
        <v>408</v>
      </c>
      <c r="BK15" s="212" t="s">
        <v>408</v>
      </c>
      <c r="BL15" s="212" t="s">
        <v>408</v>
      </c>
      <c r="BM15" s="212" t="s">
        <v>408</v>
      </c>
      <c r="BN15" s="212">
        <v>0</v>
      </c>
      <c r="BO15" s="212">
        <f t="shared" si="29"/>
        <v>118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 t="s">
        <v>336</v>
      </c>
      <c r="CC15" s="212" t="s">
        <v>336</v>
      </c>
      <c r="CD15" s="212" t="s">
        <v>336</v>
      </c>
      <c r="CE15" s="212" t="s">
        <v>336</v>
      </c>
      <c r="CF15" s="212" t="s">
        <v>336</v>
      </c>
      <c r="CG15" s="212" t="s">
        <v>336</v>
      </c>
      <c r="CH15" s="212" t="s">
        <v>336</v>
      </c>
      <c r="CI15" s="212">
        <v>118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409</v>
      </c>
      <c r="CX15" s="212" t="s">
        <v>409</v>
      </c>
      <c r="CY15" s="212" t="s">
        <v>409</v>
      </c>
      <c r="CZ15" s="212" t="s">
        <v>409</v>
      </c>
      <c r="DA15" s="212" t="s">
        <v>409</v>
      </c>
      <c r="DB15" s="212" t="s">
        <v>409</v>
      </c>
      <c r="DC15" s="212" t="s">
        <v>409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336</v>
      </c>
      <c r="DS15" s="212" t="s">
        <v>336</v>
      </c>
      <c r="DT15" s="212">
        <v>0</v>
      </c>
      <c r="DU15" s="212" t="s">
        <v>336</v>
      </c>
      <c r="DV15" s="212" t="s">
        <v>336</v>
      </c>
      <c r="DW15" s="212" t="s">
        <v>336</v>
      </c>
      <c r="DX15" s="212" t="s">
        <v>336</v>
      </c>
      <c r="DY15" s="212">
        <v>0</v>
      </c>
      <c r="DZ15" s="212">
        <f t="shared" si="32"/>
        <v>0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410</v>
      </c>
      <c r="EL15" s="212" t="s">
        <v>410</v>
      </c>
      <c r="EM15" s="212" t="s">
        <v>410</v>
      </c>
      <c r="EN15" s="212">
        <v>0</v>
      </c>
      <c r="EO15" s="212">
        <v>0</v>
      </c>
      <c r="EP15" s="212" t="s">
        <v>410</v>
      </c>
      <c r="EQ15" s="212" t="s">
        <v>410</v>
      </c>
      <c r="ER15" s="212" t="s">
        <v>410</v>
      </c>
      <c r="ES15" s="212">
        <v>0</v>
      </c>
      <c r="ET15" s="212">
        <v>0</v>
      </c>
      <c r="EU15" s="212">
        <f t="shared" si="33"/>
        <v>176</v>
      </c>
      <c r="EV15" s="212">
        <v>0</v>
      </c>
      <c r="EW15" s="212">
        <v>0</v>
      </c>
      <c r="EX15" s="212">
        <v>0</v>
      </c>
      <c r="EY15" s="212">
        <v>176</v>
      </c>
      <c r="EZ15" s="212">
        <v>0</v>
      </c>
      <c r="FA15" s="212">
        <v>0</v>
      </c>
      <c r="FB15" s="212">
        <v>0</v>
      </c>
      <c r="FC15" s="212">
        <v>0</v>
      </c>
      <c r="FD15" s="212">
        <v>0</v>
      </c>
      <c r="FE15" s="212">
        <v>0</v>
      </c>
      <c r="FF15" s="212">
        <v>0</v>
      </c>
      <c r="FG15" s="212">
        <v>0</v>
      </c>
      <c r="FH15" s="212" t="s">
        <v>336</v>
      </c>
      <c r="FI15" s="212" t="s">
        <v>336</v>
      </c>
      <c r="FJ15" s="212" t="s">
        <v>336</v>
      </c>
      <c r="FK15" s="212">
        <v>0</v>
      </c>
      <c r="FL15" s="212">
        <v>0</v>
      </c>
      <c r="FM15" s="212">
        <v>0</v>
      </c>
      <c r="FN15" s="212">
        <v>0</v>
      </c>
      <c r="FO15" s="212"/>
    </row>
    <row r="16" spans="1:171" s="177" customFormat="1" ht="12" customHeight="1">
      <c r="A16" s="178" t="s">
        <v>154</v>
      </c>
      <c r="B16" s="179" t="s">
        <v>172</v>
      </c>
      <c r="C16" s="178" t="s">
        <v>173</v>
      </c>
      <c r="D16" s="212">
        <f t="shared" si="6"/>
        <v>7145</v>
      </c>
      <c r="E16" s="212">
        <f t="shared" si="7"/>
        <v>4</v>
      </c>
      <c r="F16" s="212">
        <f t="shared" si="8"/>
        <v>0</v>
      </c>
      <c r="G16" s="212">
        <f t="shared" si="9"/>
        <v>56</v>
      </c>
      <c r="H16" s="212">
        <f t="shared" si="10"/>
        <v>384</v>
      </c>
      <c r="I16" s="212">
        <f t="shared" si="11"/>
        <v>125</v>
      </c>
      <c r="J16" s="212">
        <f t="shared" si="12"/>
        <v>25</v>
      </c>
      <c r="K16" s="212">
        <f t="shared" si="13"/>
        <v>3</v>
      </c>
      <c r="L16" s="212">
        <f t="shared" si="14"/>
        <v>83</v>
      </c>
      <c r="M16" s="212">
        <f t="shared" si="15"/>
        <v>7</v>
      </c>
      <c r="N16" s="212">
        <f t="shared" si="16"/>
        <v>0</v>
      </c>
      <c r="O16" s="212">
        <f t="shared" si="17"/>
        <v>0</v>
      </c>
      <c r="P16" s="212">
        <f t="shared" si="18"/>
        <v>0</v>
      </c>
      <c r="Q16" s="212">
        <f t="shared" si="19"/>
        <v>0</v>
      </c>
      <c r="R16" s="212">
        <f t="shared" si="20"/>
        <v>6457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0</v>
      </c>
      <c r="X16" s="212">
        <f t="shared" si="26"/>
        <v>1</v>
      </c>
      <c r="Y16" s="212">
        <f t="shared" si="27"/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336</v>
      </c>
      <c r="AK16" s="212" t="s">
        <v>336</v>
      </c>
      <c r="AL16" s="212">
        <v>0</v>
      </c>
      <c r="AM16" s="212" t="s">
        <v>336</v>
      </c>
      <c r="AN16" s="212" t="s">
        <v>336</v>
      </c>
      <c r="AO16" s="212">
        <v>0</v>
      </c>
      <c r="AP16" s="212" t="s">
        <v>336</v>
      </c>
      <c r="AQ16" s="212">
        <v>0</v>
      </c>
      <c r="AR16" s="212" t="s">
        <v>336</v>
      </c>
      <c r="AS16" s="212">
        <v>0</v>
      </c>
      <c r="AT16" s="212">
        <f t="shared" si="28"/>
        <v>114</v>
      </c>
      <c r="AU16" s="212">
        <v>0</v>
      </c>
      <c r="AV16" s="212">
        <v>0</v>
      </c>
      <c r="AW16" s="212">
        <v>0</v>
      </c>
      <c r="AX16" s="212">
        <v>103</v>
      </c>
      <c r="AY16" s="212">
        <v>3</v>
      </c>
      <c r="AZ16" s="212">
        <v>0</v>
      </c>
      <c r="BA16" s="212">
        <v>0</v>
      </c>
      <c r="BB16" s="212">
        <v>0</v>
      </c>
      <c r="BC16" s="212">
        <v>7</v>
      </c>
      <c r="BD16" s="212">
        <v>0</v>
      </c>
      <c r="BE16" s="212" t="s">
        <v>336</v>
      </c>
      <c r="BF16" s="212" t="s">
        <v>336</v>
      </c>
      <c r="BG16" s="212" t="s">
        <v>336</v>
      </c>
      <c r="BH16" s="212" t="s">
        <v>336</v>
      </c>
      <c r="BI16" s="212" t="s">
        <v>336</v>
      </c>
      <c r="BJ16" s="212" t="s">
        <v>336</v>
      </c>
      <c r="BK16" s="212" t="s">
        <v>336</v>
      </c>
      <c r="BL16" s="212" t="s">
        <v>336</v>
      </c>
      <c r="BM16" s="212" t="s">
        <v>336</v>
      </c>
      <c r="BN16" s="212">
        <v>1</v>
      </c>
      <c r="BO16" s="212">
        <f t="shared" si="29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 t="s">
        <v>336</v>
      </c>
      <c r="CC16" s="212" t="s">
        <v>336</v>
      </c>
      <c r="CD16" s="212" t="s">
        <v>336</v>
      </c>
      <c r="CE16" s="212" t="s">
        <v>336</v>
      </c>
      <c r="CF16" s="212" t="s">
        <v>336</v>
      </c>
      <c r="CG16" s="212" t="s">
        <v>336</v>
      </c>
      <c r="CH16" s="212" t="s">
        <v>336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336</v>
      </c>
      <c r="CX16" s="212" t="s">
        <v>336</v>
      </c>
      <c r="CY16" s="212" t="s">
        <v>336</v>
      </c>
      <c r="CZ16" s="212" t="s">
        <v>336</v>
      </c>
      <c r="DA16" s="212" t="s">
        <v>336</v>
      </c>
      <c r="DB16" s="212" t="s">
        <v>336</v>
      </c>
      <c r="DC16" s="212" t="s">
        <v>336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336</v>
      </c>
      <c r="DS16" s="212" t="s">
        <v>336</v>
      </c>
      <c r="DT16" s="212">
        <v>0</v>
      </c>
      <c r="DU16" s="212" t="s">
        <v>336</v>
      </c>
      <c r="DV16" s="212" t="s">
        <v>336</v>
      </c>
      <c r="DW16" s="212" t="s">
        <v>336</v>
      </c>
      <c r="DX16" s="212" t="s">
        <v>336</v>
      </c>
      <c r="DY16" s="212">
        <v>0</v>
      </c>
      <c r="DZ16" s="212">
        <f t="shared" si="32"/>
        <v>6457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336</v>
      </c>
      <c r="EL16" s="212" t="s">
        <v>336</v>
      </c>
      <c r="EM16" s="212" t="s">
        <v>336</v>
      </c>
      <c r="EN16" s="212">
        <v>6457</v>
      </c>
      <c r="EO16" s="212">
        <v>0</v>
      </c>
      <c r="EP16" s="212" t="s">
        <v>336</v>
      </c>
      <c r="EQ16" s="212" t="s">
        <v>336</v>
      </c>
      <c r="ER16" s="212" t="s">
        <v>336</v>
      </c>
      <c r="ES16" s="212">
        <v>0</v>
      </c>
      <c r="ET16" s="212">
        <v>0</v>
      </c>
      <c r="EU16" s="212">
        <f t="shared" si="33"/>
        <v>574</v>
      </c>
      <c r="EV16" s="212">
        <v>4</v>
      </c>
      <c r="EW16" s="212">
        <v>0</v>
      </c>
      <c r="EX16" s="212">
        <v>56</v>
      </c>
      <c r="EY16" s="212">
        <v>281</v>
      </c>
      <c r="EZ16" s="212">
        <v>122</v>
      </c>
      <c r="FA16" s="212">
        <v>25</v>
      </c>
      <c r="FB16" s="212">
        <v>3</v>
      </c>
      <c r="FC16" s="212">
        <v>83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336</v>
      </c>
      <c r="FI16" s="212" t="s">
        <v>336</v>
      </c>
      <c r="FJ16" s="212" t="s">
        <v>336</v>
      </c>
      <c r="FK16" s="212">
        <v>0</v>
      </c>
      <c r="FL16" s="212">
        <v>0</v>
      </c>
      <c r="FM16" s="212">
        <v>0</v>
      </c>
      <c r="FN16" s="212">
        <v>0</v>
      </c>
      <c r="FO16" s="212">
        <v>0</v>
      </c>
    </row>
    <row r="17" spans="1:171" s="177" customFormat="1" ht="12" customHeight="1">
      <c r="A17" s="178" t="s">
        <v>154</v>
      </c>
      <c r="B17" s="179" t="s">
        <v>174</v>
      </c>
      <c r="C17" s="178" t="s">
        <v>175</v>
      </c>
      <c r="D17" s="212">
        <f t="shared" si="6"/>
        <v>2510</v>
      </c>
      <c r="E17" s="212">
        <f t="shared" si="7"/>
        <v>0</v>
      </c>
      <c r="F17" s="212">
        <f t="shared" si="8"/>
        <v>0</v>
      </c>
      <c r="G17" s="212">
        <f t="shared" si="9"/>
        <v>249</v>
      </c>
      <c r="H17" s="212">
        <f t="shared" si="10"/>
        <v>629</v>
      </c>
      <c r="I17" s="212">
        <f t="shared" si="11"/>
        <v>0</v>
      </c>
      <c r="J17" s="212">
        <f t="shared" si="12"/>
        <v>112</v>
      </c>
      <c r="K17" s="212">
        <f t="shared" si="13"/>
        <v>0</v>
      </c>
      <c r="L17" s="212">
        <f t="shared" si="14"/>
        <v>442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1078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0</v>
      </c>
      <c r="X17" s="212">
        <f t="shared" si="26"/>
        <v>0</v>
      </c>
      <c r="Y17" s="212">
        <f t="shared" si="27"/>
        <v>1120</v>
      </c>
      <c r="Z17" s="212">
        <v>0</v>
      </c>
      <c r="AA17" s="212">
        <v>0</v>
      </c>
      <c r="AB17" s="212">
        <v>0</v>
      </c>
      <c r="AC17" s="212">
        <v>42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336</v>
      </c>
      <c r="AK17" s="212" t="s">
        <v>336</v>
      </c>
      <c r="AL17" s="212">
        <v>1078</v>
      </c>
      <c r="AM17" s="212" t="s">
        <v>336</v>
      </c>
      <c r="AN17" s="212" t="s">
        <v>336</v>
      </c>
      <c r="AO17" s="212">
        <v>0</v>
      </c>
      <c r="AP17" s="212" t="s">
        <v>336</v>
      </c>
      <c r="AQ17" s="212">
        <v>0</v>
      </c>
      <c r="AR17" s="212" t="s">
        <v>336</v>
      </c>
      <c r="AS17" s="212">
        <v>0</v>
      </c>
      <c r="AT17" s="212">
        <f t="shared" si="28"/>
        <v>497</v>
      </c>
      <c r="AU17" s="212"/>
      <c r="AV17" s="212">
        <v>0</v>
      </c>
      <c r="AW17" s="212">
        <v>0</v>
      </c>
      <c r="AX17" s="212">
        <v>497</v>
      </c>
      <c r="AY17" s="212"/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336</v>
      </c>
      <c r="BF17" s="212" t="s">
        <v>336</v>
      </c>
      <c r="BG17" s="212" t="s">
        <v>336</v>
      </c>
      <c r="BH17" s="212" t="s">
        <v>336</v>
      </c>
      <c r="BI17" s="212" t="s">
        <v>336</v>
      </c>
      <c r="BJ17" s="212" t="s">
        <v>336</v>
      </c>
      <c r="BK17" s="212" t="s">
        <v>336</v>
      </c>
      <c r="BL17" s="212" t="s">
        <v>336</v>
      </c>
      <c r="BM17" s="212" t="s">
        <v>336</v>
      </c>
      <c r="BN17" s="212"/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336</v>
      </c>
      <c r="CC17" s="212" t="s">
        <v>336</v>
      </c>
      <c r="CD17" s="212" t="s">
        <v>336</v>
      </c>
      <c r="CE17" s="212" t="s">
        <v>336</v>
      </c>
      <c r="CF17" s="212" t="s">
        <v>336</v>
      </c>
      <c r="CG17" s="212" t="s">
        <v>336</v>
      </c>
      <c r="CH17" s="212" t="s">
        <v>336</v>
      </c>
      <c r="CI17" s="212">
        <v>0</v>
      </c>
      <c r="CJ17" s="212">
        <f t="shared" si="30"/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336</v>
      </c>
      <c r="CX17" s="212" t="s">
        <v>336</v>
      </c>
      <c r="CY17" s="212" t="s">
        <v>336</v>
      </c>
      <c r="CZ17" s="212" t="s">
        <v>336</v>
      </c>
      <c r="DA17" s="212" t="s">
        <v>336</v>
      </c>
      <c r="DB17" s="212" t="s">
        <v>336</v>
      </c>
      <c r="DC17" s="212" t="s">
        <v>336</v>
      </c>
      <c r="DD17" s="212">
        <v>0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336</v>
      </c>
      <c r="DS17" s="212" t="s">
        <v>336</v>
      </c>
      <c r="DT17" s="212">
        <v>0</v>
      </c>
      <c r="DU17" s="212" t="s">
        <v>336</v>
      </c>
      <c r="DV17" s="212" t="s">
        <v>336</v>
      </c>
      <c r="DW17" s="212" t="s">
        <v>336</v>
      </c>
      <c r="DX17" s="212" t="s">
        <v>336</v>
      </c>
      <c r="DY17" s="212">
        <v>0</v>
      </c>
      <c r="DZ17" s="212">
        <f t="shared" si="32"/>
        <v>0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336</v>
      </c>
      <c r="EL17" s="212" t="s">
        <v>336</v>
      </c>
      <c r="EM17" s="212" t="s">
        <v>336</v>
      </c>
      <c r="EN17" s="212">
        <v>0</v>
      </c>
      <c r="EO17" s="212">
        <v>0</v>
      </c>
      <c r="EP17" s="212" t="s">
        <v>336</v>
      </c>
      <c r="EQ17" s="212" t="s">
        <v>336</v>
      </c>
      <c r="ER17" s="212" t="s">
        <v>336</v>
      </c>
      <c r="ES17" s="212">
        <v>0</v>
      </c>
      <c r="ET17" s="212">
        <v>0</v>
      </c>
      <c r="EU17" s="212">
        <f t="shared" si="33"/>
        <v>893</v>
      </c>
      <c r="EV17" s="212">
        <v>0</v>
      </c>
      <c r="EW17" s="212">
        <v>0</v>
      </c>
      <c r="EX17" s="212">
        <v>249</v>
      </c>
      <c r="EY17" s="212">
        <v>90</v>
      </c>
      <c r="EZ17" s="212">
        <v>0</v>
      </c>
      <c r="FA17" s="212">
        <v>112</v>
      </c>
      <c r="FB17" s="212">
        <v>0</v>
      </c>
      <c r="FC17" s="212">
        <v>442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336</v>
      </c>
      <c r="FI17" s="212" t="s">
        <v>336</v>
      </c>
      <c r="FJ17" s="212" t="s">
        <v>336</v>
      </c>
      <c r="FK17" s="212">
        <v>0</v>
      </c>
      <c r="FL17" s="212">
        <v>0</v>
      </c>
      <c r="FM17" s="212">
        <v>0</v>
      </c>
      <c r="FN17" s="212">
        <v>0</v>
      </c>
      <c r="FO17" s="212">
        <v>0</v>
      </c>
    </row>
    <row r="18" spans="1:171" s="177" customFormat="1" ht="12" customHeight="1">
      <c r="A18" s="178" t="s">
        <v>154</v>
      </c>
      <c r="B18" s="179" t="s">
        <v>176</v>
      </c>
      <c r="C18" s="178" t="s">
        <v>177</v>
      </c>
      <c r="D18" s="212">
        <f t="shared" si="6"/>
        <v>47</v>
      </c>
      <c r="E18" s="212">
        <f t="shared" si="7"/>
        <v>0</v>
      </c>
      <c r="F18" s="212">
        <f t="shared" si="8"/>
        <v>0</v>
      </c>
      <c r="G18" s="212">
        <f t="shared" si="9"/>
        <v>0</v>
      </c>
      <c r="H18" s="212">
        <f t="shared" si="10"/>
        <v>16</v>
      </c>
      <c r="I18" s="212">
        <f t="shared" si="11"/>
        <v>14</v>
      </c>
      <c r="J18" s="212">
        <f t="shared" si="12"/>
        <v>0</v>
      </c>
      <c r="K18" s="212">
        <f t="shared" si="13"/>
        <v>0</v>
      </c>
      <c r="L18" s="212">
        <f t="shared" si="14"/>
        <v>0</v>
      </c>
      <c r="M18" s="212">
        <f t="shared" si="15"/>
        <v>0</v>
      </c>
      <c r="N18" s="212">
        <f t="shared" si="16"/>
        <v>0</v>
      </c>
      <c r="O18" s="212">
        <f t="shared" si="17"/>
        <v>0</v>
      </c>
      <c r="P18" s="212">
        <f t="shared" si="18"/>
        <v>0</v>
      </c>
      <c r="Q18" s="212">
        <f t="shared" si="19"/>
        <v>17</v>
      </c>
      <c r="R18" s="212">
        <f t="shared" si="20"/>
        <v>0</v>
      </c>
      <c r="S18" s="212">
        <f t="shared" si="21"/>
        <v>0</v>
      </c>
      <c r="T18" s="212">
        <f t="shared" si="22"/>
        <v>0</v>
      </c>
      <c r="U18" s="212">
        <f t="shared" si="23"/>
        <v>0</v>
      </c>
      <c r="V18" s="212">
        <f t="shared" si="24"/>
        <v>0</v>
      </c>
      <c r="W18" s="212">
        <f t="shared" si="25"/>
        <v>0</v>
      </c>
      <c r="X18" s="212">
        <f t="shared" si="26"/>
        <v>0</v>
      </c>
      <c r="Y18" s="212">
        <f t="shared" si="27"/>
        <v>18</v>
      </c>
      <c r="Z18" s="212">
        <v>0</v>
      </c>
      <c r="AA18" s="212">
        <v>0</v>
      </c>
      <c r="AB18" s="212">
        <v>0</v>
      </c>
      <c r="AC18" s="212">
        <v>1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336</v>
      </c>
      <c r="AK18" s="212" t="s">
        <v>336</v>
      </c>
      <c r="AL18" s="212">
        <v>17</v>
      </c>
      <c r="AM18" s="212" t="s">
        <v>336</v>
      </c>
      <c r="AN18" s="212" t="s">
        <v>336</v>
      </c>
      <c r="AO18" s="212">
        <v>0</v>
      </c>
      <c r="AP18" s="212" t="s">
        <v>336</v>
      </c>
      <c r="AQ18" s="212">
        <v>0</v>
      </c>
      <c r="AR18" s="212" t="s">
        <v>336</v>
      </c>
      <c r="AS18" s="212">
        <v>0</v>
      </c>
      <c r="AT18" s="212">
        <f t="shared" si="28"/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336</v>
      </c>
      <c r="BF18" s="212" t="s">
        <v>336</v>
      </c>
      <c r="BG18" s="212" t="s">
        <v>336</v>
      </c>
      <c r="BH18" s="212" t="s">
        <v>336</v>
      </c>
      <c r="BI18" s="212" t="s">
        <v>336</v>
      </c>
      <c r="BJ18" s="212" t="s">
        <v>336</v>
      </c>
      <c r="BK18" s="212" t="s">
        <v>336</v>
      </c>
      <c r="BL18" s="212" t="s">
        <v>336</v>
      </c>
      <c r="BM18" s="212" t="s">
        <v>336</v>
      </c>
      <c r="BN18" s="212">
        <v>0</v>
      </c>
      <c r="BO18" s="212">
        <f t="shared" si="29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 t="s">
        <v>336</v>
      </c>
      <c r="CC18" s="212" t="s">
        <v>336</v>
      </c>
      <c r="CD18" s="212" t="s">
        <v>336</v>
      </c>
      <c r="CE18" s="212" t="s">
        <v>336</v>
      </c>
      <c r="CF18" s="212" t="s">
        <v>336</v>
      </c>
      <c r="CG18" s="212" t="s">
        <v>336</v>
      </c>
      <c r="CH18" s="212" t="s">
        <v>336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336</v>
      </c>
      <c r="CX18" s="212" t="s">
        <v>336</v>
      </c>
      <c r="CY18" s="212" t="s">
        <v>336</v>
      </c>
      <c r="CZ18" s="212" t="s">
        <v>336</v>
      </c>
      <c r="DA18" s="212" t="s">
        <v>336</v>
      </c>
      <c r="DB18" s="212" t="s">
        <v>336</v>
      </c>
      <c r="DC18" s="212" t="s">
        <v>336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336</v>
      </c>
      <c r="DS18" s="212" t="s">
        <v>336</v>
      </c>
      <c r="DT18" s="212">
        <v>0</v>
      </c>
      <c r="DU18" s="212" t="s">
        <v>336</v>
      </c>
      <c r="DV18" s="212" t="s">
        <v>336</v>
      </c>
      <c r="DW18" s="212" t="s">
        <v>336</v>
      </c>
      <c r="DX18" s="212" t="s">
        <v>336</v>
      </c>
      <c r="DY18" s="212">
        <v>0</v>
      </c>
      <c r="DZ18" s="212">
        <f t="shared" si="32"/>
        <v>0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336</v>
      </c>
      <c r="EL18" s="212" t="s">
        <v>336</v>
      </c>
      <c r="EM18" s="212" t="s">
        <v>336</v>
      </c>
      <c r="EN18" s="212">
        <v>0</v>
      </c>
      <c r="EO18" s="212">
        <v>0</v>
      </c>
      <c r="EP18" s="212" t="s">
        <v>336</v>
      </c>
      <c r="EQ18" s="212" t="s">
        <v>336</v>
      </c>
      <c r="ER18" s="212" t="s">
        <v>336</v>
      </c>
      <c r="ES18" s="212">
        <v>0</v>
      </c>
      <c r="ET18" s="212">
        <v>0</v>
      </c>
      <c r="EU18" s="212">
        <f t="shared" si="33"/>
        <v>29</v>
      </c>
      <c r="EV18" s="212">
        <v>0</v>
      </c>
      <c r="EW18" s="212">
        <v>0</v>
      </c>
      <c r="EX18" s="212">
        <v>0</v>
      </c>
      <c r="EY18" s="212">
        <v>15</v>
      </c>
      <c r="EZ18" s="212">
        <v>14</v>
      </c>
      <c r="FA18" s="212">
        <v>0</v>
      </c>
      <c r="FB18" s="212">
        <v>0</v>
      </c>
      <c r="FC18" s="212">
        <v>0</v>
      </c>
      <c r="FD18" s="212">
        <v>0</v>
      </c>
      <c r="FE18" s="212">
        <v>0</v>
      </c>
      <c r="FF18" s="212">
        <v>0</v>
      </c>
      <c r="FG18" s="212">
        <v>0</v>
      </c>
      <c r="FH18" s="212" t="s">
        <v>336</v>
      </c>
      <c r="FI18" s="212" t="s">
        <v>336</v>
      </c>
      <c r="FJ18" s="212" t="s">
        <v>336</v>
      </c>
      <c r="FK18" s="212">
        <v>0</v>
      </c>
      <c r="FL18" s="212">
        <v>0</v>
      </c>
      <c r="FM18" s="212">
        <v>0</v>
      </c>
      <c r="FN18" s="212">
        <v>0</v>
      </c>
      <c r="FO18" s="212">
        <v>0</v>
      </c>
    </row>
    <row r="19" spans="1:171" s="177" customFormat="1" ht="12" customHeight="1">
      <c r="A19" s="178" t="s">
        <v>154</v>
      </c>
      <c r="B19" s="179" t="s">
        <v>178</v>
      </c>
      <c r="C19" s="178" t="s">
        <v>179</v>
      </c>
      <c r="D19" s="212">
        <f t="shared" si="6"/>
        <v>726</v>
      </c>
      <c r="E19" s="212">
        <f t="shared" si="7"/>
        <v>0</v>
      </c>
      <c r="F19" s="212">
        <f t="shared" si="8"/>
        <v>0</v>
      </c>
      <c r="G19" s="212">
        <f t="shared" si="9"/>
        <v>0</v>
      </c>
      <c r="H19" s="212">
        <f t="shared" si="10"/>
        <v>247</v>
      </c>
      <c r="I19" s="212">
        <f t="shared" si="11"/>
        <v>124</v>
      </c>
      <c r="J19" s="212">
        <f t="shared" si="12"/>
        <v>34</v>
      </c>
      <c r="K19" s="212">
        <f t="shared" si="13"/>
        <v>5</v>
      </c>
      <c r="L19" s="212">
        <f t="shared" si="14"/>
        <v>97</v>
      </c>
      <c r="M19" s="212">
        <f t="shared" si="15"/>
        <v>0</v>
      </c>
      <c r="N19" s="212">
        <f t="shared" si="16"/>
        <v>0</v>
      </c>
      <c r="O19" s="212">
        <f t="shared" si="17"/>
        <v>0</v>
      </c>
      <c r="P19" s="212">
        <f t="shared" si="18"/>
        <v>0</v>
      </c>
      <c r="Q19" s="212">
        <f t="shared" si="19"/>
        <v>106</v>
      </c>
      <c r="R19" s="212">
        <f t="shared" si="20"/>
        <v>0</v>
      </c>
      <c r="S19" s="212">
        <f t="shared" si="21"/>
        <v>0</v>
      </c>
      <c r="T19" s="212">
        <f t="shared" si="22"/>
        <v>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113</v>
      </c>
      <c r="Y19" s="212">
        <f t="shared" si="27"/>
        <v>106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336</v>
      </c>
      <c r="AK19" s="212" t="s">
        <v>336</v>
      </c>
      <c r="AL19" s="212">
        <v>106</v>
      </c>
      <c r="AM19" s="212" t="s">
        <v>336</v>
      </c>
      <c r="AN19" s="212" t="s">
        <v>336</v>
      </c>
      <c r="AO19" s="212">
        <v>0</v>
      </c>
      <c r="AP19" s="212" t="s">
        <v>336</v>
      </c>
      <c r="AQ19" s="212">
        <v>0</v>
      </c>
      <c r="AR19" s="212" t="s">
        <v>336</v>
      </c>
      <c r="AS19" s="212">
        <v>0</v>
      </c>
      <c r="AT19" s="212">
        <f t="shared" si="28"/>
        <v>59</v>
      </c>
      <c r="AU19" s="212">
        <v>0</v>
      </c>
      <c r="AV19" s="212">
        <v>0</v>
      </c>
      <c r="AW19" s="212">
        <v>0</v>
      </c>
      <c r="AX19" s="212">
        <v>59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336</v>
      </c>
      <c r="BF19" s="212" t="s">
        <v>336</v>
      </c>
      <c r="BG19" s="212" t="s">
        <v>336</v>
      </c>
      <c r="BH19" s="212" t="s">
        <v>336</v>
      </c>
      <c r="BI19" s="212" t="s">
        <v>336</v>
      </c>
      <c r="BJ19" s="212" t="s">
        <v>336</v>
      </c>
      <c r="BK19" s="212" t="s">
        <v>336</v>
      </c>
      <c r="BL19" s="212" t="s">
        <v>336</v>
      </c>
      <c r="BM19" s="212" t="s">
        <v>336</v>
      </c>
      <c r="BN19" s="212">
        <v>0</v>
      </c>
      <c r="BO19" s="212">
        <f t="shared" si="29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 t="s">
        <v>336</v>
      </c>
      <c r="CC19" s="212" t="s">
        <v>336</v>
      </c>
      <c r="CD19" s="212" t="s">
        <v>336</v>
      </c>
      <c r="CE19" s="212" t="s">
        <v>336</v>
      </c>
      <c r="CF19" s="212" t="s">
        <v>336</v>
      </c>
      <c r="CG19" s="212" t="s">
        <v>336</v>
      </c>
      <c r="CH19" s="212" t="s">
        <v>336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336</v>
      </c>
      <c r="CX19" s="212" t="s">
        <v>336</v>
      </c>
      <c r="CY19" s="212" t="s">
        <v>336</v>
      </c>
      <c r="CZ19" s="212" t="s">
        <v>336</v>
      </c>
      <c r="DA19" s="212" t="s">
        <v>336</v>
      </c>
      <c r="DB19" s="212" t="s">
        <v>336</v>
      </c>
      <c r="DC19" s="212" t="s">
        <v>336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336</v>
      </c>
      <c r="DS19" s="212" t="s">
        <v>336</v>
      </c>
      <c r="DT19" s="212">
        <v>0</v>
      </c>
      <c r="DU19" s="212" t="s">
        <v>336</v>
      </c>
      <c r="DV19" s="212" t="s">
        <v>336</v>
      </c>
      <c r="DW19" s="212" t="s">
        <v>336</v>
      </c>
      <c r="DX19" s="212" t="s">
        <v>336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336</v>
      </c>
      <c r="EL19" s="212" t="s">
        <v>336</v>
      </c>
      <c r="EM19" s="212" t="s">
        <v>336</v>
      </c>
      <c r="EN19" s="212">
        <v>0</v>
      </c>
      <c r="EO19" s="212">
        <v>0</v>
      </c>
      <c r="EP19" s="212" t="s">
        <v>336</v>
      </c>
      <c r="EQ19" s="212" t="s">
        <v>336</v>
      </c>
      <c r="ER19" s="212" t="s">
        <v>336</v>
      </c>
      <c r="ES19" s="212">
        <v>0</v>
      </c>
      <c r="ET19" s="212">
        <v>0</v>
      </c>
      <c r="EU19" s="212">
        <f t="shared" si="33"/>
        <v>561</v>
      </c>
      <c r="EV19" s="212">
        <v>0</v>
      </c>
      <c r="EW19" s="212">
        <v>0</v>
      </c>
      <c r="EX19" s="212">
        <v>0</v>
      </c>
      <c r="EY19" s="212">
        <v>188</v>
      </c>
      <c r="EZ19" s="212">
        <v>124</v>
      </c>
      <c r="FA19" s="212">
        <v>34</v>
      </c>
      <c r="FB19" s="212">
        <v>5</v>
      </c>
      <c r="FC19" s="212">
        <v>97</v>
      </c>
      <c r="FD19" s="212">
        <v>0</v>
      </c>
      <c r="FE19" s="212">
        <v>0</v>
      </c>
      <c r="FF19" s="212">
        <v>0</v>
      </c>
      <c r="FG19" s="212">
        <v>0</v>
      </c>
      <c r="FH19" s="212" t="s">
        <v>336</v>
      </c>
      <c r="FI19" s="212" t="s">
        <v>336</v>
      </c>
      <c r="FJ19" s="212" t="s">
        <v>336</v>
      </c>
      <c r="FK19" s="212">
        <v>0</v>
      </c>
      <c r="FL19" s="212">
        <v>0</v>
      </c>
      <c r="FM19" s="212">
        <v>0</v>
      </c>
      <c r="FN19" s="212">
        <v>0</v>
      </c>
      <c r="FO19" s="212">
        <v>113</v>
      </c>
    </row>
    <row r="20" spans="1:171" s="177" customFormat="1" ht="12" customHeight="1">
      <c r="A20" s="178" t="s">
        <v>154</v>
      </c>
      <c r="B20" s="179" t="s">
        <v>180</v>
      </c>
      <c r="C20" s="178" t="s">
        <v>181</v>
      </c>
      <c r="D20" s="212">
        <f t="shared" si="6"/>
        <v>137</v>
      </c>
      <c r="E20" s="212">
        <f t="shared" si="7"/>
        <v>0</v>
      </c>
      <c r="F20" s="212">
        <f t="shared" si="8"/>
        <v>0</v>
      </c>
      <c r="G20" s="212">
        <f t="shared" si="9"/>
        <v>0</v>
      </c>
      <c r="H20" s="212">
        <f t="shared" si="10"/>
        <v>46</v>
      </c>
      <c r="I20" s="212">
        <f t="shared" si="11"/>
        <v>0</v>
      </c>
      <c r="J20" s="212">
        <f t="shared" si="12"/>
        <v>0</v>
      </c>
      <c r="K20" s="212">
        <f t="shared" si="13"/>
        <v>0</v>
      </c>
      <c r="L20" s="212">
        <f t="shared" si="14"/>
        <v>0</v>
      </c>
      <c r="M20" s="212">
        <f t="shared" si="15"/>
        <v>0</v>
      </c>
      <c r="N20" s="212">
        <f t="shared" si="16"/>
        <v>0</v>
      </c>
      <c r="O20" s="212">
        <f t="shared" si="17"/>
        <v>0</v>
      </c>
      <c r="P20" s="212">
        <f t="shared" si="18"/>
        <v>0</v>
      </c>
      <c r="Q20" s="212">
        <f t="shared" si="19"/>
        <v>91</v>
      </c>
      <c r="R20" s="212">
        <f t="shared" si="20"/>
        <v>0</v>
      </c>
      <c r="S20" s="212">
        <f t="shared" si="21"/>
        <v>0</v>
      </c>
      <c r="T20" s="212">
        <f t="shared" si="22"/>
        <v>0</v>
      </c>
      <c r="U20" s="212">
        <f t="shared" si="23"/>
        <v>0</v>
      </c>
      <c r="V20" s="212">
        <f t="shared" si="24"/>
        <v>0</v>
      </c>
      <c r="W20" s="212">
        <f t="shared" si="25"/>
        <v>0</v>
      </c>
      <c r="X20" s="212">
        <f t="shared" si="26"/>
        <v>0</v>
      </c>
      <c r="Y20" s="212">
        <f t="shared" si="27"/>
        <v>97</v>
      </c>
      <c r="Z20" s="212">
        <v>0</v>
      </c>
      <c r="AA20" s="212">
        <v>0</v>
      </c>
      <c r="AB20" s="212">
        <v>0</v>
      </c>
      <c r="AC20" s="212">
        <v>6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336</v>
      </c>
      <c r="AK20" s="212" t="s">
        <v>336</v>
      </c>
      <c r="AL20" s="212">
        <v>91</v>
      </c>
      <c r="AM20" s="212" t="s">
        <v>336</v>
      </c>
      <c r="AN20" s="212" t="s">
        <v>336</v>
      </c>
      <c r="AO20" s="212">
        <v>0</v>
      </c>
      <c r="AP20" s="212" t="s">
        <v>336</v>
      </c>
      <c r="AQ20" s="212">
        <v>0</v>
      </c>
      <c r="AR20" s="212" t="s">
        <v>336</v>
      </c>
      <c r="AS20" s="212">
        <v>0</v>
      </c>
      <c r="AT20" s="212">
        <f t="shared" si="28"/>
        <v>40</v>
      </c>
      <c r="AU20" s="212">
        <v>0</v>
      </c>
      <c r="AV20" s="212">
        <v>0</v>
      </c>
      <c r="AW20" s="212">
        <v>0</v>
      </c>
      <c r="AX20" s="212">
        <v>40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336</v>
      </c>
      <c r="BF20" s="212" t="s">
        <v>336</v>
      </c>
      <c r="BG20" s="212" t="s">
        <v>336</v>
      </c>
      <c r="BH20" s="212" t="s">
        <v>336</v>
      </c>
      <c r="BI20" s="212" t="s">
        <v>336</v>
      </c>
      <c r="BJ20" s="212" t="s">
        <v>336</v>
      </c>
      <c r="BK20" s="212" t="s">
        <v>336</v>
      </c>
      <c r="BL20" s="212" t="s">
        <v>336</v>
      </c>
      <c r="BM20" s="212" t="s">
        <v>336</v>
      </c>
      <c r="BN20" s="212">
        <v>0</v>
      </c>
      <c r="BO20" s="212">
        <f t="shared" si="29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 t="s">
        <v>336</v>
      </c>
      <c r="CC20" s="212" t="s">
        <v>336</v>
      </c>
      <c r="CD20" s="212" t="s">
        <v>336</v>
      </c>
      <c r="CE20" s="212" t="s">
        <v>336</v>
      </c>
      <c r="CF20" s="212" t="s">
        <v>336</v>
      </c>
      <c r="CG20" s="212" t="s">
        <v>336</v>
      </c>
      <c r="CH20" s="212" t="s">
        <v>336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336</v>
      </c>
      <c r="CX20" s="212" t="s">
        <v>336</v>
      </c>
      <c r="CY20" s="212" t="s">
        <v>336</v>
      </c>
      <c r="CZ20" s="212" t="s">
        <v>336</v>
      </c>
      <c r="DA20" s="212" t="s">
        <v>336</v>
      </c>
      <c r="DB20" s="212" t="s">
        <v>336</v>
      </c>
      <c r="DC20" s="212" t="s">
        <v>336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336</v>
      </c>
      <c r="DS20" s="212" t="s">
        <v>336</v>
      </c>
      <c r="DT20" s="212">
        <v>0</v>
      </c>
      <c r="DU20" s="212" t="s">
        <v>336</v>
      </c>
      <c r="DV20" s="212" t="s">
        <v>336</v>
      </c>
      <c r="DW20" s="212" t="s">
        <v>336</v>
      </c>
      <c r="DX20" s="212" t="s">
        <v>336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336</v>
      </c>
      <c r="EL20" s="212" t="s">
        <v>336</v>
      </c>
      <c r="EM20" s="212" t="s">
        <v>336</v>
      </c>
      <c r="EN20" s="212">
        <v>0</v>
      </c>
      <c r="EO20" s="212">
        <v>0</v>
      </c>
      <c r="EP20" s="212" t="s">
        <v>336</v>
      </c>
      <c r="EQ20" s="212" t="s">
        <v>336</v>
      </c>
      <c r="ER20" s="212" t="s">
        <v>336</v>
      </c>
      <c r="ES20" s="212">
        <v>0</v>
      </c>
      <c r="ET20" s="212">
        <v>0</v>
      </c>
      <c r="EU20" s="212">
        <f t="shared" si="33"/>
        <v>0</v>
      </c>
      <c r="EV20" s="212">
        <v>0</v>
      </c>
      <c r="EW20" s="212">
        <v>0</v>
      </c>
      <c r="EX20" s="212">
        <v>0</v>
      </c>
      <c r="EY20" s="212">
        <v>0</v>
      </c>
      <c r="EZ20" s="212">
        <v>0</v>
      </c>
      <c r="FA20" s="212">
        <v>0</v>
      </c>
      <c r="FB20" s="212">
        <v>0</v>
      </c>
      <c r="FC20" s="212">
        <v>0</v>
      </c>
      <c r="FD20" s="212">
        <v>0</v>
      </c>
      <c r="FE20" s="212">
        <v>0</v>
      </c>
      <c r="FF20" s="212">
        <v>0</v>
      </c>
      <c r="FG20" s="212">
        <v>0</v>
      </c>
      <c r="FH20" s="212" t="s">
        <v>336</v>
      </c>
      <c r="FI20" s="212" t="s">
        <v>336</v>
      </c>
      <c r="FJ20" s="212" t="s">
        <v>336</v>
      </c>
      <c r="FK20" s="212">
        <v>0</v>
      </c>
      <c r="FL20" s="212">
        <v>0</v>
      </c>
      <c r="FM20" s="212">
        <v>0</v>
      </c>
      <c r="FN20" s="212">
        <v>0</v>
      </c>
      <c r="FO20" s="212">
        <v>0</v>
      </c>
    </row>
    <row r="21" spans="1:171" s="177" customFormat="1" ht="12" customHeight="1">
      <c r="A21" s="178" t="s">
        <v>154</v>
      </c>
      <c r="B21" s="179" t="s">
        <v>182</v>
      </c>
      <c r="C21" s="178" t="s">
        <v>183</v>
      </c>
      <c r="D21" s="212">
        <f t="shared" si="6"/>
        <v>171</v>
      </c>
      <c r="E21" s="212">
        <f t="shared" si="7"/>
        <v>0</v>
      </c>
      <c r="F21" s="212">
        <f t="shared" si="8"/>
        <v>0</v>
      </c>
      <c r="G21" s="212">
        <f t="shared" si="9"/>
        <v>0</v>
      </c>
      <c r="H21" s="212">
        <f t="shared" si="10"/>
        <v>171</v>
      </c>
      <c r="I21" s="212">
        <f t="shared" si="11"/>
        <v>0</v>
      </c>
      <c r="J21" s="212">
        <f t="shared" si="12"/>
        <v>0</v>
      </c>
      <c r="K21" s="212">
        <f t="shared" si="13"/>
        <v>0</v>
      </c>
      <c r="L21" s="212">
        <f t="shared" si="14"/>
        <v>0</v>
      </c>
      <c r="M21" s="212">
        <f t="shared" si="15"/>
        <v>0</v>
      </c>
      <c r="N21" s="212">
        <f t="shared" si="16"/>
        <v>0</v>
      </c>
      <c r="O21" s="212">
        <f t="shared" si="17"/>
        <v>0</v>
      </c>
      <c r="P21" s="212">
        <f t="shared" si="18"/>
        <v>0</v>
      </c>
      <c r="Q21" s="212">
        <f t="shared" si="19"/>
        <v>0</v>
      </c>
      <c r="R21" s="212">
        <f t="shared" si="20"/>
        <v>0</v>
      </c>
      <c r="S21" s="212">
        <f t="shared" si="21"/>
        <v>0</v>
      </c>
      <c r="T21" s="212">
        <f t="shared" si="22"/>
        <v>0</v>
      </c>
      <c r="U21" s="212">
        <f t="shared" si="23"/>
        <v>0</v>
      </c>
      <c r="V21" s="212">
        <f t="shared" si="24"/>
        <v>0</v>
      </c>
      <c r="W21" s="212">
        <f t="shared" si="25"/>
        <v>0</v>
      </c>
      <c r="X21" s="212">
        <f t="shared" si="26"/>
        <v>0</v>
      </c>
      <c r="Y21" s="212">
        <f t="shared" si="27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336</v>
      </c>
      <c r="AK21" s="212" t="s">
        <v>336</v>
      </c>
      <c r="AL21" s="212">
        <v>0</v>
      </c>
      <c r="AM21" s="212" t="s">
        <v>336</v>
      </c>
      <c r="AN21" s="212" t="s">
        <v>336</v>
      </c>
      <c r="AO21" s="212">
        <v>0</v>
      </c>
      <c r="AP21" s="212" t="s">
        <v>336</v>
      </c>
      <c r="AQ21" s="212">
        <v>0</v>
      </c>
      <c r="AR21" s="212" t="s">
        <v>336</v>
      </c>
      <c r="AS21" s="212">
        <v>0</v>
      </c>
      <c r="AT21" s="212">
        <f t="shared" si="28"/>
        <v>171</v>
      </c>
      <c r="AU21" s="212">
        <v>0</v>
      </c>
      <c r="AV21" s="212">
        <v>0</v>
      </c>
      <c r="AW21" s="212">
        <v>0</v>
      </c>
      <c r="AX21" s="212">
        <v>171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336</v>
      </c>
      <c r="BF21" s="212" t="s">
        <v>336</v>
      </c>
      <c r="BG21" s="212" t="s">
        <v>336</v>
      </c>
      <c r="BH21" s="212" t="s">
        <v>336</v>
      </c>
      <c r="BI21" s="212" t="s">
        <v>336</v>
      </c>
      <c r="BJ21" s="212" t="s">
        <v>336</v>
      </c>
      <c r="BK21" s="212" t="s">
        <v>336</v>
      </c>
      <c r="BL21" s="212" t="s">
        <v>336</v>
      </c>
      <c r="BM21" s="212" t="s">
        <v>336</v>
      </c>
      <c r="BN21" s="212">
        <v>0</v>
      </c>
      <c r="BO21" s="212">
        <f t="shared" si="29"/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 t="s">
        <v>336</v>
      </c>
      <c r="CC21" s="212" t="s">
        <v>336</v>
      </c>
      <c r="CD21" s="212" t="s">
        <v>336</v>
      </c>
      <c r="CE21" s="212" t="s">
        <v>336</v>
      </c>
      <c r="CF21" s="212" t="s">
        <v>336</v>
      </c>
      <c r="CG21" s="212" t="s">
        <v>336</v>
      </c>
      <c r="CH21" s="212" t="s">
        <v>336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336</v>
      </c>
      <c r="CX21" s="212" t="s">
        <v>336</v>
      </c>
      <c r="CY21" s="212" t="s">
        <v>336</v>
      </c>
      <c r="CZ21" s="212" t="s">
        <v>336</v>
      </c>
      <c r="DA21" s="212" t="s">
        <v>336</v>
      </c>
      <c r="DB21" s="212" t="s">
        <v>336</v>
      </c>
      <c r="DC21" s="212" t="s">
        <v>336</v>
      </c>
      <c r="DD21" s="212">
        <v>0</v>
      </c>
      <c r="DE21" s="212">
        <f t="shared" si="31"/>
        <v>0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336</v>
      </c>
      <c r="DS21" s="212" t="s">
        <v>336</v>
      </c>
      <c r="DT21" s="212">
        <v>0</v>
      </c>
      <c r="DU21" s="212" t="s">
        <v>336</v>
      </c>
      <c r="DV21" s="212" t="s">
        <v>336</v>
      </c>
      <c r="DW21" s="212" t="s">
        <v>336</v>
      </c>
      <c r="DX21" s="212" t="s">
        <v>336</v>
      </c>
      <c r="DY21" s="212">
        <v>0</v>
      </c>
      <c r="DZ21" s="212">
        <f t="shared" si="32"/>
        <v>0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336</v>
      </c>
      <c r="EL21" s="212" t="s">
        <v>336</v>
      </c>
      <c r="EM21" s="212" t="s">
        <v>336</v>
      </c>
      <c r="EN21" s="212">
        <v>0</v>
      </c>
      <c r="EO21" s="212">
        <v>0</v>
      </c>
      <c r="EP21" s="212" t="s">
        <v>336</v>
      </c>
      <c r="EQ21" s="212" t="s">
        <v>336</v>
      </c>
      <c r="ER21" s="212" t="s">
        <v>336</v>
      </c>
      <c r="ES21" s="212">
        <v>0</v>
      </c>
      <c r="ET21" s="212">
        <v>0</v>
      </c>
      <c r="EU21" s="212">
        <f t="shared" si="33"/>
        <v>0</v>
      </c>
      <c r="EV21" s="212">
        <v>0</v>
      </c>
      <c r="EW21" s="212">
        <v>0</v>
      </c>
      <c r="EX21" s="212">
        <v>0</v>
      </c>
      <c r="EY21" s="212">
        <v>0</v>
      </c>
      <c r="EZ21" s="212">
        <v>0</v>
      </c>
      <c r="FA21" s="212">
        <v>0</v>
      </c>
      <c r="FB21" s="212">
        <v>0</v>
      </c>
      <c r="FC21" s="212">
        <v>0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336</v>
      </c>
      <c r="FI21" s="212" t="s">
        <v>336</v>
      </c>
      <c r="FJ21" s="212" t="s">
        <v>336</v>
      </c>
      <c r="FK21" s="212">
        <v>0</v>
      </c>
      <c r="FL21" s="212">
        <v>0</v>
      </c>
      <c r="FM21" s="212">
        <v>0</v>
      </c>
      <c r="FN21" s="212">
        <v>0</v>
      </c>
      <c r="FO21" s="212">
        <v>0</v>
      </c>
    </row>
    <row r="22" spans="1:171" s="177" customFormat="1" ht="12" customHeight="1">
      <c r="A22" s="178" t="s">
        <v>154</v>
      </c>
      <c r="B22" s="179" t="s">
        <v>184</v>
      </c>
      <c r="C22" s="178" t="s">
        <v>185</v>
      </c>
      <c r="D22" s="212">
        <f t="shared" si="6"/>
        <v>89</v>
      </c>
      <c r="E22" s="212">
        <f t="shared" si="7"/>
        <v>0</v>
      </c>
      <c r="F22" s="212">
        <f t="shared" si="8"/>
        <v>0</v>
      </c>
      <c r="G22" s="212">
        <f t="shared" si="9"/>
        <v>0</v>
      </c>
      <c r="H22" s="212">
        <f t="shared" si="10"/>
        <v>89</v>
      </c>
      <c r="I22" s="212">
        <f t="shared" si="11"/>
        <v>0</v>
      </c>
      <c r="J22" s="212">
        <f t="shared" si="12"/>
        <v>0</v>
      </c>
      <c r="K22" s="212">
        <f t="shared" si="13"/>
        <v>0</v>
      </c>
      <c r="L22" s="212">
        <f t="shared" si="14"/>
        <v>0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0</v>
      </c>
      <c r="R22" s="212">
        <f t="shared" si="20"/>
        <v>0</v>
      </c>
      <c r="S22" s="212">
        <f t="shared" si="21"/>
        <v>0</v>
      </c>
      <c r="T22" s="212">
        <f t="shared" si="22"/>
        <v>0</v>
      </c>
      <c r="U22" s="212">
        <f t="shared" si="23"/>
        <v>0</v>
      </c>
      <c r="V22" s="212">
        <f t="shared" si="24"/>
        <v>0</v>
      </c>
      <c r="W22" s="212">
        <f t="shared" si="25"/>
        <v>0</v>
      </c>
      <c r="X22" s="212">
        <f t="shared" si="26"/>
        <v>0</v>
      </c>
      <c r="Y22" s="212">
        <f t="shared" si="27"/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336</v>
      </c>
      <c r="AK22" s="212" t="s">
        <v>336</v>
      </c>
      <c r="AL22" s="212">
        <v>0</v>
      </c>
      <c r="AM22" s="212" t="s">
        <v>336</v>
      </c>
      <c r="AN22" s="212" t="s">
        <v>336</v>
      </c>
      <c r="AO22" s="212">
        <v>0</v>
      </c>
      <c r="AP22" s="212" t="s">
        <v>336</v>
      </c>
      <c r="AQ22" s="212">
        <v>0</v>
      </c>
      <c r="AR22" s="212" t="s">
        <v>336</v>
      </c>
      <c r="AS22" s="212">
        <v>0</v>
      </c>
      <c r="AT22" s="212">
        <f t="shared" si="28"/>
        <v>89</v>
      </c>
      <c r="AU22" s="212">
        <v>0</v>
      </c>
      <c r="AV22" s="212">
        <v>0</v>
      </c>
      <c r="AW22" s="212">
        <v>0</v>
      </c>
      <c r="AX22" s="212">
        <v>89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336</v>
      </c>
      <c r="BF22" s="212" t="s">
        <v>336</v>
      </c>
      <c r="BG22" s="212" t="s">
        <v>336</v>
      </c>
      <c r="BH22" s="212" t="s">
        <v>336</v>
      </c>
      <c r="BI22" s="212" t="s">
        <v>336</v>
      </c>
      <c r="BJ22" s="212" t="s">
        <v>336</v>
      </c>
      <c r="BK22" s="212" t="s">
        <v>336</v>
      </c>
      <c r="BL22" s="212" t="s">
        <v>336</v>
      </c>
      <c r="BM22" s="212" t="s">
        <v>336</v>
      </c>
      <c r="BN22" s="212">
        <v>0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336</v>
      </c>
      <c r="CC22" s="212" t="s">
        <v>336</v>
      </c>
      <c r="CD22" s="212" t="s">
        <v>336</v>
      </c>
      <c r="CE22" s="212" t="s">
        <v>336</v>
      </c>
      <c r="CF22" s="212" t="s">
        <v>336</v>
      </c>
      <c r="CG22" s="212" t="s">
        <v>336</v>
      </c>
      <c r="CH22" s="212" t="s">
        <v>336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336</v>
      </c>
      <c r="CX22" s="212" t="s">
        <v>336</v>
      </c>
      <c r="CY22" s="212" t="s">
        <v>336</v>
      </c>
      <c r="CZ22" s="212" t="s">
        <v>336</v>
      </c>
      <c r="DA22" s="212" t="s">
        <v>336</v>
      </c>
      <c r="DB22" s="212" t="s">
        <v>336</v>
      </c>
      <c r="DC22" s="212" t="s">
        <v>336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336</v>
      </c>
      <c r="DS22" s="212" t="s">
        <v>336</v>
      </c>
      <c r="DT22" s="212">
        <v>0</v>
      </c>
      <c r="DU22" s="212" t="s">
        <v>336</v>
      </c>
      <c r="DV22" s="212" t="s">
        <v>336</v>
      </c>
      <c r="DW22" s="212" t="s">
        <v>336</v>
      </c>
      <c r="DX22" s="212" t="s">
        <v>336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336</v>
      </c>
      <c r="EL22" s="212" t="s">
        <v>336</v>
      </c>
      <c r="EM22" s="212" t="s">
        <v>336</v>
      </c>
      <c r="EN22" s="212">
        <v>0</v>
      </c>
      <c r="EO22" s="212">
        <v>0</v>
      </c>
      <c r="EP22" s="212" t="s">
        <v>336</v>
      </c>
      <c r="EQ22" s="212" t="s">
        <v>336</v>
      </c>
      <c r="ER22" s="212" t="s">
        <v>336</v>
      </c>
      <c r="ES22" s="212">
        <v>0</v>
      </c>
      <c r="ET22" s="212">
        <v>0</v>
      </c>
      <c r="EU22" s="212">
        <f t="shared" si="33"/>
        <v>0</v>
      </c>
      <c r="EV22" s="212">
        <v>0</v>
      </c>
      <c r="EW22" s="212">
        <v>0</v>
      </c>
      <c r="EX22" s="212">
        <v>0</v>
      </c>
      <c r="EY22" s="212">
        <v>0</v>
      </c>
      <c r="EZ22" s="212">
        <v>0</v>
      </c>
      <c r="FA22" s="212">
        <v>0</v>
      </c>
      <c r="FB22" s="212">
        <v>0</v>
      </c>
      <c r="FC22" s="212">
        <v>0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336</v>
      </c>
      <c r="FI22" s="212" t="s">
        <v>336</v>
      </c>
      <c r="FJ22" s="212" t="s">
        <v>336</v>
      </c>
      <c r="FK22" s="212">
        <v>0</v>
      </c>
      <c r="FL22" s="212">
        <v>0</v>
      </c>
      <c r="FM22" s="212">
        <v>0</v>
      </c>
      <c r="FN22" s="212">
        <v>0</v>
      </c>
      <c r="FO22" s="212">
        <v>0</v>
      </c>
    </row>
  </sheetData>
  <sheetProtection/>
  <mergeCells count="171">
    <mergeCell ref="CU4:CU5"/>
    <mergeCell ref="CV4:CV5"/>
    <mergeCell ref="CJ4:CJ5"/>
    <mergeCell ref="CK4:CK5"/>
    <mergeCell ref="CW4:CW5"/>
    <mergeCell ref="A2:A6"/>
    <mergeCell ref="B2:B6"/>
    <mergeCell ref="C2:C6"/>
    <mergeCell ref="D3:D5"/>
    <mergeCell ref="DK4:DK5"/>
    <mergeCell ref="DL4:DL5"/>
    <mergeCell ref="DM4:DM5"/>
    <mergeCell ref="DN4:DN5"/>
    <mergeCell ref="DO4:DO5"/>
    <mergeCell ref="CL4:CL5"/>
    <mergeCell ref="CM4:CM5"/>
    <mergeCell ref="CN4:CN5"/>
    <mergeCell ref="CO4:CO5"/>
    <mergeCell ref="CP4:CP5"/>
    <mergeCell ref="CH4:CH5"/>
    <mergeCell ref="CI4:CI5"/>
    <mergeCell ref="DG4:DG5"/>
    <mergeCell ref="DH4:DH5"/>
    <mergeCell ref="DI4:DI5"/>
    <mergeCell ref="DJ4:DJ5"/>
    <mergeCell ref="CQ4:CQ5"/>
    <mergeCell ref="CR4:CR5"/>
    <mergeCell ref="CS4:CS5"/>
    <mergeCell ref="CT4:CT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DY4:DY5"/>
    <mergeCell ref="DZ4:DZ5"/>
    <mergeCell ref="EA4:EA5"/>
    <mergeCell ref="EB4:EB5"/>
    <mergeCell ref="EL4:EL5"/>
    <mergeCell ref="EM4:EM5"/>
    <mergeCell ref="DS4:DS5"/>
    <mergeCell ref="DT4:DT5"/>
    <mergeCell ref="DU4:DU5"/>
    <mergeCell ref="DV4:DV5"/>
    <mergeCell ref="DW4:DW5"/>
    <mergeCell ref="DX4:DX5"/>
    <mergeCell ref="BO4:BO5"/>
    <mergeCell ref="BP4:BP5"/>
    <mergeCell ref="BQ4:BQ5"/>
    <mergeCell ref="DP4:DP5"/>
    <mergeCell ref="DQ4:DQ5"/>
    <mergeCell ref="DR4:DR5"/>
    <mergeCell ref="BR4:BR5"/>
    <mergeCell ref="BS4:BS5"/>
    <mergeCell ref="BT4:BT5"/>
    <mergeCell ref="BU4:BU5"/>
    <mergeCell ref="BI4:BI5"/>
    <mergeCell ref="BJ4:BJ5"/>
    <mergeCell ref="BK4:BK5"/>
    <mergeCell ref="BL4:BL5"/>
    <mergeCell ref="BM4:BM5"/>
    <mergeCell ref="BN4:BN5"/>
    <mergeCell ref="AO4:AO5"/>
    <mergeCell ref="BD4:BD5"/>
    <mergeCell ref="BE4:BE5"/>
    <mergeCell ref="BF4:BF5"/>
    <mergeCell ref="BG4:BG5"/>
    <mergeCell ref="BH4:BH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3:W5"/>
    <mergeCell ref="X3:X5"/>
    <mergeCell ref="Y4:Y5"/>
    <mergeCell ref="Z4:Z5"/>
    <mergeCell ref="AA4:AA5"/>
    <mergeCell ref="AB4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AX4:AX5"/>
    <mergeCell ref="AY4:AY5"/>
    <mergeCell ref="AZ4:AZ5"/>
    <mergeCell ref="BA4:BA5"/>
    <mergeCell ref="BB4:BB5"/>
    <mergeCell ref="BC4:BC5"/>
    <mergeCell ref="DE4:DE5"/>
    <mergeCell ref="DF4:DF5"/>
    <mergeCell ref="AP4:AP5"/>
    <mergeCell ref="AQ4:AQ5"/>
    <mergeCell ref="AR4:AR5"/>
    <mergeCell ref="AS4:AS5"/>
    <mergeCell ref="AT4:AT5"/>
    <mergeCell ref="AU4:AU5"/>
    <mergeCell ref="AV4:AV5"/>
    <mergeCell ref="AW4:AW5"/>
    <mergeCell ref="EI4:EI5"/>
    <mergeCell ref="EJ4:EJ5"/>
    <mergeCell ref="EK4:EK5"/>
    <mergeCell ref="CX4:CX5"/>
    <mergeCell ref="CY4:CY5"/>
    <mergeCell ref="CZ4:CZ5"/>
    <mergeCell ref="DA4:DA5"/>
    <mergeCell ref="DB4:DB5"/>
    <mergeCell ref="DC4:DC5"/>
    <mergeCell ref="DD4:DD5"/>
    <mergeCell ref="EC4:EC5"/>
    <mergeCell ref="ED4:ED5"/>
    <mergeCell ref="EE4:EE5"/>
    <mergeCell ref="EF4:EF5"/>
    <mergeCell ref="EG4:EG5"/>
    <mergeCell ref="EH4:EH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12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7" t="s">
        <v>696</v>
      </c>
      <c r="B1" s="391"/>
      <c r="C1" s="166"/>
    </row>
    <row r="2" spans="1:103" ht="25.5" customHeight="1">
      <c r="A2" s="310" t="s">
        <v>697</v>
      </c>
      <c r="B2" s="392" t="s">
        <v>698</v>
      </c>
      <c r="C2" s="393" t="s">
        <v>699</v>
      </c>
      <c r="D2" s="394" t="s">
        <v>700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6"/>
      <c r="P2" s="394" t="s">
        <v>701</v>
      </c>
      <c r="Q2" s="395"/>
      <c r="R2" s="395"/>
      <c r="S2" s="395"/>
      <c r="T2" s="395"/>
      <c r="U2" s="395"/>
      <c r="V2" s="395"/>
      <c r="W2" s="395"/>
      <c r="X2" s="394" t="s">
        <v>702</v>
      </c>
      <c r="Y2" s="397"/>
      <c r="Z2" s="397"/>
      <c r="AA2" s="397"/>
      <c r="AB2" s="397"/>
      <c r="AC2" s="397"/>
      <c r="AD2" s="397"/>
      <c r="AE2" s="398"/>
      <c r="AF2" s="394" t="s">
        <v>703</v>
      </c>
      <c r="AG2" s="397"/>
      <c r="AH2" s="397"/>
      <c r="AI2" s="397"/>
      <c r="AJ2" s="397"/>
      <c r="AK2" s="397"/>
      <c r="AL2" s="397"/>
      <c r="AM2" s="398"/>
      <c r="AN2" s="394" t="s">
        <v>704</v>
      </c>
      <c r="AO2" s="397"/>
      <c r="AP2" s="397"/>
      <c r="AQ2" s="397"/>
      <c r="AR2" s="397"/>
      <c r="AS2" s="397"/>
      <c r="AT2" s="397"/>
      <c r="AU2" s="398"/>
      <c r="AV2" s="394" t="s">
        <v>705</v>
      </c>
      <c r="AW2" s="397"/>
      <c r="AX2" s="397"/>
      <c r="AY2" s="397"/>
      <c r="AZ2" s="397"/>
      <c r="BA2" s="397"/>
      <c r="BB2" s="397"/>
      <c r="BC2" s="398"/>
      <c r="BD2" s="394" t="s">
        <v>706</v>
      </c>
      <c r="BE2" s="397"/>
      <c r="BF2" s="397"/>
      <c r="BG2" s="397"/>
      <c r="BH2" s="397"/>
      <c r="BI2" s="397"/>
      <c r="BJ2" s="397"/>
      <c r="BK2" s="398"/>
      <c r="BL2" s="394" t="s">
        <v>707</v>
      </c>
      <c r="BM2" s="397"/>
      <c r="BN2" s="397"/>
      <c r="BO2" s="397"/>
      <c r="BP2" s="397"/>
      <c r="BQ2" s="397"/>
      <c r="BR2" s="397"/>
      <c r="BS2" s="398"/>
      <c r="BT2" s="394" t="s">
        <v>708</v>
      </c>
      <c r="BU2" s="399"/>
      <c r="BV2" s="399"/>
      <c r="BW2" s="399"/>
      <c r="BX2" s="399"/>
      <c r="BY2" s="399"/>
      <c r="BZ2" s="399"/>
      <c r="CA2" s="400"/>
      <c r="CB2" s="401" t="s">
        <v>709</v>
      </c>
      <c r="CC2" s="402"/>
      <c r="CD2" s="402"/>
      <c r="CE2" s="402"/>
      <c r="CF2" s="402"/>
      <c r="CG2" s="402"/>
      <c r="CH2" s="402"/>
      <c r="CI2" s="402"/>
      <c r="CJ2" s="394" t="s">
        <v>710</v>
      </c>
      <c r="CK2" s="399"/>
      <c r="CL2" s="399"/>
      <c r="CM2" s="399"/>
      <c r="CN2" s="399"/>
      <c r="CO2" s="399"/>
      <c r="CP2" s="399"/>
      <c r="CQ2" s="400"/>
      <c r="CR2" s="394" t="s">
        <v>711</v>
      </c>
      <c r="CS2" s="399"/>
      <c r="CT2" s="399"/>
      <c r="CU2" s="399"/>
      <c r="CV2" s="399"/>
      <c r="CW2" s="399"/>
      <c r="CX2" s="399"/>
      <c r="CY2" s="400"/>
    </row>
    <row r="3" spans="1:103" ht="25.5" customHeight="1">
      <c r="A3" s="311"/>
      <c r="B3" s="403"/>
      <c r="C3" s="313"/>
      <c r="D3" s="404" t="s">
        <v>712</v>
      </c>
      <c r="E3" s="405" t="s">
        <v>625</v>
      </c>
      <c r="F3" s="401" t="s">
        <v>713</v>
      </c>
      <c r="G3" s="402"/>
      <c r="H3" s="402"/>
      <c r="I3" s="402"/>
      <c r="J3" s="402"/>
      <c r="K3" s="402"/>
      <c r="L3" s="402"/>
      <c r="M3" s="406"/>
      <c r="N3" s="407" t="s">
        <v>714</v>
      </c>
      <c r="O3" s="407" t="s">
        <v>715</v>
      </c>
      <c r="P3" s="404" t="s">
        <v>712</v>
      </c>
      <c r="Q3" s="405" t="s">
        <v>716</v>
      </c>
      <c r="R3" s="405" t="s">
        <v>630</v>
      </c>
      <c r="S3" s="405" t="s">
        <v>633</v>
      </c>
      <c r="T3" s="405" t="s">
        <v>635</v>
      </c>
      <c r="U3" s="405" t="s">
        <v>636</v>
      </c>
      <c r="V3" s="405" t="s">
        <v>717</v>
      </c>
      <c r="W3" s="405" t="s">
        <v>643</v>
      </c>
      <c r="X3" s="404" t="s">
        <v>712</v>
      </c>
      <c r="Y3" s="405" t="s">
        <v>716</v>
      </c>
      <c r="Z3" s="405" t="s">
        <v>630</v>
      </c>
      <c r="AA3" s="405" t="s">
        <v>633</v>
      </c>
      <c r="AB3" s="405" t="s">
        <v>635</v>
      </c>
      <c r="AC3" s="405" t="s">
        <v>636</v>
      </c>
      <c r="AD3" s="405" t="s">
        <v>717</v>
      </c>
      <c r="AE3" s="405" t="s">
        <v>643</v>
      </c>
      <c r="AF3" s="404" t="s">
        <v>712</v>
      </c>
      <c r="AG3" s="405" t="s">
        <v>716</v>
      </c>
      <c r="AH3" s="405" t="s">
        <v>630</v>
      </c>
      <c r="AI3" s="405" t="s">
        <v>633</v>
      </c>
      <c r="AJ3" s="405" t="s">
        <v>635</v>
      </c>
      <c r="AK3" s="405" t="s">
        <v>636</v>
      </c>
      <c r="AL3" s="405" t="s">
        <v>717</v>
      </c>
      <c r="AM3" s="405" t="s">
        <v>643</v>
      </c>
      <c r="AN3" s="404" t="s">
        <v>712</v>
      </c>
      <c r="AO3" s="405" t="s">
        <v>716</v>
      </c>
      <c r="AP3" s="405" t="s">
        <v>630</v>
      </c>
      <c r="AQ3" s="405" t="s">
        <v>633</v>
      </c>
      <c r="AR3" s="405" t="s">
        <v>635</v>
      </c>
      <c r="AS3" s="405" t="s">
        <v>636</v>
      </c>
      <c r="AT3" s="405" t="s">
        <v>717</v>
      </c>
      <c r="AU3" s="405" t="s">
        <v>643</v>
      </c>
      <c r="AV3" s="404" t="s">
        <v>712</v>
      </c>
      <c r="AW3" s="405" t="s">
        <v>716</v>
      </c>
      <c r="AX3" s="405" t="s">
        <v>630</v>
      </c>
      <c r="AY3" s="405" t="s">
        <v>633</v>
      </c>
      <c r="AZ3" s="405" t="s">
        <v>635</v>
      </c>
      <c r="BA3" s="405" t="s">
        <v>636</v>
      </c>
      <c r="BB3" s="405" t="s">
        <v>717</v>
      </c>
      <c r="BC3" s="405" t="s">
        <v>643</v>
      </c>
      <c r="BD3" s="404" t="s">
        <v>712</v>
      </c>
      <c r="BE3" s="405" t="s">
        <v>716</v>
      </c>
      <c r="BF3" s="405" t="s">
        <v>630</v>
      </c>
      <c r="BG3" s="405" t="s">
        <v>633</v>
      </c>
      <c r="BH3" s="405" t="s">
        <v>635</v>
      </c>
      <c r="BI3" s="405" t="s">
        <v>636</v>
      </c>
      <c r="BJ3" s="405" t="s">
        <v>717</v>
      </c>
      <c r="BK3" s="405" t="s">
        <v>643</v>
      </c>
      <c r="BL3" s="404" t="s">
        <v>712</v>
      </c>
      <c r="BM3" s="405" t="s">
        <v>716</v>
      </c>
      <c r="BN3" s="405" t="s">
        <v>630</v>
      </c>
      <c r="BO3" s="405" t="s">
        <v>633</v>
      </c>
      <c r="BP3" s="405" t="s">
        <v>635</v>
      </c>
      <c r="BQ3" s="405" t="s">
        <v>636</v>
      </c>
      <c r="BR3" s="405" t="s">
        <v>717</v>
      </c>
      <c r="BS3" s="405" t="s">
        <v>643</v>
      </c>
      <c r="BT3" s="404" t="s">
        <v>712</v>
      </c>
      <c r="BU3" s="405" t="s">
        <v>716</v>
      </c>
      <c r="BV3" s="405" t="s">
        <v>630</v>
      </c>
      <c r="BW3" s="405" t="s">
        <v>633</v>
      </c>
      <c r="BX3" s="405" t="s">
        <v>635</v>
      </c>
      <c r="BY3" s="405" t="s">
        <v>636</v>
      </c>
      <c r="BZ3" s="405" t="s">
        <v>717</v>
      </c>
      <c r="CA3" s="405" t="s">
        <v>643</v>
      </c>
      <c r="CB3" s="404" t="s">
        <v>712</v>
      </c>
      <c r="CC3" s="405" t="s">
        <v>716</v>
      </c>
      <c r="CD3" s="405" t="s">
        <v>630</v>
      </c>
      <c r="CE3" s="405" t="s">
        <v>633</v>
      </c>
      <c r="CF3" s="405" t="s">
        <v>635</v>
      </c>
      <c r="CG3" s="405" t="s">
        <v>636</v>
      </c>
      <c r="CH3" s="405" t="s">
        <v>717</v>
      </c>
      <c r="CI3" s="405" t="s">
        <v>643</v>
      </c>
      <c r="CJ3" s="404" t="s">
        <v>712</v>
      </c>
      <c r="CK3" s="405" t="s">
        <v>716</v>
      </c>
      <c r="CL3" s="405" t="s">
        <v>630</v>
      </c>
      <c r="CM3" s="405" t="s">
        <v>633</v>
      </c>
      <c r="CN3" s="405" t="s">
        <v>635</v>
      </c>
      <c r="CO3" s="405" t="s">
        <v>636</v>
      </c>
      <c r="CP3" s="405" t="s">
        <v>717</v>
      </c>
      <c r="CQ3" s="405" t="s">
        <v>643</v>
      </c>
      <c r="CR3" s="404" t="s">
        <v>712</v>
      </c>
      <c r="CS3" s="405" t="s">
        <v>716</v>
      </c>
      <c r="CT3" s="405" t="s">
        <v>630</v>
      </c>
      <c r="CU3" s="405" t="s">
        <v>633</v>
      </c>
      <c r="CV3" s="405" t="s">
        <v>635</v>
      </c>
      <c r="CW3" s="405" t="s">
        <v>636</v>
      </c>
      <c r="CX3" s="405" t="s">
        <v>717</v>
      </c>
      <c r="CY3" s="405" t="s">
        <v>643</v>
      </c>
    </row>
    <row r="4" spans="1:103" ht="25.5" customHeight="1">
      <c r="A4" s="311"/>
      <c r="B4" s="403"/>
      <c r="C4" s="313"/>
      <c r="D4" s="404"/>
      <c r="E4" s="404"/>
      <c r="F4" s="404" t="s">
        <v>712</v>
      </c>
      <c r="G4" s="407" t="s">
        <v>634</v>
      </c>
      <c r="H4" s="407" t="s">
        <v>718</v>
      </c>
      <c r="I4" s="407" t="s">
        <v>648</v>
      </c>
      <c r="J4" s="407" t="s">
        <v>650</v>
      </c>
      <c r="K4" s="407" t="s">
        <v>652</v>
      </c>
      <c r="L4" s="407" t="s">
        <v>719</v>
      </c>
      <c r="M4" s="407" t="s">
        <v>720</v>
      </c>
      <c r="N4" s="408"/>
      <c r="O4" s="408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4"/>
      <c r="CB4" s="404"/>
      <c r="CC4" s="404"/>
      <c r="CD4" s="404"/>
      <c r="CE4" s="404"/>
      <c r="CF4" s="404"/>
      <c r="CG4" s="404"/>
      <c r="CH4" s="404"/>
      <c r="CI4" s="404"/>
      <c r="CJ4" s="404"/>
      <c r="CK4" s="404"/>
      <c r="CL4" s="404"/>
      <c r="CM4" s="404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</row>
    <row r="5" spans="1:103" ht="25.5" customHeight="1">
      <c r="A5" s="311"/>
      <c r="B5" s="403"/>
      <c r="C5" s="313"/>
      <c r="D5" s="409"/>
      <c r="E5" s="404"/>
      <c r="F5" s="404"/>
      <c r="G5" s="408"/>
      <c r="H5" s="408"/>
      <c r="I5" s="408"/>
      <c r="J5" s="408"/>
      <c r="K5" s="408"/>
      <c r="L5" s="408"/>
      <c r="M5" s="408"/>
      <c r="N5" s="408"/>
      <c r="O5" s="408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4"/>
      <c r="BT5" s="404"/>
      <c r="BU5" s="404"/>
      <c r="BV5" s="404"/>
      <c r="BW5" s="404"/>
      <c r="BX5" s="404"/>
      <c r="BY5" s="404"/>
      <c r="BZ5" s="404"/>
      <c r="CA5" s="404"/>
      <c r="CB5" s="404"/>
      <c r="CC5" s="404"/>
      <c r="CD5" s="404"/>
      <c r="CE5" s="404"/>
      <c r="CF5" s="404"/>
      <c r="CG5" s="404"/>
      <c r="CH5" s="404"/>
      <c r="CI5" s="404"/>
      <c r="CJ5" s="404"/>
      <c r="CK5" s="404"/>
      <c r="CL5" s="404"/>
      <c r="CM5" s="404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</row>
    <row r="6" spans="1:103" s="180" customFormat="1" ht="13.5">
      <c r="A6" s="311"/>
      <c r="B6" s="410"/>
      <c r="C6" s="313"/>
      <c r="D6" s="411" t="s">
        <v>721</v>
      </c>
      <c r="E6" s="411" t="s">
        <v>721</v>
      </c>
      <c r="F6" s="411" t="s">
        <v>721</v>
      </c>
      <c r="G6" s="411" t="s">
        <v>721</v>
      </c>
      <c r="H6" s="411" t="s">
        <v>721</v>
      </c>
      <c r="I6" s="411" t="s">
        <v>721</v>
      </c>
      <c r="J6" s="411" t="s">
        <v>721</v>
      </c>
      <c r="K6" s="411" t="s">
        <v>721</v>
      </c>
      <c r="L6" s="411" t="s">
        <v>721</v>
      </c>
      <c r="M6" s="411" t="s">
        <v>721</v>
      </c>
      <c r="N6" s="411" t="s">
        <v>721</v>
      </c>
      <c r="O6" s="411" t="s">
        <v>721</v>
      </c>
      <c r="P6" s="411" t="s">
        <v>721</v>
      </c>
      <c r="Q6" s="411" t="s">
        <v>721</v>
      </c>
      <c r="R6" s="411" t="s">
        <v>721</v>
      </c>
      <c r="S6" s="411" t="s">
        <v>721</v>
      </c>
      <c r="T6" s="411" t="s">
        <v>721</v>
      </c>
      <c r="U6" s="411" t="s">
        <v>721</v>
      </c>
      <c r="V6" s="411" t="s">
        <v>721</v>
      </c>
      <c r="W6" s="411" t="s">
        <v>721</v>
      </c>
      <c r="X6" s="411" t="s">
        <v>721</v>
      </c>
      <c r="Y6" s="411" t="s">
        <v>721</v>
      </c>
      <c r="Z6" s="411" t="s">
        <v>721</v>
      </c>
      <c r="AA6" s="411" t="s">
        <v>721</v>
      </c>
      <c r="AB6" s="411" t="s">
        <v>721</v>
      </c>
      <c r="AC6" s="411" t="s">
        <v>721</v>
      </c>
      <c r="AD6" s="411" t="s">
        <v>721</v>
      </c>
      <c r="AE6" s="411" t="s">
        <v>721</v>
      </c>
      <c r="AF6" s="411" t="s">
        <v>721</v>
      </c>
      <c r="AG6" s="411" t="s">
        <v>721</v>
      </c>
      <c r="AH6" s="411" t="s">
        <v>721</v>
      </c>
      <c r="AI6" s="411" t="s">
        <v>721</v>
      </c>
      <c r="AJ6" s="411" t="s">
        <v>721</v>
      </c>
      <c r="AK6" s="411" t="s">
        <v>721</v>
      </c>
      <c r="AL6" s="411" t="s">
        <v>721</v>
      </c>
      <c r="AM6" s="411" t="s">
        <v>721</v>
      </c>
      <c r="AN6" s="411" t="s">
        <v>721</v>
      </c>
      <c r="AO6" s="411" t="s">
        <v>721</v>
      </c>
      <c r="AP6" s="411" t="s">
        <v>721</v>
      </c>
      <c r="AQ6" s="411" t="s">
        <v>721</v>
      </c>
      <c r="AR6" s="411" t="s">
        <v>721</v>
      </c>
      <c r="AS6" s="411" t="s">
        <v>721</v>
      </c>
      <c r="AT6" s="411" t="s">
        <v>721</v>
      </c>
      <c r="AU6" s="411" t="s">
        <v>721</v>
      </c>
      <c r="AV6" s="411" t="s">
        <v>721</v>
      </c>
      <c r="AW6" s="411" t="s">
        <v>721</v>
      </c>
      <c r="AX6" s="411" t="s">
        <v>721</v>
      </c>
      <c r="AY6" s="411" t="s">
        <v>721</v>
      </c>
      <c r="AZ6" s="411" t="s">
        <v>721</v>
      </c>
      <c r="BA6" s="411" t="s">
        <v>721</v>
      </c>
      <c r="BB6" s="411" t="s">
        <v>721</v>
      </c>
      <c r="BC6" s="411" t="s">
        <v>721</v>
      </c>
      <c r="BD6" s="411" t="s">
        <v>721</v>
      </c>
      <c r="BE6" s="411" t="s">
        <v>721</v>
      </c>
      <c r="BF6" s="411" t="s">
        <v>721</v>
      </c>
      <c r="BG6" s="411" t="s">
        <v>721</v>
      </c>
      <c r="BH6" s="411" t="s">
        <v>721</v>
      </c>
      <c r="BI6" s="411" t="s">
        <v>721</v>
      </c>
      <c r="BJ6" s="411" t="s">
        <v>721</v>
      </c>
      <c r="BK6" s="411" t="s">
        <v>721</v>
      </c>
      <c r="BL6" s="411" t="s">
        <v>721</v>
      </c>
      <c r="BM6" s="411" t="s">
        <v>721</v>
      </c>
      <c r="BN6" s="411" t="s">
        <v>721</v>
      </c>
      <c r="BO6" s="411" t="s">
        <v>721</v>
      </c>
      <c r="BP6" s="411" t="s">
        <v>721</v>
      </c>
      <c r="BQ6" s="411" t="s">
        <v>721</v>
      </c>
      <c r="BR6" s="411" t="s">
        <v>721</v>
      </c>
      <c r="BS6" s="411" t="s">
        <v>721</v>
      </c>
      <c r="BT6" s="411" t="s">
        <v>721</v>
      </c>
      <c r="BU6" s="411" t="s">
        <v>721</v>
      </c>
      <c r="BV6" s="411" t="s">
        <v>721</v>
      </c>
      <c r="BW6" s="411" t="s">
        <v>721</v>
      </c>
      <c r="BX6" s="411" t="s">
        <v>721</v>
      </c>
      <c r="BY6" s="411" t="s">
        <v>721</v>
      </c>
      <c r="BZ6" s="411" t="s">
        <v>721</v>
      </c>
      <c r="CA6" s="411" t="s">
        <v>721</v>
      </c>
      <c r="CB6" s="411" t="s">
        <v>721</v>
      </c>
      <c r="CC6" s="411" t="s">
        <v>721</v>
      </c>
      <c r="CD6" s="411" t="s">
        <v>721</v>
      </c>
      <c r="CE6" s="411" t="s">
        <v>721</v>
      </c>
      <c r="CF6" s="411" t="s">
        <v>721</v>
      </c>
      <c r="CG6" s="411" t="s">
        <v>721</v>
      </c>
      <c r="CH6" s="411" t="s">
        <v>721</v>
      </c>
      <c r="CI6" s="411" t="s">
        <v>721</v>
      </c>
      <c r="CJ6" s="411" t="s">
        <v>721</v>
      </c>
      <c r="CK6" s="411" t="s">
        <v>721</v>
      </c>
      <c r="CL6" s="411" t="s">
        <v>721</v>
      </c>
      <c r="CM6" s="411" t="s">
        <v>721</v>
      </c>
      <c r="CN6" s="411" t="s">
        <v>721</v>
      </c>
      <c r="CO6" s="411" t="s">
        <v>721</v>
      </c>
      <c r="CP6" s="411" t="s">
        <v>721</v>
      </c>
      <c r="CQ6" s="411" t="s">
        <v>721</v>
      </c>
      <c r="CR6" s="411" t="s">
        <v>721</v>
      </c>
      <c r="CS6" s="411" t="s">
        <v>721</v>
      </c>
      <c r="CT6" s="411" t="s">
        <v>721</v>
      </c>
      <c r="CU6" s="411" t="s">
        <v>721</v>
      </c>
      <c r="CV6" s="411" t="s">
        <v>721</v>
      </c>
      <c r="CW6" s="411" t="s">
        <v>721</v>
      </c>
      <c r="CX6" s="411" t="s">
        <v>721</v>
      </c>
      <c r="CY6" s="411" t="s">
        <v>721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414</v>
      </c>
      <c r="D2" s="111" t="s">
        <v>662</v>
      </c>
      <c r="E2" s="256" t="s">
        <v>415</v>
      </c>
      <c r="F2" s="38"/>
      <c r="N2" s="1" t="str">
        <f>LEFT(D2,2)</f>
        <v>16</v>
      </c>
      <c r="O2" s="1" t="str">
        <f>IF(N2&gt;0,VLOOKUP(N2,$AD$6:$AE$3000,2,FALSE),"-")</f>
        <v>富山県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75" t="s">
        <v>416</v>
      </c>
      <c r="I5" s="376"/>
      <c r="J5" s="376"/>
      <c r="K5" s="376"/>
      <c r="L5" s="379" t="s">
        <v>417</v>
      </c>
      <c r="M5" s="380" t="s">
        <v>418</v>
      </c>
      <c r="N5" s="381"/>
      <c r="O5" s="382"/>
      <c r="P5" s="383" t="s">
        <v>602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131</v>
      </c>
      <c r="D6" s="54"/>
      <c r="E6" s="112">
        <f>Y6</f>
        <v>1094479</v>
      </c>
      <c r="F6" s="57"/>
      <c r="H6" s="377"/>
      <c r="I6" s="378"/>
      <c r="J6" s="378"/>
      <c r="K6" s="378"/>
      <c r="L6" s="357"/>
      <c r="M6" s="264" t="s">
        <v>419</v>
      </c>
      <c r="N6" s="2" t="s">
        <v>420</v>
      </c>
      <c r="O6" s="3" t="s">
        <v>421</v>
      </c>
      <c r="P6" s="384"/>
      <c r="V6" s="36" t="s">
        <v>131</v>
      </c>
      <c r="W6" s="163" t="s">
        <v>422</v>
      </c>
      <c r="X6" s="163" t="s">
        <v>4</v>
      </c>
      <c r="Y6" s="36">
        <f aca="true" ca="1" t="shared" si="0" ref="Y6:Y40">IF(Y$2=0,INDIRECT(W6&amp;"!"&amp;X6&amp;$AB$2),0)</f>
        <v>1094479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423</v>
      </c>
      <c r="AE6" s="36" t="s">
        <v>15</v>
      </c>
    </row>
    <row r="7" spans="2:31" ht="15" customHeight="1" thickBot="1">
      <c r="B7" s="56"/>
      <c r="C7" s="52" t="s">
        <v>132</v>
      </c>
      <c r="D7" s="14"/>
      <c r="E7" s="41">
        <f>Y7</f>
        <v>0</v>
      </c>
      <c r="F7" s="57"/>
      <c r="H7" s="370" t="s">
        <v>424</v>
      </c>
      <c r="I7" s="370" t="s">
        <v>425</v>
      </c>
      <c r="J7" s="4" t="s">
        <v>426</v>
      </c>
      <c r="K7" s="5"/>
      <c r="L7" s="117">
        <f aca="true" t="shared" si="2" ref="L7:L14">Y42</f>
        <v>292752</v>
      </c>
      <c r="M7" s="118" t="s">
        <v>3</v>
      </c>
      <c r="N7" s="119" t="s">
        <v>3</v>
      </c>
      <c r="O7" s="120" t="s">
        <v>3</v>
      </c>
      <c r="P7" s="266">
        <f>Y135</f>
        <v>0</v>
      </c>
      <c r="V7" s="36" t="s">
        <v>132</v>
      </c>
      <c r="W7" s="163" t="s">
        <v>422</v>
      </c>
      <c r="X7" s="163" t="s">
        <v>5</v>
      </c>
      <c r="Y7" s="36">
        <f ca="1" t="shared" si="0"/>
        <v>0</v>
      </c>
      <c r="Z7" s="36"/>
      <c r="AA7" s="36" t="str">
        <f ca="1" t="shared" si="1"/>
        <v>16000</v>
      </c>
      <c r="AB7" s="36">
        <v>7</v>
      </c>
      <c r="AD7" s="165" t="s">
        <v>427</v>
      </c>
      <c r="AE7" s="36" t="s">
        <v>16</v>
      </c>
    </row>
    <row r="8" spans="2:31" ht="15" customHeight="1" thickBot="1">
      <c r="B8" s="357" t="s">
        <v>428</v>
      </c>
      <c r="C8" s="358"/>
      <c r="D8" s="358"/>
      <c r="E8" s="113">
        <f>SUM(E6:E7)</f>
        <v>1094479</v>
      </c>
      <c r="F8" s="57"/>
      <c r="H8" s="385"/>
      <c r="I8" s="371"/>
      <c r="J8" s="359" t="s">
        <v>429</v>
      </c>
      <c r="K8" s="42" t="s">
        <v>413</v>
      </c>
      <c r="L8" s="112">
        <f t="shared" si="2"/>
        <v>7843</v>
      </c>
      <c r="M8" s="121" t="s">
        <v>3</v>
      </c>
      <c r="N8" s="122" t="s">
        <v>3</v>
      </c>
      <c r="O8" s="267" t="s">
        <v>3</v>
      </c>
      <c r="P8" s="268" t="s">
        <v>3</v>
      </c>
      <c r="V8" s="36" t="s">
        <v>119</v>
      </c>
      <c r="W8" s="163" t="s">
        <v>422</v>
      </c>
      <c r="X8" s="163" t="s">
        <v>8</v>
      </c>
      <c r="Y8" s="36">
        <f ca="1" t="shared" si="0"/>
        <v>13679</v>
      </c>
      <c r="Z8" s="36"/>
      <c r="AA8" s="36" t="str">
        <f ca="1" t="shared" si="1"/>
        <v>16201</v>
      </c>
      <c r="AB8" s="36">
        <v>8</v>
      </c>
      <c r="AD8" s="165" t="s">
        <v>430</v>
      </c>
      <c r="AE8" s="36" t="s">
        <v>17</v>
      </c>
    </row>
    <row r="9" spans="2:31" ht="15" customHeight="1" thickBot="1">
      <c r="B9" s="362" t="s">
        <v>119</v>
      </c>
      <c r="C9" s="358"/>
      <c r="D9" s="358"/>
      <c r="E9" s="113">
        <f>Y8</f>
        <v>13679</v>
      </c>
      <c r="F9" s="57"/>
      <c r="H9" s="385"/>
      <c r="I9" s="371"/>
      <c r="J9" s="360"/>
      <c r="K9" s="10" t="s">
        <v>143</v>
      </c>
      <c r="L9" s="41">
        <f t="shared" si="2"/>
        <v>0</v>
      </c>
      <c r="M9" s="123" t="s">
        <v>3</v>
      </c>
      <c r="N9" s="124" t="s">
        <v>3</v>
      </c>
      <c r="O9" s="269" t="s">
        <v>3</v>
      </c>
      <c r="P9" s="270" t="s">
        <v>3</v>
      </c>
      <c r="V9" s="36" t="s">
        <v>216</v>
      </c>
      <c r="W9" s="163" t="s">
        <v>431</v>
      </c>
      <c r="X9" s="163" t="s">
        <v>5</v>
      </c>
      <c r="Y9" s="36">
        <f ca="1" t="shared" si="0"/>
        <v>0</v>
      </c>
      <c r="Z9" s="36"/>
      <c r="AA9" s="36" t="str">
        <f ca="1" t="shared" si="1"/>
        <v>16202</v>
      </c>
      <c r="AB9" s="36">
        <v>9</v>
      </c>
      <c r="AD9" s="165" t="s">
        <v>432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5"/>
      <c r="I10" s="371"/>
      <c r="J10" s="360"/>
      <c r="K10" s="44" t="s">
        <v>144</v>
      </c>
      <c r="L10" s="41">
        <f t="shared" si="2"/>
        <v>0</v>
      </c>
      <c r="M10" s="123" t="s">
        <v>3</v>
      </c>
      <c r="N10" s="124" t="s">
        <v>3</v>
      </c>
      <c r="O10" s="269" t="s">
        <v>3</v>
      </c>
      <c r="P10" s="270" t="s">
        <v>3</v>
      </c>
      <c r="V10" s="36" t="s">
        <v>218</v>
      </c>
      <c r="W10" s="163" t="s">
        <v>431</v>
      </c>
      <c r="X10" s="163" t="s">
        <v>10</v>
      </c>
      <c r="Y10" s="36">
        <f ca="1" t="shared" si="0"/>
        <v>199646</v>
      </c>
      <c r="Z10" s="36"/>
      <c r="AA10" s="36" t="str">
        <f ca="1" t="shared" si="1"/>
        <v>16204</v>
      </c>
      <c r="AB10" s="36">
        <v>10</v>
      </c>
      <c r="AD10" s="165" t="s">
        <v>433</v>
      </c>
      <c r="AE10" s="36" t="s">
        <v>19</v>
      </c>
    </row>
    <row r="11" spans="2:31" ht="15" customHeight="1" thickBot="1">
      <c r="B11" s="363"/>
      <c r="C11" s="363"/>
      <c r="D11" s="363"/>
      <c r="E11" s="35" t="s">
        <v>434</v>
      </c>
      <c r="F11" s="35" t="s">
        <v>435</v>
      </c>
      <c r="H11" s="385"/>
      <c r="I11" s="371"/>
      <c r="J11" s="360"/>
      <c r="K11" s="45" t="s">
        <v>146</v>
      </c>
      <c r="L11" s="41">
        <f t="shared" si="2"/>
        <v>0</v>
      </c>
      <c r="M11" s="123" t="s">
        <v>3</v>
      </c>
      <c r="N11" s="124" t="s">
        <v>3</v>
      </c>
      <c r="O11" s="269" t="s">
        <v>3</v>
      </c>
      <c r="P11" s="270" t="s">
        <v>3</v>
      </c>
      <c r="V11" s="36" t="s">
        <v>220</v>
      </c>
      <c r="W11" s="163" t="s">
        <v>431</v>
      </c>
      <c r="X11" s="163" t="s">
        <v>14</v>
      </c>
      <c r="Y11" s="36">
        <f ca="1" t="shared" si="0"/>
        <v>15688</v>
      </c>
      <c r="Z11" s="36"/>
      <c r="AA11" s="36" t="str">
        <f ca="1" t="shared" si="1"/>
        <v>16205</v>
      </c>
      <c r="AB11" s="36">
        <v>11</v>
      </c>
      <c r="AD11" s="165" t="s">
        <v>436</v>
      </c>
      <c r="AE11" s="36" t="s">
        <v>20</v>
      </c>
    </row>
    <row r="12" spans="2:31" ht="15" customHeight="1">
      <c r="B12" s="364" t="s">
        <v>134</v>
      </c>
      <c r="C12" s="367" t="s">
        <v>437</v>
      </c>
      <c r="D12" s="9" t="s">
        <v>216</v>
      </c>
      <c r="E12" s="112">
        <f aca="true" t="shared" si="3" ref="E12:E17">Y17</f>
        <v>0</v>
      </c>
      <c r="F12" s="112">
        <f aca="true" t="shared" si="4" ref="F12:F17">Y29</f>
        <v>0</v>
      </c>
      <c r="H12" s="385"/>
      <c r="I12" s="371"/>
      <c r="J12" s="360"/>
      <c r="K12" s="45" t="s">
        <v>148</v>
      </c>
      <c r="L12" s="41">
        <f t="shared" si="2"/>
        <v>106</v>
      </c>
      <c r="M12" s="123" t="s">
        <v>3</v>
      </c>
      <c r="N12" s="124" t="s">
        <v>3</v>
      </c>
      <c r="O12" s="269" t="s">
        <v>3</v>
      </c>
      <c r="P12" s="270" t="s">
        <v>3</v>
      </c>
      <c r="V12" s="36" t="s">
        <v>222</v>
      </c>
      <c r="W12" s="163" t="s">
        <v>431</v>
      </c>
      <c r="X12" s="163" t="s">
        <v>438</v>
      </c>
      <c r="Y12" s="36">
        <f ca="1" t="shared" si="0"/>
        <v>26894</v>
      </c>
      <c r="Z12" s="36"/>
      <c r="AA12" s="36" t="str">
        <f ca="1" t="shared" si="1"/>
        <v>16206</v>
      </c>
      <c r="AB12" s="36">
        <v>12</v>
      </c>
      <c r="AD12" s="165" t="s">
        <v>439</v>
      </c>
      <c r="AE12" s="36" t="s">
        <v>21</v>
      </c>
    </row>
    <row r="13" spans="2:31" ht="15" customHeight="1">
      <c r="B13" s="365"/>
      <c r="C13" s="368"/>
      <c r="D13" s="10" t="s">
        <v>218</v>
      </c>
      <c r="E13" s="41">
        <f t="shared" si="3"/>
        <v>199646</v>
      </c>
      <c r="F13" s="41">
        <f t="shared" si="4"/>
        <v>79724</v>
      </c>
      <c r="H13" s="385"/>
      <c r="I13" s="371"/>
      <c r="J13" s="360"/>
      <c r="K13" s="45" t="s">
        <v>149</v>
      </c>
      <c r="L13" s="41">
        <f t="shared" si="2"/>
        <v>49</v>
      </c>
      <c r="M13" s="123" t="s">
        <v>3</v>
      </c>
      <c r="N13" s="124" t="s">
        <v>3</v>
      </c>
      <c r="O13" s="269" t="s">
        <v>3</v>
      </c>
      <c r="P13" s="270" t="s">
        <v>3</v>
      </c>
      <c r="V13" s="36" t="s">
        <v>274</v>
      </c>
      <c r="W13" s="163" t="s">
        <v>431</v>
      </c>
      <c r="X13" s="163" t="s">
        <v>440</v>
      </c>
      <c r="Y13" s="36">
        <f ca="1" t="shared" si="0"/>
        <v>507</v>
      </c>
      <c r="Z13" s="36"/>
      <c r="AA13" s="36" t="str">
        <f ca="1" t="shared" si="1"/>
        <v>16207</v>
      </c>
      <c r="AB13" s="36">
        <v>13</v>
      </c>
      <c r="AD13" s="165" t="s">
        <v>441</v>
      </c>
      <c r="AE13" s="36" t="s">
        <v>22</v>
      </c>
    </row>
    <row r="14" spans="2:31" ht="15" customHeight="1" thickBot="1">
      <c r="B14" s="365"/>
      <c r="C14" s="368"/>
      <c r="D14" s="10" t="s">
        <v>220</v>
      </c>
      <c r="E14" s="41">
        <f t="shared" si="3"/>
        <v>15688</v>
      </c>
      <c r="F14" s="41">
        <f t="shared" si="4"/>
        <v>1652</v>
      </c>
      <c r="H14" s="385"/>
      <c r="I14" s="371"/>
      <c r="J14" s="361"/>
      <c r="K14" s="46" t="s">
        <v>442</v>
      </c>
      <c r="L14" s="113">
        <f t="shared" si="2"/>
        <v>0</v>
      </c>
      <c r="M14" s="126" t="s">
        <v>3</v>
      </c>
      <c r="N14" s="127" t="s">
        <v>3</v>
      </c>
      <c r="O14" s="271" t="s">
        <v>3</v>
      </c>
      <c r="P14" s="259" t="s">
        <v>3</v>
      </c>
      <c r="V14" s="36" t="s">
        <v>225</v>
      </c>
      <c r="W14" s="163" t="s">
        <v>431</v>
      </c>
      <c r="X14" s="163" t="s">
        <v>443</v>
      </c>
      <c r="Y14" s="36">
        <f ca="1" t="shared" si="0"/>
        <v>902</v>
      </c>
      <c r="Z14" s="36"/>
      <c r="AA14" s="36" t="str">
        <f ca="1" t="shared" si="1"/>
        <v>16208</v>
      </c>
      <c r="AB14" s="36">
        <v>14</v>
      </c>
      <c r="AD14" s="165" t="s">
        <v>444</v>
      </c>
      <c r="AE14" s="36" t="s">
        <v>23</v>
      </c>
    </row>
    <row r="15" spans="2:31" ht="15" customHeight="1" thickBot="1">
      <c r="B15" s="365"/>
      <c r="C15" s="368"/>
      <c r="D15" s="10" t="s">
        <v>222</v>
      </c>
      <c r="E15" s="41">
        <f t="shared" si="3"/>
        <v>26894</v>
      </c>
      <c r="F15" s="41">
        <f t="shared" si="4"/>
        <v>17899</v>
      </c>
      <c r="H15" s="385"/>
      <c r="I15" s="11"/>
      <c r="J15" s="12" t="s">
        <v>445</v>
      </c>
      <c r="K15" s="13"/>
      <c r="L15" s="128">
        <f>SUM(L7:L14)</f>
        <v>300750</v>
      </c>
      <c r="M15" s="129" t="s">
        <v>3</v>
      </c>
      <c r="N15" s="130">
        <f aca="true" t="shared" si="5" ref="N15:N22">Y59</f>
        <v>26124</v>
      </c>
      <c r="O15" s="131">
        <f>Y67</f>
        <v>3693</v>
      </c>
      <c r="P15" s="266">
        <f>P7</f>
        <v>0</v>
      </c>
      <c r="V15" s="36" t="s">
        <v>267</v>
      </c>
      <c r="W15" s="163" t="s">
        <v>431</v>
      </c>
      <c r="X15" s="163" t="s">
        <v>446</v>
      </c>
      <c r="Y15" s="36">
        <f ca="1" t="shared" si="0"/>
        <v>25000</v>
      </c>
      <c r="Z15" s="36"/>
      <c r="AA15" s="36" t="str">
        <f ca="1" t="shared" si="1"/>
        <v>16209</v>
      </c>
      <c r="AB15" s="36">
        <v>15</v>
      </c>
      <c r="AD15" s="165" t="s">
        <v>447</v>
      </c>
      <c r="AE15" s="36" t="s">
        <v>24</v>
      </c>
    </row>
    <row r="16" spans="2:31" ht="15" customHeight="1">
      <c r="B16" s="365"/>
      <c r="C16" s="368"/>
      <c r="D16" s="10" t="s">
        <v>274</v>
      </c>
      <c r="E16" s="41">
        <f t="shared" si="3"/>
        <v>507</v>
      </c>
      <c r="F16" s="41">
        <f t="shared" si="4"/>
        <v>0</v>
      </c>
      <c r="H16" s="385"/>
      <c r="I16" s="370" t="s">
        <v>448</v>
      </c>
      <c r="J16" s="15" t="s">
        <v>413</v>
      </c>
      <c r="K16" s="16"/>
      <c r="L16" s="132">
        <f aca="true" t="shared" si="6" ref="L16:L22">Y50</f>
        <v>22414</v>
      </c>
      <c r="M16" s="133">
        <f aca="true" t="shared" si="7" ref="M16:M22">L8</f>
        <v>7843</v>
      </c>
      <c r="N16" s="134">
        <f t="shared" si="5"/>
        <v>6908</v>
      </c>
      <c r="O16" s="272">
        <f aca="true" t="shared" si="8" ref="O16:O21">Y68</f>
        <v>7654</v>
      </c>
      <c r="P16" s="112">
        <f>Y136</f>
        <v>0</v>
      </c>
      <c r="V16" s="36" t="s">
        <v>135</v>
      </c>
      <c r="W16" s="163" t="s">
        <v>422</v>
      </c>
      <c r="X16" s="163" t="s">
        <v>10</v>
      </c>
      <c r="Y16" s="36">
        <f ca="1" t="shared" si="0"/>
        <v>34301</v>
      </c>
      <c r="Z16" s="36"/>
      <c r="AA16" s="36" t="str">
        <f ca="1" t="shared" si="1"/>
        <v>16210</v>
      </c>
      <c r="AB16" s="36">
        <v>16</v>
      </c>
      <c r="AD16" s="165" t="s">
        <v>449</v>
      </c>
      <c r="AE16" s="36" t="s">
        <v>25</v>
      </c>
    </row>
    <row r="17" spans="2:31" ht="15" customHeight="1">
      <c r="B17" s="365"/>
      <c r="C17" s="368"/>
      <c r="D17" s="10" t="s">
        <v>225</v>
      </c>
      <c r="E17" s="41">
        <f t="shared" si="3"/>
        <v>902</v>
      </c>
      <c r="F17" s="41">
        <f t="shared" si="4"/>
        <v>79</v>
      </c>
      <c r="H17" s="385"/>
      <c r="I17" s="371"/>
      <c r="J17" s="17" t="s">
        <v>143</v>
      </c>
      <c r="K17" s="18"/>
      <c r="L17" s="41">
        <f t="shared" si="6"/>
        <v>8349</v>
      </c>
      <c r="M17" s="136">
        <f t="shared" si="7"/>
        <v>0</v>
      </c>
      <c r="N17" s="137">
        <f t="shared" si="5"/>
        <v>0</v>
      </c>
      <c r="O17" s="273">
        <f t="shared" si="8"/>
        <v>8349</v>
      </c>
      <c r="P17" s="41">
        <f>Y137</f>
        <v>0</v>
      </c>
      <c r="V17" s="36" t="s">
        <v>450</v>
      </c>
      <c r="W17" s="163" t="s">
        <v>431</v>
      </c>
      <c r="X17" s="163" t="s">
        <v>451</v>
      </c>
      <c r="Y17" s="36">
        <f ca="1" t="shared" si="0"/>
        <v>0</v>
      </c>
      <c r="Z17" s="36"/>
      <c r="AA17" s="36" t="str">
        <f ca="1" t="shared" si="1"/>
        <v>16211</v>
      </c>
      <c r="AB17" s="36">
        <v>17</v>
      </c>
      <c r="AD17" s="165" t="s">
        <v>452</v>
      </c>
      <c r="AE17" s="36" t="s">
        <v>26</v>
      </c>
    </row>
    <row r="18" spans="2:31" ht="15" customHeight="1">
      <c r="B18" s="365"/>
      <c r="C18" s="369"/>
      <c r="D18" s="60" t="s">
        <v>445</v>
      </c>
      <c r="E18" s="114">
        <f>SUM(E12:E17)</f>
        <v>243637</v>
      </c>
      <c r="F18" s="114">
        <f>SUM(F12:F17)</f>
        <v>99354</v>
      </c>
      <c r="H18" s="385"/>
      <c r="I18" s="371"/>
      <c r="J18" s="19" t="s">
        <v>144</v>
      </c>
      <c r="K18" s="16"/>
      <c r="L18" s="41">
        <f t="shared" si="6"/>
        <v>1758</v>
      </c>
      <c r="M18" s="136">
        <f t="shared" si="7"/>
        <v>0</v>
      </c>
      <c r="N18" s="137">
        <f t="shared" si="5"/>
        <v>0</v>
      </c>
      <c r="O18" s="273">
        <f t="shared" si="8"/>
        <v>1758</v>
      </c>
      <c r="P18" s="41">
        <f>Y138</f>
        <v>0</v>
      </c>
      <c r="V18" s="36" t="s">
        <v>453</v>
      </c>
      <c r="W18" s="163" t="s">
        <v>431</v>
      </c>
      <c r="X18" s="163" t="s">
        <v>454</v>
      </c>
      <c r="Y18" s="36">
        <f ca="1" t="shared" si="0"/>
        <v>199646</v>
      </c>
      <c r="Z18" s="36"/>
      <c r="AA18" s="36" t="str">
        <f ca="1" t="shared" si="1"/>
        <v>16321</v>
      </c>
      <c r="AB18" s="36">
        <v>18</v>
      </c>
      <c r="AD18" s="165" t="s">
        <v>455</v>
      </c>
      <c r="AE18" s="36" t="s">
        <v>27</v>
      </c>
    </row>
    <row r="19" spans="2:31" ht="15" customHeight="1">
      <c r="B19" s="365"/>
      <c r="C19" s="372" t="s">
        <v>267</v>
      </c>
      <c r="D19" s="10" t="s">
        <v>216</v>
      </c>
      <c r="E19" s="115">
        <f aca="true" t="shared" si="9" ref="E19:E24">Y23</f>
        <v>0</v>
      </c>
      <c r="F19" s="41">
        <f aca="true" t="shared" si="10" ref="F19:F24">Y35</f>
        <v>0</v>
      </c>
      <c r="H19" s="385"/>
      <c r="I19" s="371"/>
      <c r="J19" s="19" t="s">
        <v>146</v>
      </c>
      <c r="K19" s="16"/>
      <c r="L19" s="41">
        <f t="shared" si="6"/>
        <v>841</v>
      </c>
      <c r="M19" s="136">
        <f t="shared" si="7"/>
        <v>0</v>
      </c>
      <c r="N19" s="137">
        <f t="shared" si="5"/>
        <v>0</v>
      </c>
      <c r="O19" s="273">
        <f t="shared" si="8"/>
        <v>841</v>
      </c>
      <c r="P19" s="41">
        <f>Y139</f>
        <v>0</v>
      </c>
      <c r="V19" s="36" t="s">
        <v>456</v>
      </c>
      <c r="W19" s="163" t="s">
        <v>431</v>
      </c>
      <c r="X19" s="163" t="s">
        <v>457</v>
      </c>
      <c r="Y19" s="36">
        <f ca="1" t="shared" si="0"/>
        <v>15688</v>
      </c>
      <c r="Z19" s="36"/>
      <c r="AA19" s="36" t="str">
        <f ca="1" t="shared" si="1"/>
        <v>16322</v>
      </c>
      <c r="AB19" s="36">
        <v>19</v>
      </c>
      <c r="AD19" s="165" t="s">
        <v>458</v>
      </c>
      <c r="AE19" s="36" t="s">
        <v>28</v>
      </c>
    </row>
    <row r="20" spans="2:31" ht="15" customHeight="1">
      <c r="B20" s="365"/>
      <c r="C20" s="373"/>
      <c r="D20" s="10" t="s">
        <v>218</v>
      </c>
      <c r="E20" s="115">
        <f t="shared" si="9"/>
        <v>3136</v>
      </c>
      <c r="F20" s="41">
        <f t="shared" si="10"/>
        <v>16937</v>
      </c>
      <c r="H20" s="385"/>
      <c r="I20" s="371"/>
      <c r="J20" s="17" t="s">
        <v>148</v>
      </c>
      <c r="K20" s="18"/>
      <c r="L20" s="41">
        <f t="shared" si="6"/>
        <v>14634</v>
      </c>
      <c r="M20" s="136">
        <f t="shared" si="7"/>
        <v>106</v>
      </c>
      <c r="N20" s="137">
        <f t="shared" si="5"/>
        <v>0</v>
      </c>
      <c r="O20" s="273">
        <f t="shared" si="8"/>
        <v>14528</v>
      </c>
      <c r="P20" s="41">
        <f>Y140</f>
        <v>0</v>
      </c>
      <c r="V20" s="36" t="s">
        <v>459</v>
      </c>
      <c r="W20" s="163" t="s">
        <v>431</v>
      </c>
      <c r="X20" s="163" t="s">
        <v>460</v>
      </c>
      <c r="Y20" s="36">
        <f ca="1" t="shared" si="0"/>
        <v>26894</v>
      </c>
      <c r="Z20" s="36"/>
      <c r="AA20" s="36" t="str">
        <f ca="1" t="shared" si="1"/>
        <v>16323</v>
      </c>
      <c r="AB20" s="36">
        <v>20</v>
      </c>
      <c r="AD20" s="165" t="s">
        <v>461</v>
      </c>
      <c r="AE20" s="36" t="s">
        <v>29</v>
      </c>
    </row>
    <row r="21" spans="2:31" ht="15" customHeight="1">
      <c r="B21" s="365"/>
      <c r="C21" s="373"/>
      <c r="D21" s="10" t="s">
        <v>220</v>
      </c>
      <c r="E21" s="115">
        <f t="shared" si="9"/>
        <v>385</v>
      </c>
      <c r="F21" s="41">
        <f t="shared" si="10"/>
        <v>1795</v>
      </c>
      <c r="H21" s="385"/>
      <c r="I21" s="371"/>
      <c r="J21" s="17" t="s">
        <v>149</v>
      </c>
      <c r="K21" s="18"/>
      <c r="L21" s="41">
        <f t="shared" si="6"/>
        <v>10851</v>
      </c>
      <c r="M21" s="136">
        <f t="shared" si="7"/>
        <v>49</v>
      </c>
      <c r="N21" s="137">
        <f t="shared" si="5"/>
        <v>181</v>
      </c>
      <c r="O21" s="273">
        <f t="shared" si="8"/>
        <v>10587</v>
      </c>
      <c r="P21" s="41">
        <f>Y141+Y142</f>
        <v>0</v>
      </c>
      <c r="V21" s="36" t="s">
        <v>462</v>
      </c>
      <c r="W21" s="163" t="s">
        <v>431</v>
      </c>
      <c r="X21" s="163" t="s">
        <v>463</v>
      </c>
      <c r="Y21" s="36">
        <f ca="1" t="shared" si="0"/>
        <v>507</v>
      </c>
      <c r="Z21" s="36"/>
      <c r="AA21" s="36" t="str">
        <f ca="1" t="shared" si="1"/>
        <v>16342</v>
      </c>
      <c r="AB21" s="36">
        <v>21</v>
      </c>
      <c r="AD21" s="165" t="s">
        <v>464</v>
      </c>
      <c r="AE21" s="36" t="s">
        <v>30</v>
      </c>
    </row>
    <row r="22" spans="2:31" ht="15" customHeight="1" thickBot="1">
      <c r="B22" s="365"/>
      <c r="C22" s="373"/>
      <c r="D22" s="10" t="s">
        <v>222</v>
      </c>
      <c r="E22" s="115">
        <f t="shared" si="9"/>
        <v>126</v>
      </c>
      <c r="F22" s="41">
        <f t="shared" si="10"/>
        <v>326</v>
      </c>
      <c r="H22" s="385"/>
      <c r="I22" s="371"/>
      <c r="J22" s="20" t="s">
        <v>442</v>
      </c>
      <c r="K22" s="21"/>
      <c r="L22" s="113">
        <f t="shared" si="6"/>
        <v>34</v>
      </c>
      <c r="M22" s="139">
        <f t="shared" si="7"/>
        <v>0</v>
      </c>
      <c r="N22" s="140">
        <f t="shared" si="5"/>
        <v>34</v>
      </c>
      <c r="O22" s="271" t="s">
        <v>3</v>
      </c>
      <c r="P22" s="113">
        <f>Y143</f>
        <v>0</v>
      </c>
      <c r="V22" s="36" t="s">
        <v>465</v>
      </c>
      <c r="W22" s="163" t="s">
        <v>431</v>
      </c>
      <c r="X22" s="163" t="s">
        <v>466</v>
      </c>
      <c r="Y22" s="36">
        <f ca="1" t="shared" si="0"/>
        <v>902</v>
      </c>
      <c r="Z22" s="36"/>
      <c r="AA22" s="36" t="str">
        <f ca="1" t="shared" si="1"/>
        <v>16343</v>
      </c>
      <c r="AB22" s="36">
        <v>22</v>
      </c>
      <c r="AD22" s="165" t="s">
        <v>467</v>
      </c>
      <c r="AE22" s="36" t="s">
        <v>31</v>
      </c>
    </row>
    <row r="23" spans="2:31" ht="15" customHeight="1" thickBot="1">
      <c r="B23" s="365"/>
      <c r="C23" s="373"/>
      <c r="D23" s="10" t="s">
        <v>274</v>
      </c>
      <c r="E23" s="115">
        <f t="shared" si="9"/>
        <v>0</v>
      </c>
      <c r="F23" s="41">
        <f t="shared" si="10"/>
        <v>0</v>
      </c>
      <c r="H23" s="385"/>
      <c r="I23" s="11"/>
      <c r="J23" s="22" t="s">
        <v>445</v>
      </c>
      <c r="K23" s="23"/>
      <c r="L23" s="141">
        <f>SUM(L16:L22)</f>
        <v>58881</v>
      </c>
      <c r="M23" s="142">
        <f>SUM(M16:M22)</f>
        <v>7998</v>
      </c>
      <c r="N23" s="143">
        <f>SUM(N16:N22)</f>
        <v>7123</v>
      </c>
      <c r="O23" s="144">
        <f>SUM(O16:O21)</f>
        <v>43717</v>
      </c>
      <c r="P23" s="117">
        <f>SUM(P16:P21)</f>
        <v>0</v>
      </c>
      <c r="V23" s="36" t="s">
        <v>468</v>
      </c>
      <c r="W23" s="163" t="s">
        <v>431</v>
      </c>
      <c r="X23" s="163" t="s">
        <v>469</v>
      </c>
      <c r="Y23" s="36">
        <f ca="1" t="shared" si="0"/>
        <v>0</v>
      </c>
      <c r="Z23" s="36"/>
      <c r="AA23" s="36">
        <f ca="1" t="shared" si="1"/>
        <v>0</v>
      </c>
      <c r="AB23" s="36">
        <v>23</v>
      </c>
      <c r="AD23" s="165" t="s">
        <v>470</v>
      </c>
      <c r="AE23" s="36" t="s">
        <v>32</v>
      </c>
    </row>
    <row r="24" spans="2:31" ht="15" customHeight="1" thickBot="1">
      <c r="B24" s="365"/>
      <c r="C24" s="373"/>
      <c r="D24" s="10" t="s">
        <v>225</v>
      </c>
      <c r="E24" s="115">
        <f t="shared" si="9"/>
        <v>548</v>
      </c>
      <c r="F24" s="41">
        <f t="shared" si="10"/>
        <v>1747</v>
      </c>
      <c r="H24" s="24"/>
      <c r="I24" s="258" t="s">
        <v>471</v>
      </c>
      <c r="J24" s="22"/>
      <c r="K24" s="22"/>
      <c r="L24" s="117">
        <f>SUM(L7,L23)</f>
        <v>351633</v>
      </c>
      <c r="M24" s="145">
        <f>M23</f>
        <v>7998</v>
      </c>
      <c r="N24" s="146">
        <f>SUM(N15,N23)</f>
        <v>33247</v>
      </c>
      <c r="O24" s="147">
        <f>SUM(O15,O23)</f>
        <v>47410</v>
      </c>
      <c r="P24" s="274">
        <f>SUM(P15,P23)</f>
        <v>0</v>
      </c>
      <c r="V24" s="36" t="s">
        <v>472</v>
      </c>
      <c r="W24" s="163" t="s">
        <v>431</v>
      </c>
      <c r="X24" s="163" t="s">
        <v>473</v>
      </c>
      <c r="Y24" s="36">
        <f ca="1" t="shared" si="0"/>
        <v>3136</v>
      </c>
      <c r="Z24" s="36"/>
      <c r="AA24" s="36">
        <f ca="1" t="shared" si="1"/>
        <v>0</v>
      </c>
      <c r="AB24" s="36">
        <v>24</v>
      </c>
      <c r="AD24" s="165" t="s">
        <v>474</v>
      </c>
      <c r="AE24" s="36" t="s">
        <v>33</v>
      </c>
    </row>
    <row r="25" spans="2:31" ht="15" customHeight="1">
      <c r="B25" s="365"/>
      <c r="C25" s="374"/>
      <c r="D25" s="14" t="s">
        <v>445</v>
      </c>
      <c r="E25" s="116">
        <f>SUM(E19:E24)</f>
        <v>4195</v>
      </c>
      <c r="F25" s="41">
        <f>SUM(F19:F24)</f>
        <v>20805</v>
      </c>
      <c r="H25" s="25" t="s">
        <v>412</v>
      </c>
      <c r="I25" s="26"/>
      <c r="J25" s="26"/>
      <c r="K25" s="27"/>
      <c r="L25" s="132">
        <f>Y57</f>
        <v>12891</v>
      </c>
      <c r="M25" s="148" t="s">
        <v>3</v>
      </c>
      <c r="N25" s="149" t="s">
        <v>3</v>
      </c>
      <c r="O25" s="135">
        <f>L25</f>
        <v>12891</v>
      </c>
      <c r="P25" s="275" t="s">
        <v>3</v>
      </c>
      <c r="V25" s="36" t="s">
        <v>475</v>
      </c>
      <c r="W25" s="163" t="s">
        <v>431</v>
      </c>
      <c r="X25" s="163" t="s">
        <v>476</v>
      </c>
      <c r="Y25" s="36">
        <f ca="1" t="shared" si="0"/>
        <v>385</v>
      </c>
      <c r="Z25" s="36"/>
      <c r="AA25" s="36">
        <f ca="1" t="shared" si="1"/>
        <v>0</v>
      </c>
      <c r="AB25" s="36">
        <v>25</v>
      </c>
      <c r="AD25" s="165" t="s">
        <v>477</v>
      </c>
      <c r="AE25" s="36" t="s">
        <v>34</v>
      </c>
    </row>
    <row r="26" spans="2:31" ht="15" customHeight="1" thickBot="1">
      <c r="B26" s="366"/>
      <c r="C26" s="58" t="s">
        <v>1</v>
      </c>
      <c r="D26" s="59"/>
      <c r="E26" s="113">
        <f>E18+E25</f>
        <v>247832</v>
      </c>
      <c r="F26" s="113">
        <f>F18+F25</f>
        <v>120159</v>
      </c>
      <c r="H26" s="28" t="s">
        <v>411</v>
      </c>
      <c r="I26" s="29"/>
      <c r="J26" s="29"/>
      <c r="K26" s="30"/>
      <c r="L26" s="114">
        <f>Y58</f>
        <v>3467</v>
      </c>
      <c r="M26" s="150" t="s">
        <v>3</v>
      </c>
      <c r="N26" s="151">
        <f>L26</f>
        <v>3467</v>
      </c>
      <c r="O26" s="152" t="s">
        <v>3</v>
      </c>
      <c r="P26" s="276" t="s">
        <v>3</v>
      </c>
      <c r="V26" s="36" t="s">
        <v>478</v>
      </c>
      <c r="W26" s="163" t="s">
        <v>431</v>
      </c>
      <c r="X26" s="163" t="s">
        <v>479</v>
      </c>
      <c r="Y26" s="36">
        <f ca="1" t="shared" si="0"/>
        <v>126</v>
      </c>
      <c r="Z26" s="36"/>
      <c r="AA26" s="36">
        <f ca="1" t="shared" si="1"/>
        <v>0</v>
      </c>
      <c r="AB26" s="36">
        <v>26</v>
      </c>
      <c r="AD26" s="165" t="s">
        <v>480</v>
      </c>
      <c r="AE26" s="36" t="s">
        <v>35</v>
      </c>
    </row>
    <row r="27" spans="8:31" ht="15" customHeight="1" thickBot="1">
      <c r="H27" s="351" t="s">
        <v>1</v>
      </c>
      <c r="I27" s="352"/>
      <c r="J27" s="352"/>
      <c r="K27" s="353"/>
      <c r="L27" s="153">
        <f>SUM(L24:L26)</f>
        <v>367991</v>
      </c>
      <c r="M27" s="154">
        <f>SUM(M24:M26)</f>
        <v>7998</v>
      </c>
      <c r="N27" s="155">
        <f>SUM(N24:N26)</f>
        <v>36714</v>
      </c>
      <c r="O27" s="156">
        <f>SUM(O24:O26)</f>
        <v>60301</v>
      </c>
      <c r="P27" s="156">
        <f>SUM(P24:P26)</f>
        <v>0</v>
      </c>
      <c r="V27" s="36" t="s">
        <v>481</v>
      </c>
      <c r="W27" s="163" t="s">
        <v>431</v>
      </c>
      <c r="X27" s="163" t="s">
        <v>482</v>
      </c>
      <c r="Y27" s="36">
        <f ca="1" t="shared" si="0"/>
        <v>0</v>
      </c>
      <c r="Z27" s="36"/>
      <c r="AA27" s="36">
        <f ca="1" t="shared" si="1"/>
        <v>0</v>
      </c>
      <c r="AB27" s="36">
        <v>27</v>
      </c>
      <c r="AD27" s="165" t="s">
        <v>483</v>
      </c>
      <c r="AE27" s="36" t="s">
        <v>36</v>
      </c>
    </row>
    <row r="28" spans="6:31" ht="15" customHeight="1" thickBot="1">
      <c r="F28" s="5"/>
      <c r="H28" s="31" t="s">
        <v>484</v>
      </c>
      <c r="I28" s="31"/>
      <c r="J28" s="31"/>
      <c r="K28" s="31"/>
      <c r="V28" s="36" t="s">
        <v>485</v>
      </c>
      <c r="W28" s="163" t="s">
        <v>431</v>
      </c>
      <c r="X28" s="163" t="s">
        <v>486</v>
      </c>
      <c r="Y28" s="36">
        <f ca="1" t="shared" si="0"/>
        <v>548</v>
      </c>
      <c r="Z28" s="36"/>
      <c r="AA28" s="36">
        <f ca="1" t="shared" si="1"/>
        <v>0</v>
      </c>
      <c r="AB28" s="36">
        <v>28</v>
      </c>
      <c r="AD28" s="165" t="s">
        <v>487</v>
      </c>
      <c r="AE28" s="36" t="s">
        <v>37</v>
      </c>
    </row>
    <row r="29" spans="2:31" ht="15" customHeight="1">
      <c r="B29" s="62"/>
      <c r="C29" s="265" t="s">
        <v>191</v>
      </c>
      <c r="D29" s="7"/>
      <c r="E29" s="112">
        <f>E26</f>
        <v>247832</v>
      </c>
      <c r="F29" s="65"/>
      <c r="L29" s="66"/>
      <c r="M29" s="6" t="s">
        <v>412</v>
      </c>
      <c r="N29" s="6" t="s">
        <v>488</v>
      </c>
      <c r="O29" s="7" t="s">
        <v>135</v>
      </c>
      <c r="V29" s="36" t="s">
        <v>489</v>
      </c>
      <c r="W29" s="163" t="s">
        <v>431</v>
      </c>
      <c r="X29" s="163" t="s">
        <v>490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5" t="s">
        <v>491</v>
      </c>
      <c r="AE29" s="36" t="s">
        <v>38</v>
      </c>
    </row>
    <row r="30" spans="2:31" ht="15" customHeight="1">
      <c r="B30" s="63"/>
      <c r="C30" s="61" t="s">
        <v>193</v>
      </c>
      <c r="D30" s="8"/>
      <c r="E30" s="41">
        <f>F26</f>
        <v>120159</v>
      </c>
      <c r="F30" s="65"/>
      <c r="L30" s="67" t="s">
        <v>492</v>
      </c>
      <c r="M30" s="137">
        <f aca="true" t="shared" si="11" ref="M30:M39">Y74</f>
        <v>5291</v>
      </c>
      <c r="N30" s="137">
        <f aca="true" t="shared" si="12" ref="N30:N49">Y93</f>
        <v>1306</v>
      </c>
      <c r="O30" s="138">
        <f aca="true" t="shared" si="13" ref="O30:O39">Y113</f>
        <v>32833</v>
      </c>
      <c r="V30" s="36" t="s">
        <v>493</v>
      </c>
      <c r="W30" s="163" t="s">
        <v>431</v>
      </c>
      <c r="X30" s="163" t="s">
        <v>494</v>
      </c>
      <c r="Y30" s="36">
        <f ca="1" t="shared" si="0"/>
        <v>79724</v>
      </c>
      <c r="Z30" s="36"/>
      <c r="AA30" s="36">
        <f ca="1" t="shared" si="1"/>
        <v>0</v>
      </c>
      <c r="AB30" s="36">
        <v>30</v>
      </c>
      <c r="AD30" s="165" t="s">
        <v>495</v>
      </c>
      <c r="AE30" s="36" t="s">
        <v>39</v>
      </c>
    </row>
    <row r="31" spans="2:31" ht="15" customHeight="1">
      <c r="B31" s="64"/>
      <c r="C31" s="61" t="s">
        <v>135</v>
      </c>
      <c r="D31" s="8"/>
      <c r="E31" s="41">
        <f>O50</f>
        <v>34301</v>
      </c>
      <c r="F31" s="65"/>
      <c r="L31" s="67" t="s">
        <v>321</v>
      </c>
      <c r="M31" s="137">
        <f t="shared" si="11"/>
        <v>52</v>
      </c>
      <c r="N31" s="137">
        <f t="shared" si="12"/>
        <v>43</v>
      </c>
      <c r="O31" s="138">
        <f t="shared" si="13"/>
        <v>54</v>
      </c>
      <c r="V31" s="36" t="s">
        <v>496</v>
      </c>
      <c r="W31" s="163" t="s">
        <v>431</v>
      </c>
      <c r="X31" s="163" t="s">
        <v>497</v>
      </c>
      <c r="Y31" s="36">
        <f ca="1" t="shared" si="0"/>
        <v>1652</v>
      </c>
      <c r="Z31" s="36"/>
      <c r="AA31" s="36">
        <f ca="1" t="shared" si="1"/>
        <v>0</v>
      </c>
      <c r="AB31" s="36">
        <v>31</v>
      </c>
      <c r="AD31" s="165" t="s">
        <v>498</v>
      </c>
      <c r="AE31" s="36" t="s">
        <v>40</v>
      </c>
    </row>
    <row r="32" spans="2:31" ht="15" customHeight="1" thickBot="1">
      <c r="B32" s="354" t="s">
        <v>499</v>
      </c>
      <c r="C32" s="355"/>
      <c r="D32" s="356"/>
      <c r="E32" s="113">
        <f>SUM(E29:E31)</f>
        <v>402292</v>
      </c>
      <c r="F32" s="65"/>
      <c r="L32" s="67" t="s">
        <v>322</v>
      </c>
      <c r="M32" s="137">
        <f t="shared" si="11"/>
        <v>642</v>
      </c>
      <c r="N32" s="137">
        <f t="shared" si="12"/>
        <v>830</v>
      </c>
      <c r="O32" s="138">
        <f t="shared" si="13"/>
        <v>848</v>
      </c>
      <c r="V32" s="36" t="s">
        <v>500</v>
      </c>
      <c r="W32" s="163" t="s">
        <v>431</v>
      </c>
      <c r="X32" s="163" t="s">
        <v>501</v>
      </c>
      <c r="Y32" s="36">
        <f ca="1" t="shared" si="0"/>
        <v>17899</v>
      </c>
      <c r="Z32" s="36"/>
      <c r="AA32" s="36">
        <f ca="1" t="shared" si="1"/>
        <v>0</v>
      </c>
      <c r="AB32" s="36">
        <v>32</v>
      </c>
      <c r="AD32" s="165" t="s">
        <v>502</v>
      </c>
      <c r="AE32" s="36" t="s">
        <v>41</v>
      </c>
    </row>
    <row r="33" spans="12:31" ht="15" customHeight="1">
      <c r="L33" s="67" t="s">
        <v>323</v>
      </c>
      <c r="M33" s="137">
        <f t="shared" si="11"/>
        <v>599</v>
      </c>
      <c r="N33" s="137">
        <f t="shared" si="12"/>
        <v>7449</v>
      </c>
      <c r="O33" s="138">
        <f t="shared" si="13"/>
        <v>221</v>
      </c>
      <c r="V33" s="36" t="s">
        <v>503</v>
      </c>
      <c r="W33" s="163" t="s">
        <v>431</v>
      </c>
      <c r="X33" s="163" t="s">
        <v>504</v>
      </c>
      <c r="Y33" s="36">
        <f ca="1" t="shared" si="0"/>
        <v>0</v>
      </c>
      <c r="Z33" s="36"/>
      <c r="AA33" s="36">
        <f ca="1" t="shared" si="1"/>
        <v>0</v>
      </c>
      <c r="AB33" s="36">
        <v>33</v>
      </c>
      <c r="AD33" s="165" t="s">
        <v>505</v>
      </c>
      <c r="AE33" s="36" t="s">
        <v>42</v>
      </c>
    </row>
    <row r="34" spans="12:31" ht="15" customHeight="1">
      <c r="L34" s="67" t="s">
        <v>324</v>
      </c>
      <c r="M34" s="137">
        <f t="shared" si="11"/>
        <v>1631</v>
      </c>
      <c r="N34" s="137">
        <f t="shared" si="12"/>
        <v>4041</v>
      </c>
      <c r="O34" s="138">
        <f t="shared" si="13"/>
        <v>7</v>
      </c>
      <c r="V34" s="36" t="s">
        <v>506</v>
      </c>
      <c r="W34" s="163" t="s">
        <v>431</v>
      </c>
      <c r="X34" s="163" t="s">
        <v>507</v>
      </c>
      <c r="Y34" s="36">
        <f ca="1" t="shared" si="0"/>
        <v>79</v>
      </c>
      <c r="Z34" s="36"/>
      <c r="AA34" s="36">
        <f ca="1" t="shared" si="1"/>
        <v>0</v>
      </c>
      <c r="AB34" s="36">
        <v>34</v>
      </c>
      <c r="AD34" s="165" t="s">
        <v>508</v>
      </c>
      <c r="AE34" s="36" t="s">
        <v>43</v>
      </c>
    </row>
    <row r="35" spans="12:31" ht="15" customHeight="1">
      <c r="L35" s="67" t="s">
        <v>2</v>
      </c>
      <c r="M35" s="137">
        <f t="shared" si="11"/>
        <v>1026</v>
      </c>
      <c r="N35" s="137">
        <f t="shared" si="12"/>
        <v>683</v>
      </c>
      <c r="O35" s="138">
        <f t="shared" si="13"/>
        <v>0</v>
      </c>
      <c r="V35" s="36" t="s">
        <v>509</v>
      </c>
      <c r="W35" s="163" t="s">
        <v>431</v>
      </c>
      <c r="X35" s="163" t="s">
        <v>510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5" t="s">
        <v>511</v>
      </c>
      <c r="AE35" s="36" t="s">
        <v>44</v>
      </c>
    </row>
    <row r="36" spans="2:31" ht="15" customHeight="1">
      <c r="B36" s="25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収集ごみ（混合ごみ＋可燃ごみ＋不燃ごみ＋資源ごみ＋粗大ごみ＋その他）＝342,991t/年</v>
      </c>
      <c r="C36" s="256"/>
      <c r="L36" s="67" t="s">
        <v>325</v>
      </c>
      <c r="M36" s="137">
        <f t="shared" si="11"/>
        <v>9</v>
      </c>
      <c r="N36" s="137">
        <f t="shared" si="12"/>
        <v>58</v>
      </c>
      <c r="O36" s="138">
        <f t="shared" si="13"/>
        <v>0</v>
      </c>
      <c r="V36" s="36" t="s">
        <v>512</v>
      </c>
      <c r="W36" s="163" t="s">
        <v>431</v>
      </c>
      <c r="X36" s="163" t="s">
        <v>513</v>
      </c>
      <c r="Y36" s="36">
        <f ca="1" t="shared" si="0"/>
        <v>16937</v>
      </c>
      <c r="Z36" s="36"/>
      <c r="AA36" s="36">
        <f ca="1" t="shared" si="1"/>
        <v>0</v>
      </c>
      <c r="AB36" s="36">
        <v>36</v>
      </c>
      <c r="AD36" s="165" t="s">
        <v>514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計画収集量（収集ごみ＋直接搬入ごみ）＝367,991t/年</v>
      </c>
      <c r="L37" s="67" t="s">
        <v>515</v>
      </c>
      <c r="M37" s="137">
        <f t="shared" si="11"/>
        <v>3523</v>
      </c>
      <c r="N37" s="137">
        <f t="shared" si="12"/>
        <v>2224</v>
      </c>
      <c r="O37" s="138">
        <f t="shared" si="13"/>
        <v>0</v>
      </c>
      <c r="V37" s="36" t="s">
        <v>516</v>
      </c>
      <c r="W37" s="163" t="s">
        <v>431</v>
      </c>
      <c r="X37" s="163" t="s">
        <v>517</v>
      </c>
      <c r="Y37" s="36">
        <f ca="1" t="shared" si="0"/>
        <v>1795</v>
      </c>
      <c r="Z37" s="36"/>
      <c r="AA37" s="36">
        <f ca="1" t="shared" si="1"/>
        <v>0</v>
      </c>
      <c r="AB37" s="36">
        <v>37</v>
      </c>
      <c r="AD37" s="165" t="s">
        <v>518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ごみ総排出量（計画収集量＋集団回収量）＝402,292t/年</v>
      </c>
      <c r="L38" s="67" t="s">
        <v>519</v>
      </c>
      <c r="M38" s="137">
        <f t="shared" si="11"/>
        <v>34</v>
      </c>
      <c r="N38" s="137">
        <f t="shared" si="12"/>
        <v>17</v>
      </c>
      <c r="O38" s="138">
        <f t="shared" si="13"/>
        <v>0</v>
      </c>
      <c r="V38" s="36" t="s">
        <v>520</v>
      </c>
      <c r="W38" s="163" t="s">
        <v>431</v>
      </c>
      <c r="X38" s="163" t="s">
        <v>521</v>
      </c>
      <c r="Y38" s="36">
        <f ca="1" t="shared" si="0"/>
        <v>326</v>
      </c>
      <c r="Z38" s="36"/>
      <c r="AA38" s="36">
        <f ca="1" t="shared" si="1"/>
        <v>0</v>
      </c>
      <c r="AB38" s="36">
        <v>38</v>
      </c>
      <c r="AD38" s="165" t="s">
        <v>522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ごみ処理量（直接最終処分量＋直接焼却量＋焼却以外の中間処理量＋直接資源化量）＝367,991t/年</v>
      </c>
      <c r="L39" s="67" t="s">
        <v>328</v>
      </c>
      <c r="M39" s="137">
        <f t="shared" si="11"/>
        <v>29</v>
      </c>
      <c r="N39" s="137">
        <f t="shared" si="12"/>
        <v>182</v>
      </c>
      <c r="O39" s="138">
        <f t="shared" si="13"/>
        <v>337</v>
      </c>
      <c r="V39" s="36" t="s">
        <v>523</v>
      </c>
      <c r="W39" s="163" t="s">
        <v>431</v>
      </c>
      <c r="X39" s="163" t="s">
        <v>524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65" t="s">
        <v>525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１人１日あたりごみ排出量（ごみ総排出量/総人口）＝1,004g/人日</v>
      </c>
      <c r="L40" s="67" t="s">
        <v>329</v>
      </c>
      <c r="M40" s="124" t="s">
        <v>3</v>
      </c>
      <c r="N40" s="137">
        <f t="shared" si="12"/>
        <v>8231</v>
      </c>
      <c r="O40" s="125" t="s">
        <v>3</v>
      </c>
      <c r="V40" s="36" t="s">
        <v>526</v>
      </c>
      <c r="W40" s="163" t="s">
        <v>431</v>
      </c>
      <c r="X40" s="163" t="s">
        <v>527</v>
      </c>
      <c r="Y40" s="36">
        <f ca="1" t="shared" si="0"/>
        <v>1747</v>
      </c>
      <c r="Z40" s="36"/>
      <c r="AA40" s="36">
        <f ca="1" t="shared" si="1"/>
        <v>0</v>
      </c>
      <c r="AB40" s="36">
        <v>40</v>
      </c>
      <c r="AD40" s="165" t="s">
        <v>528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リサイクル率（[資源化量合計＋集団回収量]/[ごみ処理量＋集団回収量]）＝23.52％</v>
      </c>
      <c r="L41" s="67" t="s">
        <v>330</v>
      </c>
      <c r="M41" s="124" t="s">
        <v>3</v>
      </c>
      <c r="N41" s="137">
        <f t="shared" si="12"/>
        <v>1758</v>
      </c>
      <c r="O41" s="125" t="s">
        <v>3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529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中間処理による減量化量（施設処理量-施設処理後資源化量-施設処理後残渣処分量）＝270,976t/年</v>
      </c>
      <c r="L42" s="67" t="s">
        <v>331</v>
      </c>
      <c r="M42" s="124" t="s">
        <v>3</v>
      </c>
      <c r="N42" s="137">
        <f t="shared" si="12"/>
        <v>3484</v>
      </c>
      <c r="O42" s="125" t="s">
        <v>3</v>
      </c>
      <c r="V42" s="36" t="s">
        <v>426</v>
      </c>
      <c r="W42" s="163" t="s">
        <v>530</v>
      </c>
      <c r="X42" s="36" t="s">
        <v>4</v>
      </c>
      <c r="Y42" s="36">
        <f aca="true" ca="1" t="shared" si="14" ref="Y42:Y83">IF(Y$2=0,INDIRECT(W42&amp;"!"&amp;X42&amp;$AB$2),0)</f>
        <v>292752</v>
      </c>
      <c r="Z42" s="36"/>
      <c r="AA42" s="36">
        <f ca="1" t="shared" si="1"/>
        <v>0</v>
      </c>
      <c r="AB42" s="36">
        <v>42</v>
      </c>
      <c r="AD42" s="165" t="s">
        <v>531</v>
      </c>
      <c r="AE42" s="36" t="s">
        <v>51</v>
      </c>
    </row>
    <row r="43" spans="12:31" ht="15" customHeight="1">
      <c r="L43" s="67" t="s">
        <v>532</v>
      </c>
      <c r="M43" s="124" t="s">
        <v>3</v>
      </c>
      <c r="N43" s="137">
        <f t="shared" si="12"/>
        <v>9759</v>
      </c>
      <c r="O43" s="125" t="s">
        <v>3</v>
      </c>
      <c r="U43" s="1" t="s">
        <v>429</v>
      </c>
      <c r="V43" s="36" t="s">
        <v>413</v>
      </c>
      <c r="W43" s="163" t="s">
        <v>530</v>
      </c>
      <c r="X43" s="36" t="s">
        <v>533</v>
      </c>
      <c r="Y43" s="36">
        <f ca="1" t="shared" si="14"/>
        <v>7843</v>
      </c>
      <c r="Z43" s="36"/>
      <c r="AA43" s="36">
        <f ca="1" t="shared" si="1"/>
        <v>0</v>
      </c>
      <c r="AB43" s="36">
        <v>43</v>
      </c>
      <c r="AD43" s="165" t="s">
        <v>534</v>
      </c>
      <c r="AE43" s="36" t="s">
        <v>52</v>
      </c>
    </row>
    <row r="44" spans="12:31" ht="15" customHeight="1">
      <c r="L44" s="67" t="s">
        <v>535</v>
      </c>
      <c r="M44" s="124" t="s">
        <v>3</v>
      </c>
      <c r="N44" s="137">
        <f t="shared" si="12"/>
        <v>5160</v>
      </c>
      <c r="O44" s="125" t="s">
        <v>3</v>
      </c>
      <c r="U44" s="1" t="s">
        <v>429</v>
      </c>
      <c r="V44" s="36" t="s">
        <v>143</v>
      </c>
      <c r="W44" s="163" t="s">
        <v>530</v>
      </c>
      <c r="X44" s="36" t="s">
        <v>536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5" t="s">
        <v>537</v>
      </c>
      <c r="AE44" s="36" t="s">
        <v>53</v>
      </c>
    </row>
    <row r="45" spans="11:31" ht="15" customHeight="1">
      <c r="K45" s="49"/>
      <c r="L45" s="67" t="s">
        <v>538</v>
      </c>
      <c r="M45" s="124" t="s">
        <v>3</v>
      </c>
      <c r="N45" s="137">
        <f t="shared" si="12"/>
        <v>0</v>
      </c>
      <c r="O45" s="125" t="s">
        <v>3</v>
      </c>
      <c r="U45" s="1" t="s">
        <v>429</v>
      </c>
      <c r="V45" s="36" t="s">
        <v>144</v>
      </c>
      <c r="W45" s="163" t="s">
        <v>530</v>
      </c>
      <c r="X45" s="36" t="s">
        <v>539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540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429</v>
      </c>
      <c r="V46" s="36" t="s">
        <v>146</v>
      </c>
      <c r="W46" s="163" t="s">
        <v>530</v>
      </c>
      <c r="X46" s="36" t="s">
        <v>440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541</v>
      </c>
      <c r="AE46" s="36" t="s">
        <v>55</v>
      </c>
    </row>
    <row r="47" spans="11:31" ht="15" customHeight="1">
      <c r="K47" s="49"/>
      <c r="L47" s="67" t="s">
        <v>542</v>
      </c>
      <c r="M47" s="124" t="s">
        <v>3</v>
      </c>
      <c r="N47" s="137">
        <f t="shared" si="12"/>
        <v>0</v>
      </c>
      <c r="O47" s="125" t="s">
        <v>3</v>
      </c>
      <c r="U47" s="1" t="s">
        <v>429</v>
      </c>
      <c r="V47" s="36" t="s">
        <v>148</v>
      </c>
      <c r="W47" s="163" t="s">
        <v>530</v>
      </c>
      <c r="X47" s="36" t="s">
        <v>543</v>
      </c>
      <c r="Y47" s="36">
        <f ca="1" t="shared" si="14"/>
        <v>106</v>
      </c>
      <c r="Z47" s="36"/>
      <c r="AA47" s="36">
        <f ca="1" t="shared" si="1"/>
        <v>0</v>
      </c>
      <c r="AB47" s="36">
        <v>47</v>
      </c>
      <c r="AD47" s="165" t="s">
        <v>544</v>
      </c>
      <c r="AE47" s="36" t="s">
        <v>56</v>
      </c>
    </row>
    <row r="48" spans="11:31" ht="15" customHeight="1">
      <c r="K48" s="49"/>
      <c r="L48" s="68" t="s">
        <v>545</v>
      </c>
      <c r="M48" s="137">
        <f>Y91</f>
        <v>1</v>
      </c>
      <c r="N48" s="137">
        <f t="shared" si="12"/>
        <v>16</v>
      </c>
      <c r="O48" s="138">
        <f>Y130</f>
        <v>1</v>
      </c>
      <c r="U48" s="1" t="s">
        <v>429</v>
      </c>
      <c r="V48" s="36" t="s">
        <v>149</v>
      </c>
      <c r="W48" s="163" t="s">
        <v>530</v>
      </c>
      <c r="X48" s="36" t="s">
        <v>546</v>
      </c>
      <c r="Y48" s="36">
        <f ca="1" t="shared" si="14"/>
        <v>49</v>
      </c>
      <c r="Z48" s="36"/>
      <c r="AA48" s="36">
        <f ca="1" t="shared" si="1"/>
        <v>0</v>
      </c>
      <c r="AB48" s="36">
        <v>48</v>
      </c>
      <c r="AD48" s="165" t="s">
        <v>547</v>
      </c>
      <c r="AE48" s="36" t="s">
        <v>57</v>
      </c>
    </row>
    <row r="49" spans="12:31" ht="15" customHeight="1" thickBot="1">
      <c r="L49" s="69" t="s">
        <v>274</v>
      </c>
      <c r="M49" s="140">
        <f>Y92</f>
        <v>54</v>
      </c>
      <c r="N49" s="137">
        <f t="shared" si="12"/>
        <v>2169</v>
      </c>
      <c r="O49" s="157">
        <f>Y131</f>
        <v>0</v>
      </c>
      <c r="U49" s="1" t="s">
        <v>429</v>
      </c>
      <c r="V49" s="36" t="s">
        <v>442</v>
      </c>
      <c r="W49" s="163" t="s">
        <v>530</v>
      </c>
      <c r="X49" s="36" t="s">
        <v>548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5" t="s">
        <v>549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12891</v>
      </c>
      <c r="N50" s="146">
        <f>SUM(N30:N49)</f>
        <v>47410</v>
      </c>
      <c r="O50" s="147">
        <f>SUM(O30:O49)</f>
        <v>34301</v>
      </c>
      <c r="U50" s="1" t="s">
        <v>417</v>
      </c>
      <c r="V50" s="36" t="s">
        <v>413</v>
      </c>
      <c r="W50" s="163" t="s">
        <v>530</v>
      </c>
      <c r="X50" s="36" t="s">
        <v>8</v>
      </c>
      <c r="Y50" s="36">
        <f ca="1" t="shared" si="14"/>
        <v>22414</v>
      </c>
      <c r="Z50" s="36"/>
      <c r="AA50" s="36">
        <f ca="1" t="shared" si="1"/>
        <v>0</v>
      </c>
      <c r="AB50" s="36">
        <v>50</v>
      </c>
      <c r="AD50" s="165" t="s">
        <v>550</v>
      </c>
      <c r="AE50" s="36" t="s">
        <v>59</v>
      </c>
    </row>
    <row r="51" spans="12:31" ht="15" customHeight="1">
      <c r="L51" s="50"/>
      <c r="M51" s="51"/>
      <c r="U51" s="1" t="s">
        <v>417</v>
      </c>
      <c r="V51" s="36" t="s">
        <v>143</v>
      </c>
      <c r="W51" s="163" t="s">
        <v>530</v>
      </c>
      <c r="X51" s="36" t="s">
        <v>9</v>
      </c>
      <c r="Y51" s="36">
        <f ca="1" t="shared" si="14"/>
        <v>8349</v>
      </c>
      <c r="Z51" s="36"/>
      <c r="AA51" s="36">
        <f ca="1" t="shared" si="1"/>
        <v>0</v>
      </c>
      <c r="AB51" s="36">
        <v>51</v>
      </c>
      <c r="AD51" s="165" t="s">
        <v>551</v>
      </c>
      <c r="AE51" s="36" t="s">
        <v>60</v>
      </c>
    </row>
    <row r="52" spans="21:31" ht="15" customHeight="1" hidden="1">
      <c r="U52" s="1" t="s">
        <v>417</v>
      </c>
      <c r="V52" s="36" t="s">
        <v>144</v>
      </c>
      <c r="W52" s="163" t="s">
        <v>530</v>
      </c>
      <c r="X52" s="36" t="s">
        <v>6</v>
      </c>
      <c r="Y52" s="36">
        <f ca="1" t="shared" si="14"/>
        <v>1758</v>
      </c>
      <c r="Z52" s="36"/>
      <c r="AA52" s="36">
        <f ca="1" t="shared" si="1"/>
        <v>0</v>
      </c>
      <c r="AB52" s="36">
        <v>52</v>
      </c>
      <c r="AD52" s="165" t="s">
        <v>552</v>
      </c>
      <c r="AE52" s="36" t="s">
        <v>61</v>
      </c>
    </row>
    <row r="53" spans="21:31" ht="15" customHeight="1" hidden="1">
      <c r="U53" s="1" t="s">
        <v>417</v>
      </c>
      <c r="V53" s="36" t="s">
        <v>146</v>
      </c>
      <c r="W53" s="163" t="s">
        <v>530</v>
      </c>
      <c r="X53" s="36" t="s">
        <v>10</v>
      </c>
      <c r="Y53" s="36">
        <f ca="1" t="shared" si="14"/>
        <v>841</v>
      </c>
      <c r="Z53" s="36"/>
      <c r="AA53" s="36">
        <f ca="1" t="shared" si="1"/>
        <v>0</v>
      </c>
      <c r="AB53" s="36">
        <v>53</v>
      </c>
      <c r="AD53" s="165" t="s">
        <v>603</v>
      </c>
      <c r="AE53" s="36" t="s">
        <v>604</v>
      </c>
    </row>
    <row r="54" spans="21:28" ht="15" customHeight="1" hidden="1">
      <c r="U54" s="1" t="s">
        <v>417</v>
      </c>
      <c r="V54" s="36" t="s">
        <v>148</v>
      </c>
      <c r="W54" s="163" t="s">
        <v>530</v>
      </c>
      <c r="X54" s="36" t="s">
        <v>11</v>
      </c>
      <c r="Y54" s="36">
        <f ca="1" t="shared" si="14"/>
        <v>14634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417</v>
      </c>
      <c r="V55" s="36" t="s">
        <v>149</v>
      </c>
      <c r="W55" s="163" t="s">
        <v>530</v>
      </c>
      <c r="X55" s="36" t="s">
        <v>12</v>
      </c>
      <c r="Y55" s="36">
        <f ca="1" t="shared" si="14"/>
        <v>10851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417</v>
      </c>
      <c r="V56" s="36" t="s">
        <v>442</v>
      </c>
      <c r="W56" s="163" t="s">
        <v>530</v>
      </c>
      <c r="X56" s="36" t="s">
        <v>7</v>
      </c>
      <c r="Y56" s="36">
        <f ca="1" t="shared" si="14"/>
        <v>34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412</v>
      </c>
      <c r="W57" s="163" t="s">
        <v>530</v>
      </c>
      <c r="X57" s="36" t="s">
        <v>13</v>
      </c>
      <c r="Y57" s="36">
        <f ca="1" t="shared" si="14"/>
        <v>12891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411</v>
      </c>
      <c r="W58" s="163" t="s">
        <v>530</v>
      </c>
      <c r="X58" s="36" t="s">
        <v>14</v>
      </c>
      <c r="Y58" s="36">
        <f ca="1" t="shared" si="14"/>
        <v>3467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553</v>
      </c>
      <c r="V59" s="36" t="s">
        <v>142</v>
      </c>
      <c r="W59" s="163" t="s">
        <v>530</v>
      </c>
      <c r="X59" s="36" t="s">
        <v>554</v>
      </c>
      <c r="Y59" s="36">
        <f ca="1" t="shared" si="14"/>
        <v>26124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553</v>
      </c>
      <c r="V60" s="36" t="s">
        <v>413</v>
      </c>
      <c r="W60" s="163" t="s">
        <v>530</v>
      </c>
      <c r="X60" s="36" t="s">
        <v>555</v>
      </c>
      <c r="Y60" s="36">
        <f ca="1" t="shared" si="14"/>
        <v>6908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553</v>
      </c>
      <c r="V61" s="36" t="s">
        <v>143</v>
      </c>
      <c r="W61" s="163" t="s">
        <v>530</v>
      </c>
      <c r="X61" s="36" t="s">
        <v>556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553</v>
      </c>
      <c r="V62" s="36" t="s">
        <v>144</v>
      </c>
      <c r="W62" s="163" t="s">
        <v>530</v>
      </c>
      <c r="X62" s="36" t="s">
        <v>557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553</v>
      </c>
      <c r="V63" s="36" t="s">
        <v>146</v>
      </c>
      <c r="W63" s="163" t="s">
        <v>530</v>
      </c>
      <c r="X63" s="36" t="s">
        <v>558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553</v>
      </c>
      <c r="V64" s="36" t="s">
        <v>148</v>
      </c>
      <c r="W64" s="163" t="s">
        <v>530</v>
      </c>
      <c r="X64" s="36" t="s">
        <v>559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553</v>
      </c>
      <c r="V65" s="36" t="s">
        <v>149</v>
      </c>
      <c r="W65" s="163" t="s">
        <v>530</v>
      </c>
      <c r="X65" s="36" t="s">
        <v>560</v>
      </c>
      <c r="Y65" s="36">
        <f ca="1" t="shared" si="14"/>
        <v>181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553</v>
      </c>
      <c r="V66" s="36" t="s">
        <v>442</v>
      </c>
      <c r="W66" s="163" t="s">
        <v>530</v>
      </c>
      <c r="X66" s="36" t="s">
        <v>561</v>
      </c>
      <c r="Y66" s="36">
        <f ca="1" t="shared" si="14"/>
        <v>34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421</v>
      </c>
      <c r="V67" s="36" t="s">
        <v>142</v>
      </c>
      <c r="W67" s="163" t="s">
        <v>0</v>
      </c>
      <c r="X67" s="164" t="s">
        <v>548</v>
      </c>
      <c r="Y67" s="36">
        <f ca="1" t="shared" si="14"/>
        <v>3693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421</v>
      </c>
      <c r="V68" s="36" t="s">
        <v>413</v>
      </c>
      <c r="W68" s="163" t="s">
        <v>0</v>
      </c>
      <c r="X68" s="164" t="s">
        <v>562</v>
      </c>
      <c r="Y68" s="36">
        <f ca="1" t="shared" si="14"/>
        <v>7654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421</v>
      </c>
      <c r="V69" s="36" t="s">
        <v>143</v>
      </c>
      <c r="W69" s="163" t="s">
        <v>0</v>
      </c>
      <c r="X69" s="164" t="s">
        <v>563</v>
      </c>
      <c r="Y69" s="36">
        <f ca="1" t="shared" si="14"/>
        <v>8349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421</v>
      </c>
      <c r="V70" s="36" t="s">
        <v>144</v>
      </c>
      <c r="W70" s="163" t="s">
        <v>0</v>
      </c>
      <c r="X70" s="164" t="s">
        <v>479</v>
      </c>
      <c r="Y70" s="36">
        <f ca="1" t="shared" si="14"/>
        <v>1758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421</v>
      </c>
      <c r="V71" s="36" t="s">
        <v>146</v>
      </c>
      <c r="W71" s="163" t="s">
        <v>0</v>
      </c>
      <c r="X71" s="164" t="s">
        <v>521</v>
      </c>
      <c r="Y71" s="36">
        <f ca="1" t="shared" si="14"/>
        <v>841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421</v>
      </c>
      <c r="V72" s="36" t="s">
        <v>148</v>
      </c>
      <c r="W72" s="163" t="s">
        <v>0</v>
      </c>
      <c r="X72" s="164" t="s">
        <v>564</v>
      </c>
      <c r="Y72" s="36">
        <f ca="1" t="shared" si="14"/>
        <v>14528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421</v>
      </c>
      <c r="V73" s="36" t="s">
        <v>149</v>
      </c>
      <c r="W73" s="163" t="s">
        <v>0</v>
      </c>
      <c r="X73" s="164" t="s">
        <v>565</v>
      </c>
      <c r="Y73" s="36">
        <f ca="1" t="shared" si="14"/>
        <v>10587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566</v>
      </c>
      <c r="V74" s="36" t="s">
        <v>320</v>
      </c>
      <c r="W74" s="163" t="s">
        <v>94</v>
      </c>
      <c r="X74" s="164" t="s">
        <v>443</v>
      </c>
      <c r="Y74" s="36">
        <f ca="1" t="shared" si="14"/>
        <v>5291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566</v>
      </c>
      <c r="V75" s="36" t="s">
        <v>321</v>
      </c>
      <c r="W75" s="163" t="s">
        <v>94</v>
      </c>
      <c r="X75" s="164" t="s">
        <v>567</v>
      </c>
      <c r="Y75" s="36">
        <f ca="1" t="shared" si="14"/>
        <v>52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566</v>
      </c>
      <c r="V76" s="36" t="s">
        <v>322</v>
      </c>
      <c r="W76" s="163" t="s">
        <v>94</v>
      </c>
      <c r="X76" s="164" t="s">
        <v>554</v>
      </c>
      <c r="Y76" s="36">
        <f ca="1" t="shared" si="14"/>
        <v>642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566</v>
      </c>
      <c r="V77" s="36" t="s">
        <v>323</v>
      </c>
      <c r="W77" s="163" t="s">
        <v>94</v>
      </c>
      <c r="X77" s="164" t="s">
        <v>568</v>
      </c>
      <c r="Y77" s="36">
        <f ca="1" t="shared" si="14"/>
        <v>599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566</v>
      </c>
      <c r="V78" s="36" t="s">
        <v>324</v>
      </c>
      <c r="W78" s="163" t="s">
        <v>94</v>
      </c>
      <c r="X78" s="164" t="s">
        <v>555</v>
      </c>
      <c r="Y78" s="36">
        <f ca="1" t="shared" si="14"/>
        <v>1631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566</v>
      </c>
      <c r="V79" s="36" t="s">
        <v>2</v>
      </c>
      <c r="W79" s="163" t="s">
        <v>94</v>
      </c>
      <c r="X79" s="164" t="s">
        <v>556</v>
      </c>
      <c r="Y79" s="36">
        <f ca="1" t="shared" si="14"/>
        <v>1026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566</v>
      </c>
      <c r="V80" s="36" t="s">
        <v>325</v>
      </c>
      <c r="W80" s="163" t="s">
        <v>94</v>
      </c>
      <c r="X80" s="164" t="s">
        <v>557</v>
      </c>
      <c r="Y80" s="36">
        <f ca="1" t="shared" si="14"/>
        <v>9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566</v>
      </c>
      <c r="V81" s="36" t="s">
        <v>326</v>
      </c>
      <c r="W81" s="277" t="s">
        <v>94</v>
      </c>
      <c r="X81" s="164" t="s">
        <v>558</v>
      </c>
      <c r="Y81" s="36">
        <f ca="1" t="shared" si="14"/>
        <v>3523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566</v>
      </c>
      <c r="V82" s="36" t="s">
        <v>327</v>
      </c>
      <c r="W82" s="163" t="s">
        <v>94</v>
      </c>
      <c r="X82" s="164" t="s">
        <v>559</v>
      </c>
      <c r="Y82" s="36">
        <f ca="1" t="shared" si="14"/>
        <v>34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566</v>
      </c>
      <c r="V83" s="36" t="s">
        <v>328</v>
      </c>
      <c r="W83" s="163" t="s">
        <v>94</v>
      </c>
      <c r="X83" s="164" t="s">
        <v>560</v>
      </c>
      <c r="Y83" s="36">
        <f ca="1" t="shared" si="14"/>
        <v>29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566</v>
      </c>
      <c r="V84" s="36" t="s">
        <v>329</v>
      </c>
      <c r="W84" s="163" t="s">
        <v>94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566</v>
      </c>
      <c r="V85" s="36" t="s">
        <v>330</v>
      </c>
      <c r="W85" s="163" t="s">
        <v>94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566</v>
      </c>
      <c r="V86" s="36" t="s">
        <v>331</v>
      </c>
      <c r="W86" s="163" t="s">
        <v>94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566</v>
      </c>
      <c r="V87" s="36" t="s">
        <v>532</v>
      </c>
      <c r="W87" s="163" t="s">
        <v>94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566</v>
      </c>
      <c r="V88" s="36" t="s">
        <v>535</v>
      </c>
      <c r="W88" s="163" t="s">
        <v>94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566</v>
      </c>
      <c r="V89" s="36" t="s">
        <v>332</v>
      </c>
      <c r="W89" s="163" t="s">
        <v>94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566</v>
      </c>
      <c r="V90" s="36" t="s">
        <v>333</v>
      </c>
      <c r="W90" s="163" t="s">
        <v>94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566</v>
      </c>
      <c r="V91" s="36" t="s">
        <v>334</v>
      </c>
      <c r="W91" s="163" t="s">
        <v>94</v>
      </c>
      <c r="X91" s="164" t="s">
        <v>569</v>
      </c>
      <c r="Y91" s="36">
        <f aca="true" ca="1" t="shared" si="16" ref="Y91:Y122">IF(Y$2=0,INDIRECT(W91&amp;"!"&amp;X91&amp;$AB$2),0)</f>
        <v>1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566</v>
      </c>
      <c r="V92" s="36" t="s">
        <v>274</v>
      </c>
      <c r="W92" s="163" t="s">
        <v>94</v>
      </c>
      <c r="X92" s="164" t="s">
        <v>570</v>
      </c>
      <c r="Y92" s="36">
        <f ca="1" t="shared" si="16"/>
        <v>54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320</v>
      </c>
      <c r="W93" s="163" t="s">
        <v>94</v>
      </c>
      <c r="X93" s="164" t="s">
        <v>571</v>
      </c>
      <c r="Y93" s="36">
        <f ca="1" t="shared" si="16"/>
        <v>1306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321</v>
      </c>
      <c r="W94" s="163" t="s">
        <v>94</v>
      </c>
      <c r="X94" s="164" t="s">
        <v>572</v>
      </c>
      <c r="Y94" s="36">
        <f ca="1" t="shared" si="16"/>
        <v>43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322</v>
      </c>
      <c r="W95" s="163" t="s">
        <v>94</v>
      </c>
      <c r="X95" s="164" t="s">
        <v>573</v>
      </c>
      <c r="Y95" s="36">
        <f ca="1" t="shared" si="16"/>
        <v>830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323</v>
      </c>
      <c r="W96" s="163" t="s">
        <v>94</v>
      </c>
      <c r="X96" s="164" t="s">
        <v>574</v>
      </c>
      <c r="Y96" s="36">
        <f ca="1" t="shared" si="16"/>
        <v>7449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324</v>
      </c>
      <c r="W97" s="163" t="s">
        <v>94</v>
      </c>
      <c r="X97" s="164" t="s">
        <v>575</v>
      </c>
      <c r="Y97" s="36">
        <f ca="1" t="shared" si="16"/>
        <v>4041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3" t="s">
        <v>94</v>
      </c>
      <c r="X98" s="164" t="s">
        <v>576</v>
      </c>
      <c r="Y98" s="36">
        <f ca="1" t="shared" si="16"/>
        <v>683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325</v>
      </c>
      <c r="W99" s="163" t="s">
        <v>94</v>
      </c>
      <c r="X99" s="164" t="s">
        <v>577</v>
      </c>
      <c r="Y99" s="36">
        <f ca="1" t="shared" si="16"/>
        <v>58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326</v>
      </c>
      <c r="W100" s="277" t="s">
        <v>94</v>
      </c>
      <c r="X100" s="164" t="s">
        <v>578</v>
      </c>
      <c r="Y100" s="36">
        <f ca="1" t="shared" si="16"/>
        <v>2224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327</v>
      </c>
      <c r="W101" s="163" t="s">
        <v>94</v>
      </c>
      <c r="X101" s="164" t="s">
        <v>446</v>
      </c>
      <c r="Y101" s="36">
        <f ca="1" t="shared" si="16"/>
        <v>17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328</v>
      </c>
      <c r="W102" s="163" t="s">
        <v>94</v>
      </c>
      <c r="X102" s="164" t="s">
        <v>579</v>
      </c>
      <c r="Y102" s="36">
        <f ca="1" t="shared" si="16"/>
        <v>182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329</v>
      </c>
      <c r="W103" s="163" t="s">
        <v>94</v>
      </c>
      <c r="X103" s="164" t="s">
        <v>580</v>
      </c>
      <c r="Y103" s="36">
        <f ca="1" t="shared" si="16"/>
        <v>8231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330</v>
      </c>
      <c r="W104" s="163" t="s">
        <v>94</v>
      </c>
      <c r="X104" s="164" t="s">
        <v>581</v>
      </c>
      <c r="Y104" s="36">
        <f ca="1" t="shared" si="16"/>
        <v>1758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331</v>
      </c>
      <c r="W105" s="163" t="s">
        <v>94</v>
      </c>
      <c r="X105" s="164" t="s">
        <v>582</v>
      </c>
      <c r="Y105" s="36">
        <f ca="1" t="shared" si="16"/>
        <v>3484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532</v>
      </c>
      <c r="W106" s="163" t="s">
        <v>94</v>
      </c>
      <c r="X106" s="164" t="s">
        <v>583</v>
      </c>
      <c r="Y106" s="36">
        <f ca="1" t="shared" si="16"/>
        <v>9759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535</v>
      </c>
      <c r="W107" s="163" t="s">
        <v>94</v>
      </c>
      <c r="X107" s="164" t="s">
        <v>584</v>
      </c>
      <c r="Y107" s="36">
        <f ca="1" t="shared" si="16"/>
        <v>5160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332</v>
      </c>
      <c r="W108" s="163" t="s">
        <v>94</v>
      </c>
      <c r="X108" s="164" t="s">
        <v>585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3" t="s">
        <v>94</v>
      </c>
      <c r="X109" s="164" t="s">
        <v>586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333</v>
      </c>
      <c r="W110" s="163" t="s">
        <v>94</v>
      </c>
      <c r="X110" s="164" t="s">
        <v>587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334</v>
      </c>
      <c r="W111" s="163" t="s">
        <v>94</v>
      </c>
      <c r="X111" s="164" t="s">
        <v>588</v>
      </c>
      <c r="Y111" s="36">
        <f ca="1" t="shared" si="16"/>
        <v>16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274</v>
      </c>
      <c r="W112" s="163" t="s">
        <v>94</v>
      </c>
      <c r="X112" s="164" t="s">
        <v>589</v>
      </c>
      <c r="Y112" s="36">
        <f ca="1" t="shared" si="16"/>
        <v>2169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590</v>
      </c>
      <c r="V113" s="36" t="s">
        <v>320</v>
      </c>
      <c r="W113" s="163" t="s">
        <v>94</v>
      </c>
      <c r="X113" s="164" t="s">
        <v>591</v>
      </c>
      <c r="Y113" s="36">
        <f ca="1" t="shared" si="16"/>
        <v>32833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590</v>
      </c>
      <c r="V114" s="36" t="s">
        <v>321</v>
      </c>
      <c r="W114" s="163" t="s">
        <v>94</v>
      </c>
      <c r="X114" s="164" t="s">
        <v>592</v>
      </c>
      <c r="Y114" s="36">
        <f ca="1" t="shared" si="16"/>
        <v>54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590</v>
      </c>
      <c r="V115" s="36" t="s">
        <v>322</v>
      </c>
      <c r="W115" s="163" t="s">
        <v>94</v>
      </c>
      <c r="X115" s="164" t="s">
        <v>593</v>
      </c>
      <c r="Y115" s="36">
        <f ca="1" t="shared" si="16"/>
        <v>848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590</v>
      </c>
      <c r="V116" s="36" t="s">
        <v>323</v>
      </c>
      <c r="W116" s="163" t="s">
        <v>94</v>
      </c>
      <c r="X116" s="164" t="s">
        <v>594</v>
      </c>
      <c r="Y116" s="36">
        <f ca="1" t="shared" si="16"/>
        <v>221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590</v>
      </c>
      <c r="V117" s="36" t="s">
        <v>324</v>
      </c>
      <c r="W117" s="163" t="s">
        <v>94</v>
      </c>
      <c r="X117" s="164" t="s">
        <v>595</v>
      </c>
      <c r="Y117" s="36">
        <f ca="1" t="shared" si="16"/>
        <v>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590</v>
      </c>
      <c r="V118" s="36" t="s">
        <v>2</v>
      </c>
      <c r="W118" s="163" t="s">
        <v>94</v>
      </c>
      <c r="X118" s="164" t="s">
        <v>596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590</v>
      </c>
      <c r="V119" s="36" t="s">
        <v>325</v>
      </c>
      <c r="W119" s="163" t="s">
        <v>94</v>
      </c>
      <c r="X119" s="164" t="s">
        <v>597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590</v>
      </c>
      <c r="V120" s="36" t="s">
        <v>326</v>
      </c>
      <c r="W120" s="277" t="s">
        <v>94</v>
      </c>
      <c r="X120" s="164" t="s">
        <v>598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590</v>
      </c>
      <c r="V121" s="36" t="s">
        <v>327</v>
      </c>
      <c r="W121" s="163" t="s">
        <v>94</v>
      </c>
      <c r="X121" s="164" t="s">
        <v>599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590</v>
      </c>
      <c r="V122" s="36" t="s">
        <v>328</v>
      </c>
      <c r="W122" s="163" t="s">
        <v>94</v>
      </c>
      <c r="X122" s="164" t="s">
        <v>600</v>
      </c>
      <c r="Y122" s="36">
        <f ca="1" t="shared" si="16"/>
        <v>337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590</v>
      </c>
      <c r="V123" s="36" t="s">
        <v>329</v>
      </c>
      <c r="W123" s="163" t="s">
        <v>94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590</v>
      </c>
      <c r="V124" s="36" t="s">
        <v>330</v>
      </c>
      <c r="W124" s="163" t="s">
        <v>94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590</v>
      </c>
      <c r="V125" s="36" t="s">
        <v>331</v>
      </c>
      <c r="W125" s="163" t="s">
        <v>94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590</v>
      </c>
      <c r="V126" s="36" t="s">
        <v>532</v>
      </c>
      <c r="W126" s="163" t="s">
        <v>94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590</v>
      </c>
      <c r="V127" s="36" t="s">
        <v>535</v>
      </c>
      <c r="W127" s="163" t="s">
        <v>94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590</v>
      </c>
      <c r="V128" s="36" t="s">
        <v>332</v>
      </c>
      <c r="W128" s="163" t="s">
        <v>94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590</v>
      </c>
      <c r="V129" s="36" t="s">
        <v>333</v>
      </c>
      <c r="W129" s="163" t="s">
        <v>94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590</v>
      </c>
      <c r="V130" s="36" t="s">
        <v>334</v>
      </c>
      <c r="W130" s="163" t="s">
        <v>94</v>
      </c>
      <c r="X130" s="164" t="s">
        <v>473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590</v>
      </c>
      <c r="V131" s="36" t="s">
        <v>274</v>
      </c>
      <c r="W131" s="163" t="s">
        <v>94</v>
      </c>
      <c r="X131" s="164" t="s">
        <v>476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123</v>
      </c>
      <c r="W133" s="163" t="s">
        <v>431</v>
      </c>
      <c r="X133" s="163" t="s">
        <v>601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605</v>
      </c>
      <c r="V135" s="36" t="s">
        <v>606</v>
      </c>
      <c r="W135" s="163" t="s">
        <v>530</v>
      </c>
      <c r="X135" s="36" t="s">
        <v>607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605</v>
      </c>
      <c r="V136" s="36" t="s">
        <v>608</v>
      </c>
      <c r="W136" s="163" t="s">
        <v>530</v>
      </c>
      <c r="X136" s="36" t="s">
        <v>609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605</v>
      </c>
      <c r="V137" s="36" t="s">
        <v>143</v>
      </c>
      <c r="W137" s="163" t="s">
        <v>530</v>
      </c>
      <c r="X137" s="36" t="s">
        <v>610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605</v>
      </c>
      <c r="V138" s="36" t="s">
        <v>144</v>
      </c>
      <c r="W138" s="163" t="s">
        <v>530</v>
      </c>
      <c r="X138" s="36" t="s">
        <v>611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605</v>
      </c>
      <c r="V139" s="36" t="s">
        <v>146</v>
      </c>
      <c r="W139" s="163" t="s">
        <v>530</v>
      </c>
      <c r="X139" s="36" t="s">
        <v>612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605</v>
      </c>
      <c r="V140" s="36" t="s">
        <v>613</v>
      </c>
      <c r="W140" s="163" t="s">
        <v>530</v>
      </c>
      <c r="X140" s="36" t="s">
        <v>614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605</v>
      </c>
      <c r="V141" s="36" t="s">
        <v>149</v>
      </c>
      <c r="W141" s="163" t="s">
        <v>530</v>
      </c>
      <c r="X141" s="36" t="s">
        <v>615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605</v>
      </c>
      <c r="V142" s="36" t="s">
        <v>616</v>
      </c>
      <c r="W142" s="163" t="s">
        <v>530</v>
      </c>
      <c r="X142" s="36" t="s">
        <v>617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605</v>
      </c>
      <c r="V143" s="36" t="s">
        <v>618</v>
      </c>
      <c r="W143" s="163" t="s">
        <v>530</v>
      </c>
      <c r="X143" s="36" t="s">
        <v>619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605</v>
      </c>
      <c r="V144" s="36" t="s">
        <v>620</v>
      </c>
      <c r="W144" s="163" t="s">
        <v>530</v>
      </c>
      <c r="X144" s="36" t="s">
        <v>621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6" t="str">
        <f>'ごみ集計結果'!B4&amp;" ごみ処理フローシート"</f>
        <v>合計 処理量（平成２３年度実績） ごみ処理フローシート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13.5" customHeight="1">
      <c r="A2" s="387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="279" customFormat="1" ht="7.5" customHeight="1" thickBot="1">
      <c r="A3" s="278"/>
    </row>
    <row r="4" spans="1:16" s="72" customFormat="1" ht="21.75" customHeight="1">
      <c r="A4" s="387"/>
      <c r="B4" s="386"/>
      <c r="C4" s="386"/>
      <c r="E4" s="280" t="s">
        <v>622</v>
      </c>
      <c r="F4" s="73"/>
      <c r="H4" s="74"/>
      <c r="I4" s="75"/>
      <c r="L4" s="75"/>
      <c r="M4" s="75"/>
      <c r="O4" s="76" t="s">
        <v>623</v>
      </c>
      <c r="P4" s="77"/>
    </row>
    <row r="5" spans="1:16" s="72" customFormat="1" ht="21.75" customHeight="1" thickBot="1">
      <c r="A5" s="160"/>
      <c r="B5" s="78"/>
      <c r="C5" s="78"/>
      <c r="E5" s="79" t="s">
        <v>62</v>
      </c>
      <c r="F5" s="80">
        <f ca="1">INDIRECT(B47&amp;"!L26")</f>
        <v>3467</v>
      </c>
      <c r="H5" s="74"/>
      <c r="I5" s="75"/>
      <c r="L5" s="75"/>
      <c r="M5" s="75"/>
      <c r="O5" s="79" t="s">
        <v>63</v>
      </c>
      <c r="P5" s="80">
        <f ca="1">INDIRECT(B47&amp;"!N27")</f>
        <v>36714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0" t="s">
        <v>624</v>
      </c>
      <c r="F7" s="77"/>
      <c r="H7" s="82" t="s">
        <v>625</v>
      </c>
      <c r="I7" s="77"/>
      <c r="K7" s="83" t="s">
        <v>626</v>
      </c>
      <c r="L7" s="281" t="s">
        <v>64</v>
      </c>
      <c r="M7" s="84">
        <f ca="1">INDIRECT(B47&amp;"!N15")</f>
        <v>26124</v>
      </c>
    </row>
    <row r="8" spans="1:13" s="72" customFormat="1" ht="21.75" customHeight="1" thickBot="1">
      <c r="A8" s="81"/>
      <c r="B8" s="388" t="s">
        <v>627</v>
      </c>
      <c r="C8" s="388"/>
      <c r="E8" s="79" t="s">
        <v>65</v>
      </c>
      <c r="F8" s="80">
        <f ca="1">INDIRECT(B47&amp;"!L7")</f>
        <v>292752</v>
      </c>
      <c r="H8" s="79" t="s">
        <v>66</v>
      </c>
      <c r="I8" s="80">
        <f ca="1">INDIRECT(B47&amp;"!L15")</f>
        <v>300750</v>
      </c>
      <c r="K8" s="85" t="s">
        <v>628</v>
      </c>
      <c r="L8" s="282" t="s">
        <v>67</v>
      </c>
      <c r="M8" s="86">
        <f ca="1">INDIRECT(B47&amp;"!O15")</f>
        <v>3693</v>
      </c>
    </row>
    <row r="9" spans="1:13" s="72" customFormat="1" ht="21.75" customHeight="1" thickBot="1">
      <c r="A9" s="81"/>
      <c r="C9" s="81"/>
      <c r="F9" s="81"/>
      <c r="H9" s="74"/>
      <c r="I9" s="81"/>
      <c r="K9" s="283"/>
      <c r="L9" s="284" t="s">
        <v>629</v>
      </c>
      <c r="M9" s="285">
        <f ca="1">INDIRECT(B47&amp;"!P7")</f>
        <v>0</v>
      </c>
    </row>
    <row r="10" spans="1:16" s="72" customFormat="1" ht="21.75" customHeight="1" thickBot="1">
      <c r="A10" s="81"/>
      <c r="B10" s="286" t="s">
        <v>630</v>
      </c>
      <c r="C10" s="87">
        <f ca="1">INDIRECT(B47&amp;"!E12")+INDIRECT(B47&amp;"!F12")</f>
        <v>0</v>
      </c>
      <c r="F10" s="81"/>
      <c r="H10" s="74"/>
      <c r="K10" s="88" t="s">
        <v>631</v>
      </c>
      <c r="L10" s="287" t="s">
        <v>68</v>
      </c>
      <c r="M10" s="87">
        <f ca="1">INDIRECT(B47&amp;"!M23")</f>
        <v>7998</v>
      </c>
      <c r="O10" s="76" t="s">
        <v>632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7123</v>
      </c>
    </row>
    <row r="12" spans="1:13" s="72" customFormat="1" ht="21.75" customHeight="1" thickBot="1">
      <c r="A12" s="81"/>
      <c r="B12" s="286" t="s">
        <v>633</v>
      </c>
      <c r="C12" s="87">
        <f ca="1">INDIRECT(B47&amp;"!E13")+INDIRECT(B47&amp;"!F13")</f>
        <v>279370</v>
      </c>
      <c r="F12" s="81"/>
      <c r="H12" s="82" t="s">
        <v>634</v>
      </c>
      <c r="I12" s="77"/>
      <c r="K12" s="83" t="s">
        <v>631</v>
      </c>
      <c r="L12" s="281" t="s">
        <v>69</v>
      </c>
      <c r="M12" s="84">
        <f ca="1">INDIRECT(B47&amp;"!M16")</f>
        <v>7843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22414</v>
      </c>
      <c r="K13" s="90" t="s">
        <v>632</v>
      </c>
      <c r="L13" s="288" t="s">
        <v>71</v>
      </c>
      <c r="M13" s="91">
        <f ca="1">INDIRECT(B47&amp;"!N16")</f>
        <v>6908</v>
      </c>
    </row>
    <row r="14" spans="1:13" s="72" customFormat="1" ht="21.75" customHeight="1" thickBot="1">
      <c r="A14" s="81"/>
      <c r="B14" s="286" t="s">
        <v>635</v>
      </c>
      <c r="C14" s="87">
        <f ca="1">INDIRECT(B47&amp;"!E14")+INDIRECT(B47&amp;"!F14")</f>
        <v>17340</v>
      </c>
      <c r="F14" s="81"/>
      <c r="H14" s="74"/>
      <c r="I14" s="81"/>
      <c r="K14" s="92" t="s">
        <v>628</v>
      </c>
      <c r="L14" s="289" t="s">
        <v>72</v>
      </c>
      <c r="M14" s="80">
        <f ca="1">INDIRECT(B47&amp;"!O16")</f>
        <v>7654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4" t="s">
        <v>629</v>
      </c>
      <c r="M15" s="285">
        <f ca="1">INDIRECT(B47&amp;"!P16")</f>
        <v>0</v>
      </c>
    </row>
    <row r="16" spans="1:13" s="72" customFormat="1" ht="21.75" customHeight="1" thickBot="1">
      <c r="A16" s="81"/>
      <c r="B16" s="286" t="s">
        <v>636</v>
      </c>
      <c r="C16" s="87">
        <f ca="1">INDIRECT(B47&amp;"!E15")+INDIRECT(B47&amp;"!F15")</f>
        <v>44793</v>
      </c>
      <c r="F16" s="81"/>
      <c r="H16" s="82" t="s">
        <v>637</v>
      </c>
      <c r="I16" s="77"/>
      <c r="K16" s="83" t="s">
        <v>631</v>
      </c>
      <c r="L16" s="281" t="s">
        <v>638</v>
      </c>
      <c r="M16" s="84">
        <f ca="1">INDIRECT(B47&amp;"!M21")</f>
        <v>49</v>
      </c>
    </row>
    <row r="17" spans="1:13" s="72" customFormat="1" ht="21.75" customHeight="1" thickBot="1">
      <c r="A17" s="81"/>
      <c r="C17" s="96"/>
      <c r="H17" s="79" t="s">
        <v>639</v>
      </c>
      <c r="I17" s="80">
        <f ca="1">INDIRECT(B47&amp;"!L21")</f>
        <v>10851</v>
      </c>
      <c r="K17" s="90" t="s">
        <v>632</v>
      </c>
      <c r="L17" s="288" t="s">
        <v>640</v>
      </c>
      <c r="M17" s="91">
        <f ca="1">INDIRECT(B47&amp;"!N21")</f>
        <v>181</v>
      </c>
    </row>
    <row r="18" spans="1:13" s="72" customFormat="1" ht="21.75" customHeight="1" thickBot="1">
      <c r="A18" s="81"/>
      <c r="B18" s="97" t="s">
        <v>641</v>
      </c>
      <c r="C18" s="87">
        <f ca="1">INDIRECT(B47&amp;"!E16")+INDIRECT(B47&amp;"!F16")</f>
        <v>507</v>
      </c>
      <c r="H18" s="74"/>
      <c r="I18" s="81"/>
      <c r="K18" s="92" t="s">
        <v>628</v>
      </c>
      <c r="L18" s="289" t="s">
        <v>642</v>
      </c>
      <c r="M18" s="80">
        <f ca="1">INDIRECT(B47&amp;"!O21")</f>
        <v>10587</v>
      </c>
    </row>
    <row r="19" spans="1:13" s="72" customFormat="1" ht="21.75" customHeight="1" thickBot="1">
      <c r="A19" s="81"/>
      <c r="C19" s="89"/>
      <c r="H19" s="74"/>
      <c r="I19" s="81"/>
      <c r="K19" s="95"/>
      <c r="L19" s="284" t="s">
        <v>629</v>
      </c>
      <c r="M19" s="285">
        <f ca="1">INDIRECT(B47&amp;"!P21")</f>
        <v>0</v>
      </c>
    </row>
    <row r="20" spans="1:17" s="72" customFormat="1" ht="21.75" customHeight="1" thickBot="1">
      <c r="A20" s="81"/>
      <c r="B20" s="97" t="s">
        <v>643</v>
      </c>
      <c r="C20" s="87">
        <f ca="1">INDIRECT(B47&amp;"!E17")+INDIRECT(B47&amp;"!F17")</f>
        <v>981</v>
      </c>
      <c r="E20" s="82" t="s">
        <v>644</v>
      </c>
      <c r="F20" s="73"/>
      <c r="H20" s="82" t="s">
        <v>645</v>
      </c>
      <c r="I20" s="77"/>
      <c r="K20" s="83" t="s">
        <v>631</v>
      </c>
      <c r="L20" s="281" t="s">
        <v>73</v>
      </c>
      <c r="M20" s="290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58881</v>
      </c>
      <c r="H21" s="79" t="s">
        <v>74</v>
      </c>
      <c r="I21" s="80">
        <f ca="1">INDIRECT(B47&amp;"!L17")</f>
        <v>8349</v>
      </c>
      <c r="K21" s="90" t="s">
        <v>632</v>
      </c>
      <c r="L21" s="288" t="s">
        <v>75</v>
      </c>
      <c r="M21" s="291">
        <f ca="1">INDIRECT(B47&amp;"!N17")</f>
        <v>0</v>
      </c>
    </row>
    <row r="22" spans="1:13" s="72" customFormat="1" ht="21.75" customHeight="1" thickBot="1">
      <c r="A22" s="81"/>
      <c r="B22" s="97" t="s">
        <v>646</v>
      </c>
      <c r="C22" s="87">
        <f ca="1">INDIRECT(B47&amp;"!E25")+INDIRECT(B47&amp;"!F25")</f>
        <v>25000</v>
      </c>
      <c r="F22" s="81"/>
      <c r="K22" s="92" t="s">
        <v>628</v>
      </c>
      <c r="L22" s="289" t="s">
        <v>76</v>
      </c>
      <c r="M22" s="86">
        <f ca="1">INDIRECT(B47&amp;"!O17")</f>
        <v>8349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4" t="s">
        <v>629</v>
      </c>
      <c r="M23" s="285">
        <f ca="1">INDIRECT(B47&amp;"!P17")</f>
        <v>0</v>
      </c>
    </row>
    <row r="24" spans="1:13" s="72" customFormat="1" ht="21.75" customHeight="1" thickBot="1">
      <c r="A24" s="81"/>
      <c r="B24" s="97" t="s">
        <v>647</v>
      </c>
      <c r="C24" s="87">
        <f ca="1">INDIRECT(B47&amp;"!Y133")</f>
        <v>0</v>
      </c>
      <c r="F24" s="81"/>
      <c r="H24" s="76" t="s">
        <v>648</v>
      </c>
      <c r="I24" s="77"/>
      <c r="K24" s="83" t="s">
        <v>631</v>
      </c>
      <c r="L24" s="292" t="s">
        <v>77</v>
      </c>
      <c r="M24" s="290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1758</v>
      </c>
      <c r="K25" s="90" t="s">
        <v>632</v>
      </c>
      <c r="L25" s="293" t="s">
        <v>79</v>
      </c>
      <c r="M25" s="291">
        <f ca="1">INDIRECT(B47&amp;"!N18")</f>
        <v>0</v>
      </c>
    </row>
    <row r="26" spans="1:13" s="72" customFormat="1" ht="21.75" customHeight="1" thickBot="1">
      <c r="A26" s="81"/>
      <c r="B26" s="294" t="s">
        <v>649</v>
      </c>
      <c r="C26" s="87">
        <f ca="1">INDIRECT(B47&amp;"!E31")</f>
        <v>34301</v>
      </c>
      <c r="F26" s="81"/>
      <c r="K26" s="92" t="s">
        <v>628</v>
      </c>
      <c r="L26" s="295" t="s">
        <v>80</v>
      </c>
      <c r="M26" s="86">
        <f ca="1">INDIRECT(B47&amp;"!O18")</f>
        <v>1758</v>
      </c>
    </row>
    <row r="27" spans="1:14" s="72" customFormat="1" ht="21.75" customHeight="1" thickBot="1">
      <c r="A27" s="81"/>
      <c r="F27" s="81"/>
      <c r="L27" s="284" t="s">
        <v>629</v>
      </c>
      <c r="M27" s="285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650</v>
      </c>
      <c r="I28" s="77"/>
      <c r="K28" s="83" t="s">
        <v>631</v>
      </c>
      <c r="L28" s="292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841</v>
      </c>
      <c r="K29" s="90" t="s">
        <v>632</v>
      </c>
      <c r="L29" s="293" t="s">
        <v>651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628</v>
      </c>
      <c r="L30" s="295" t="s">
        <v>83</v>
      </c>
      <c r="M30" s="80">
        <f ca="1">INDIRECT(B47&amp;"!O19")</f>
        <v>841</v>
      </c>
      <c r="N30" s="104"/>
    </row>
    <row r="31" spans="1:14" s="72" customFormat="1" ht="21.75" customHeight="1" thickBot="1">
      <c r="A31" s="81"/>
      <c r="B31" s="105"/>
      <c r="C31" s="103"/>
      <c r="F31" s="81"/>
      <c r="L31" s="284" t="s">
        <v>629</v>
      </c>
      <c r="M31" s="285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652</v>
      </c>
      <c r="I32" s="77"/>
      <c r="K32" s="83" t="s">
        <v>631</v>
      </c>
      <c r="L32" s="281" t="s">
        <v>84</v>
      </c>
      <c r="M32" s="84">
        <f ca="1">INDIRECT(B47&amp;"!M20")</f>
        <v>106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14634</v>
      </c>
      <c r="K33" s="90" t="s">
        <v>632</v>
      </c>
      <c r="L33" s="288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628</v>
      </c>
      <c r="L34" s="289" t="s">
        <v>87</v>
      </c>
      <c r="M34" s="80">
        <f ca="1">INDIRECT(B47&amp;"!O20")</f>
        <v>14528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4" t="s">
        <v>629</v>
      </c>
      <c r="M35" s="285">
        <f ca="1">INDIRECT(B47&amp;"!P20")</f>
        <v>0</v>
      </c>
      <c r="N35" s="104"/>
    </row>
    <row r="36" spans="1:15" s="72" customFormat="1" ht="21.75" customHeight="1">
      <c r="A36" s="81"/>
      <c r="F36" s="81"/>
      <c r="H36" s="280" t="s">
        <v>653</v>
      </c>
      <c r="I36" s="77"/>
      <c r="K36" s="106" t="s">
        <v>631</v>
      </c>
      <c r="L36" s="296" t="s">
        <v>88</v>
      </c>
      <c r="M36" s="84">
        <f ca="1">INDIRECT(B47&amp;"!M22")</f>
        <v>0</v>
      </c>
      <c r="N36" s="104"/>
      <c r="O36" s="72" t="s">
        <v>654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34</v>
      </c>
      <c r="K37" s="92" t="s">
        <v>632</v>
      </c>
      <c r="L37" s="289" t="s">
        <v>90</v>
      </c>
      <c r="M37" s="86">
        <f ca="1">INDIRECT(B47&amp;"!N22")</f>
        <v>34</v>
      </c>
      <c r="O37" s="389">
        <f ca="1">INDIRECT(B47&amp;"!O24")</f>
        <v>47410</v>
      </c>
      <c r="P37" s="389"/>
    </row>
    <row r="38" spans="2:16" s="72" customFormat="1" ht="21.75" customHeight="1" thickBot="1">
      <c r="B38" s="297" t="s">
        <v>655</v>
      </c>
      <c r="C38" s="107">
        <f ca="1">INDIRECT(B47&amp;"!E6")</f>
        <v>1094479</v>
      </c>
      <c r="F38" s="81"/>
      <c r="H38" s="74"/>
      <c r="I38" s="75"/>
      <c r="L38" s="284" t="s">
        <v>629</v>
      </c>
      <c r="M38" s="285">
        <f ca="1">INDIRECT(B47&amp;"!P22")</f>
        <v>0</v>
      </c>
      <c r="O38" s="390"/>
      <c r="P38" s="390"/>
    </row>
    <row r="39" spans="2:16" s="72" customFormat="1" ht="21.75" customHeight="1">
      <c r="B39" s="298" t="s">
        <v>656</v>
      </c>
      <c r="C39" s="108">
        <f ca="1">INDIRECT(B47&amp;"!E7")</f>
        <v>0</v>
      </c>
      <c r="E39" s="82" t="s">
        <v>657</v>
      </c>
      <c r="F39" s="77"/>
      <c r="H39" s="74"/>
      <c r="I39" s="75"/>
      <c r="L39" s="75"/>
      <c r="M39" s="75"/>
      <c r="O39" s="82" t="s">
        <v>658</v>
      </c>
      <c r="P39" s="77"/>
    </row>
    <row r="40" spans="2:16" s="72" customFormat="1" ht="21.75" customHeight="1" thickBot="1">
      <c r="B40" s="158" t="s">
        <v>659</v>
      </c>
      <c r="C40" s="109">
        <f ca="1">INDIRECT(B47&amp;"!E8")</f>
        <v>1094479</v>
      </c>
      <c r="E40" s="79" t="s">
        <v>660</v>
      </c>
      <c r="F40" s="80">
        <f ca="1">INDIRECT(B47&amp;"!L25")</f>
        <v>12891</v>
      </c>
      <c r="H40" s="74"/>
      <c r="I40" s="75"/>
      <c r="L40" s="75"/>
      <c r="M40" s="75"/>
      <c r="O40" s="79"/>
      <c r="P40" s="80">
        <f ca="1">INDIRECT(B47&amp;"!O27")</f>
        <v>60301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661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2013-10-24T10:49:49Z</dcterms:modified>
  <cp:category/>
  <cp:version/>
  <cp:contentType/>
  <cp:contentStatus/>
</cp:coreProperties>
</file>