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'組合分担金内訳'!$2:$31</definedName>
    <definedName name="_xlnm.Print_Area" localSheetId="3">'廃棄物事業経費（歳出）'!$2:$38</definedName>
    <definedName name="_xlnm.Print_Area" localSheetId="2">'廃棄物事業経費（歳入）'!$2:$38</definedName>
    <definedName name="_xlnm.Print_Area" localSheetId="0">'廃棄物事業経費（市町村）'!$2:$31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<sst xmlns="http://schemas.openxmlformats.org/spreadsheetml/2006/main" count="2010" uniqueCount="719">
  <si>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</si>
  <si>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</si>
  <si>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</si>
  <si>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</si>
  <si>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</si>
  <si>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</si>
  <si>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</si>
  <si>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</si>
  <si>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</si>
  <si>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</si>
  <si>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</si>
  <si>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</si>
  <si>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</si>
  <si>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</si>
  <si>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</si>
  <si>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</si>
  <si>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</si>
  <si>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</si>
  <si>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</si>
  <si>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</si>
  <si>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</si>
  <si>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</si>
  <si>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</si>
  <si>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</si>
  <si>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</si>
  <si>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</si>
  <si>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</si>
  <si>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</si>
  <si>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</si>
  <si>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</si>
  <si>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</si>
  <si>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</si>
  <si>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</si>
  <si>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</si>
  <si>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</si>
  <si>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</si>
  <si>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</si>
  <si>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広域団体３</t>
  </si>
  <si>
    <t>広域団体４</t>
  </si>
  <si>
    <t>広域団体５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</si>
  <si>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</si>
  <si>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</si>
  <si>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</si>
  <si>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</si>
  <si>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</si>
  <si>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</si>
  <si>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</si>
  <si>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</si>
  <si>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</si>
  <si>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</si>
  <si>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</si>
  <si>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</si>
  <si>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</si>
  <si>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</si>
  <si>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</si>
  <si>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</si>
  <si>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</si>
  <si>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</si>
  <si>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</si>
  <si>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</si>
  <si>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</si>
  <si>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</si>
  <si>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</si>
  <si>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</si>
  <si>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</si>
  <si>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</si>
  <si>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</si>
  <si>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</si>
  <si>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</si>
  <si>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</si>
  <si>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</si>
  <si>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</si>
  <si>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</si>
  <si>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</si>
  <si>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</si>
  <si>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</si>
  <si>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</si>
  <si>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</si>
  <si>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</si>
  <si>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</si>
  <si>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</si>
  <si>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</si>
  <si>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</si>
  <si>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</si>
  <si>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</si>
  <si>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</si>
  <si>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</si>
  <si>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</si>
  <si>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</si>
  <si>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</si>
  <si>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</si>
  <si>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</si>
  <si>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</si>
  <si>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</si>
  <si>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</si>
  <si>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</si>
  <si>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</si>
  <si>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</si>
  <si>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</si>
  <si>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</si>
  <si>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</si>
  <si>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</si>
  <si>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</si>
  <si>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</si>
  <si>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</si>
  <si>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</si>
  <si>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</si>
  <si>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</si>
  <si>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</si>
  <si>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</si>
  <si>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徳島県</t>
  </si>
  <si>
    <t>36000</t>
  </si>
  <si>
    <t>36000</t>
  </si>
  <si>
    <t>-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</si>
  <si>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</si>
  <si>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</si>
  <si>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</si>
  <si>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</si>
  <si>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</si>
  <si>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</si>
  <si>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</si>
  <si>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</si>
  <si>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</si>
  <si>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</si>
  <si>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</si>
  <si>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</si>
  <si>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</si>
  <si>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</si>
  <si>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</si>
  <si>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</si>
  <si>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</si>
  <si>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</si>
  <si>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</si>
  <si>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</si>
  <si>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</si>
  <si>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</si>
  <si>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</si>
  <si>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</si>
  <si>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</si>
  <si>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</si>
  <si>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</si>
  <si>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</si>
  <si>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</si>
  <si>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</si>
  <si>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</si>
  <si>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</si>
  <si>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</si>
  <si>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</si>
  <si>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</si>
  <si>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</si>
  <si>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</si>
  <si>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</si>
  <si>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</si>
  <si>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</si>
  <si>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</si>
  <si>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</si>
  <si>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</si>
  <si>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</si>
  <si>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</si>
  <si>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</si>
  <si>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</si>
  <si>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</si>
  <si>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</si>
  <si>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</si>
  <si>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</si>
  <si>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</si>
  <si>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</si>
  <si>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</si>
  <si>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</si>
  <si>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</si>
  <si>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</si>
  <si>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</si>
  <si>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</si>
  <si>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</si>
  <si>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</si>
  <si>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</si>
  <si>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</si>
  <si>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</si>
  <si>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</si>
  <si>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</si>
  <si>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</si>
  <si>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</si>
  <si>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</si>
  <si>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</si>
  <si>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</si>
  <si>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</si>
  <si>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</si>
  <si>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</si>
  <si>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</si>
  <si>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</si>
  <si>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</si>
  <si>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</si>
  <si>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</si>
  <si>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</si>
  <si>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</si>
  <si>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</si>
  <si>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</si>
  <si>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</si>
  <si>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</si>
  <si>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</si>
  <si>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</si>
  <si>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</si>
  <si>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</si>
  <si>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</si>
  <si>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</si>
  <si>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</si>
  <si>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</si>
  <si>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</si>
  <si>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</si>
  <si>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</si>
  <si>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</si>
  <si>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</si>
  <si>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</si>
  <si>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</si>
  <si>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</si>
  <si>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</si>
  <si>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</si>
  <si>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</si>
  <si>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</si>
  <si>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</si>
  <si>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</si>
  <si>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</si>
  <si>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</si>
  <si>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</si>
  <si>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</si>
  <si>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</si>
  <si>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</si>
  <si>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</si>
  <si>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</si>
  <si>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</si>
  <si>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</si>
  <si>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</si>
  <si>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</si>
  <si>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</si>
  <si>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</si>
  <si>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</si>
  <si>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</si>
  <si>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</si>
  <si>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</si>
  <si>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</si>
  <si>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</si>
  <si>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</si>
  <si>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徳島県</t>
  </si>
  <si>
    <t>36000</t>
  </si>
  <si>
    <t>-</t>
  </si>
  <si>
    <t>徳島県</t>
  </si>
  <si>
    <t>36818</t>
  </si>
  <si>
    <t>吉野川環境整備組合</t>
  </si>
  <si>
    <t>36819</t>
  </si>
  <si>
    <t>海部郡衛生処理事務組合</t>
  </si>
  <si>
    <t>36824</t>
  </si>
  <si>
    <t>阿北環境整備組合</t>
  </si>
  <si>
    <t>36826</t>
  </si>
  <si>
    <t>美馬環境整備組合</t>
  </si>
  <si>
    <t>36857</t>
  </si>
  <si>
    <t>小松島市外三町村衛生組合</t>
  </si>
  <si>
    <t>36860</t>
  </si>
  <si>
    <t>中央広域環境施設組合</t>
  </si>
  <si>
    <t>36910</t>
  </si>
  <si>
    <t>みよし広域連合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</si>
  <si>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</si>
  <si>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</si>
  <si>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</si>
  <si>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</si>
  <si>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</si>
  <si>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</si>
  <si>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</si>
  <si>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</si>
  <si>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</si>
  <si>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</si>
  <si>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</si>
  <si>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</si>
  <si>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</si>
  <si>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</si>
  <si>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</si>
  <si>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</si>
  <si>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</si>
  <si>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</si>
  <si>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</si>
  <si>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徳島県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</si>
  <si>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</si>
  <si>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</si>
  <si>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</si>
  <si>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</si>
  <si>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</si>
  <si>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</si>
  <si>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</si>
  <si>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</si>
  <si>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</si>
  <si>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</si>
  <si>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</si>
  <si>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</si>
  <si>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</si>
  <si>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</si>
  <si>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</si>
  <si>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</si>
  <si>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</si>
  <si>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</si>
  <si>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</si>
  <si>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</si>
  <si>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</si>
  <si>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</si>
  <si>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</si>
  <si>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</si>
  <si>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</si>
  <si>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</si>
  <si>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</si>
  <si>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</si>
  <si>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</si>
  <si>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</si>
  <si>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</si>
  <si>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</si>
  <si>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</si>
  <si>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</si>
  <si>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</si>
  <si>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徳島県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</si>
  <si>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</si>
  <si>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</si>
  <si>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</si>
  <si>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</si>
  <si>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</si>
  <si>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</si>
  <si>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</si>
  <si>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</si>
  <si>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</si>
  <si>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</si>
  <si>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</si>
  <si>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</si>
  <si>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</si>
  <si>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</si>
  <si>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36818</t>
  </si>
  <si>
    <t>吉野川環境整備組合</t>
  </si>
  <si>
    <t>36819</t>
  </si>
  <si>
    <t>海部郡衛生処理事務組合</t>
  </si>
  <si>
    <t>36824</t>
  </si>
  <si>
    <t>阿北環境整備組合</t>
  </si>
  <si>
    <t>36826</t>
  </si>
  <si>
    <t>美馬環境整備組合</t>
  </si>
  <si>
    <t>36857</t>
  </si>
  <si>
    <t>小松島市外三町村衛生組合</t>
  </si>
  <si>
    <t>36860</t>
  </si>
  <si>
    <t>中央広域環境施設組合</t>
  </si>
  <si>
    <t>36910</t>
  </si>
  <si>
    <t>みよし広域連合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</si>
  <si>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</si>
  <si>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</si>
  <si>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</si>
  <si>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</si>
  <si>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</si>
  <si>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</si>
  <si>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</si>
  <si>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</si>
  <si>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</si>
  <si>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</si>
  <si>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</si>
  <si>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</si>
  <si>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</si>
  <si>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</si>
  <si>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</si>
  <si>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</si>
  <si>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</si>
  <si>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</si>
  <si>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</si>
  <si>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</si>
  <si>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</si>
  <si>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</si>
  <si>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</si>
  <si>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</si>
  <si>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</si>
  <si>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</si>
  <si>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</si>
  <si>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</si>
  <si>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</si>
  <si>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</si>
  <si>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</si>
  <si>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徳島県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</si>
  <si>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</si>
  <si>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</si>
  <si>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</si>
  <si>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</si>
  <si>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</si>
  <si>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</si>
  <si>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</si>
  <si>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</si>
  <si>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</si>
  <si>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</si>
  <si>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</si>
  <si>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</si>
  <si>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</si>
  <si>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</si>
  <si>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</si>
  <si>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</si>
  <si>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</si>
  <si>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</si>
  <si>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</si>
  <si>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</si>
  <si>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</si>
  <si>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</si>
  <si>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</si>
  <si>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</si>
  <si>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</si>
  <si>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</si>
  <si>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</si>
  <si>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</si>
  <si>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</si>
  <si>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</si>
  <si>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</si>
  <si>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</si>
  <si>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</si>
  <si>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</si>
  <si>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</si>
  <si>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</si>
  <si>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</si>
  <si>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</si>
  <si>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</si>
  <si>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</si>
  <si>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</si>
  <si>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</si>
  <si>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</si>
  <si>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</si>
  <si>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</si>
  <si>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</si>
  <si>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</si>
  <si>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</si>
  <si>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</si>
  <si>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36818</t>
  </si>
  <si>
    <t>吉野川環境整備組合</t>
  </si>
  <si>
    <t>36819</t>
  </si>
  <si>
    <t>海部郡衛生処理事務組合</t>
  </si>
  <si>
    <t>36824</t>
  </si>
  <si>
    <t>阿北環境整備組合</t>
  </si>
  <si>
    <t>36826</t>
  </si>
  <si>
    <t>美馬環境整備組合</t>
  </si>
  <si>
    <t>36857</t>
  </si>
  <si>
    <t>小松島市外三町村衛生組合</t>
  </si>
  <si>
    <t>36860</t>
  </si>
  <si>
    <t>中央広域環境施設組合</t>
  </si>
  <si>
    <t>36910</t>
  </si>
  <si>
    <t>みよし広域連合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</si>
  <si>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</si>
  <si>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</si>
  <si>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</si>
  <si>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</si>
  <si>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</si>
  <si>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</si>
  <si>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</si>
  <si>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広域団体６</t>
  </si>
  <si>
    <t>ごみ</t>
  </si>
  <si>
    <t>し尿</t>
  </si>
  <si>
    <t>一部事務組合・広域連合名</t>
  </si>
  <si>
    <t>広域団体ｺｰﾄﾞ</t>
  </si>
  <si>
    <t>一部事務組合・広域連合名</t>
  </si>
  <si>
    <t>し尿</t>
  </si>
  <si>
    <t>建設・改良費</t>
  </si>
  <si>
    <t>建設・改良費</t>
  </si>
  <si>
    <t>処理及び
維持管理費</t>
  </si>
  <si>
    <t>合計</t>
  </si>
  <si>
    <t>建設・改良費</t>
  </si>
  <si>
    <t>処理及び
維持管理費</t>
  </si>
  <si>
    <t>合計</t>
  </si>
  <si>
    <t>小計</t>
  </si>
  <si>
    <t>小計</t>
  </si>
  <si>
    <t>小計</t>
  </si>
  <si>
    <t>（千円）</t>
  </si>
  <si>
    <t>（千円）</t>
  </si>
  <si>
    <t>（千円）</t>
  </si>
  <si>
    <t>（千円）</t>
  </si>
  <si>
    <t>徳島県</t>
  </si>
  <si>
    <t>徳島県</t>
  </si>
  <si>
    <t>36201</t>
  </si>
  <si>
    <t>徳島市</t>
  </si>
  <si>
    <t>徳島県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</si>
  <si>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</si>
  <si>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</si>
  <si>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</si>
  <si>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</si>
  <si>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</si>
  <si>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</si>
  <si>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</si>
  <si>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</si>
  <si>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</si>
  <si>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</si>
  <si>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</si>
  <si>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</si>
  <si>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</si>
  <si>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</si>
  <si>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</si>
  <si>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</si>
  <si>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</si>
  <si>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</si>
  <si>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</si>
  <si>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</si>
  <si>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</si>
  <si>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</si>
  <si>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</si>
  <si>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</si>
  <si>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</si>
  <si>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</si>
  <si>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</si>
  <si>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</si>
  <si>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</si>
  <si>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</si>
  <si>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</si>
  <si>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</si>
  <si>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</si>
  <si>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</si>
  <si>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</si>
  <si>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</si>
  <si>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</si>
  <si>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</si>
  <si>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</si>
  <si>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</si>
  <si>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</si>
  <si>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</si>
  <si>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</si>
  <si>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</si>
  <si>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</si>
  <si>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</si>
  <si>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廃棄物処理事業経費【市区町村分担金の合計】（平成21年度実績）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</si>
  <si>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</si>
  <si>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</si>
  <si>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</si>
  <si>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</si>
  <si>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</si>
  <si>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</si>
  <si>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</si>
  <si>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</si>
  <si>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</si>
  <si>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</si>
  <si>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</si>
  <si>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</si>
  <si>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</si>
  <si>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</si>
  <si>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</si>
  <si>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</si>
  <si>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</si>
  <si>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</si>
  <si>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</si>
  <si>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</si>
  <si>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</si>
  <si>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</si>
  <si>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</si>
  <si>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</si>
  <si>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</si>
  <si>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</si>
  <si>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</si>
  <si>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</si>
  <si>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</si>
  <si>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</si>
  <si>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</si>
  <si>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</si>
  <si>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36818</t>
  </si>
  <si>
    <t>吉野川環境整備組合</t>
  </si>
  <si>
    <t>36819</t>
  </si>
  <si>
    <t>海部郡衛生処理事務組合</t>
  </si>
  <si>
    <t>36824</t>
  </si>
  <si>
    <t>阿北環境整備組合</t>
  </si>
  <si>
    <t>36826</t>
  </si>
  <si>
    <t>美馬環境整備組合</t>
  </si>
  <si>
    <t>36857</t>
  </si>
  <si>
    <t>小松島市外三町村衛生組合</t>
  </si>
  <si>
    <t>36860</t>
  </si>
  <si>
    <t>中央広域環境施設組合</t>
  </si>
  <si>
    <t>36910</t>
  </si>
  <si>
    <t>みよし広域連合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</si>
  <si>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</si>
  <si>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</si>
  <si>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</si>
  <si>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</si>
  <si>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</si>
  <si>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</si>
  <si>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</si>
  <si>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</si>
  <si>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</si>
  <si>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</si>
  <si>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</si>
  <si>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</si>
  <si>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</si>
  <si>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</si>
  <si>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</si>
  <si>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</si>
  <si>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</si>
  <si>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</si>
  <si>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</si>
  <si>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</si>
  <si>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</si>
  <si>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</si>
  <si>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</si>
  <si>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</si>
  <si>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</si>
  <si>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</si>
  <si>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</si>
  <si>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</si>
  <si>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</si>
  <si>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</si>
  <si>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</si>
  <si>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</si>
  <si>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</si>
  <si>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</si>
  <si>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</si>
  <si>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</si>
  <si>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</si>
  <si>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</si>
  <si>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</si>
  <si>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</si>
  <si>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</si>
  <si>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</si>
  <si>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</si>
  <si>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</si>
  <si>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</si>
  <si>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</si>
  <si>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</si>
  <si>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</si>
  <si>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</si>
  <si>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</si>
  <si>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</si>
  <si>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</si>
  <si>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</si>
  <si>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</si>
  <si>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</si>
  <si>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</si>
  <si>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</si>
  <si>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</si>
  <si>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</si>
  <si>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</si>
  <si>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</si>
  <si>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</si>
  <si>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</si>
  <si>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</si>
  <si>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</si>
  <si>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</si>
  <si>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</si>
  <si>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</si>
  <si>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</si>
  <si>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</si>
  <si>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</si>
  <si>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</si>
  <si>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</si>
  <si>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</si>
  <si>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</si>
  <si>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</si>
  <si>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</si>
  <si>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</si>
  <si>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</si>
  <si>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</si>
  <si>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</si>
  <si>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</si>
  <si>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</si>
  <si>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</si>
  <si>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</si>
  <si>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</si>
  <si>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</si>
  <si>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</si>
  <si>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</si>
  <si>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</si>
  <si>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</si>
  <si>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</si>
  <si>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</si>
  <si>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</si>
  <si>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</si>
  <si>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</si>
  <si>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</si>
  <si>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</si>
  <si>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</si>
  <si>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</si>
  <si>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</si>
  <si>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</si>
  <si>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</si>
  <si>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</si>
  <si>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</si>
  <si>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</si>
  <si>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</si>
  <si>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36857</t>
  </si>
  <si>
    <t>小松島市外三町村衛生組合</t>
  </si>
  <si>
    <t>36860</t>
  </si>
  <si>
    <t>中央広域環境施設組合</t>
  </si>
  <si>
    <t>36824</t>
  </si>
  <si>
    <t>阿北環境整備組合</t>
  </si>
  <si>
    <t>36826</t>
  </si>
  <si>
    <t>美馬環境整備組合</t>
  </si>
  <si>
    <t>36818</t>
  </si>
  <si>
    <t>吉野川環境整備組合</t>
  </si>
  <si>
    <t>36910</t>
  </si>
  <si>
    <t>みよし広域連合</t>
  </si>
  <si>
    <t>36819</t>
  </si>
  <si>
    <t>海部郡衛生処理事務組合</t>
  </si>
  <si>
    <t/>
  </si>
  <si>
    <t>36207</t>
  </si>
  <si>
    <t>美馬市</t>
  </si>
  <si>
    <t>36468</t>
  </si>
  <si>
    <t>つるぎ町</t>
  </si>
  <si>
    <t>36387</t>
  </si>
  <si>
    <t>美波町</t>
  </si>
  <si>
    <t>36383</t>
  </si>
  <si>
    <t>牟岐町</t>
  </si>
  <si>
    <t>36388</t>
  </si>
  <si>
    <t>海陽町</t>
  </si>
  <si>
    <t>36206</t>
  </si>
  <si>
    <t>阿波市</t>
  </si>
  <si>
    <t>36205</t>
  </si>
  <si>
    <t>吉野川市</t>
  </si>
  <si>
    <t>36342</t>
  </si>
  <si>
    <t>神山町</t>
  </si>
  <si>
    <t>36405</t>
  </si>
  <si>
    <t>上板町</t>
  </si>
  <si>
    <t>36203</t>
  </si>
  <si>
    <t>小松島市</t>
  </si>
  <si>
    <t>36301</t>
  </si>
  <si>
    <t>勝浦町</t>
  </si>
  <si>
    <t>36302</t>
  </si>
  <si>
    <t>上勝町</t>
  </si>
  <si>
    <t>36321</t>
  </si>
  <si>
    <t>佐那河内村</t>
  </si>
  <si>
    <t>36404</t>
  </si>
  <si>
    <t>板野町</t>
  </si>
  <si>
    <t>36208</t>
  </si>
  <si>
    <t>三好市</t>
  </si>
  <si>
    <t>36489</t>
  </si>
  <si>
    <t>東みよし町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</si>
</sst>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42</v>
      </c>
      <c r="B2" s="147" t="s">
        <v>43</v>
      </c>
      <c r="C2" s="150" t="s">
        <v>44</v>
      </c>
      <c r="D2" s="131" t="s">
        <v>46</v>
      </c>
      <c r="E2" s="78"/>
      <c r="F2" s="78"/>
      <c r="G2" s="78"/>
      <c r="H2" s="78"/>
      <c r="I2" s="78"/>
      <c r="J2" s="78"/>
      <c r="K2" s="78"/>
      <c r="L2" s="79"/>
      <c r="M2" s="131" t="s">
        <v>48</v>
      </c>
      <c r="N2" s="78"/>
      <c r="O2" s="78"/>
      <c r="P2" s="78"/>
      <c r="Q2" s="78"/>
      <c r="R2" s="78"/>
      <c r="S2" s="78"/>
      <c r="T2" s="78"/>
      <c r="U2" s="79"/>
      <c r="V2" s="131" t="s">
        <v>49</v>
      </c>
      <c r="W2" s="78"/>
      <c r="X2" s="78"/>
      <c r="Y2" s="78"/>
      <c r="Z2" s="78"/>
      <c r="AA2" s="78"/>
      <c r="AB2" s="78"/>
      <c r="AC2" s="78"/>
      <c r="AD2" s="79"/>
      <c r="AE2" s="132" t="s">
        <v>50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51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52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53</v>
      </c>
      <c r="E3" s="83"/>
      <c r="F3" s="83"/>
      <c r="G3" s="83"/>
      <c r="H3" s="83"/>
      <c r="I3" s="83"/>
      <c r="J3" s="83"/>
      <c r="K3" s="83"/>
      <c r="L3" s="84"/>
      <c r="M3" s="133" t="s">
        <v>53</v>
      </c>
      <c r="N3" s="83"/>
      <c r="O3" s="83"/>
      <c r="P3" s="83"/>
      <c r="Q3" s="83"/>
      <c r="R3" s="83"/>
      <c r="S3" s="83"/>
      <c r="T3" s="83"/>
      <c r="U3" s="84"/>
      <c r="V3" s="133" t="s">
        <v>53</v>
      </c>
      <c r="W3" s="83"/>
      <c r="X3" s="83"/>
      <c r="Y3" s="83"/>
      <c r="Z3" s="83"/>
      <c r="AA3" s="83"/>
      <c r="AB3" s="83"/>
      <c r="AC3" s="83"/>
      <c r="AD3" s="84"/>
      <c r="AE3" s="134" t="s">
        <v>54</v>
      </c>
      <c r="AF3" s="80"/>
      <c r="AG3" s="80"/>
      <c r="AH3" s="80"/>
      <c r="AI3" s="80"/>
      <c r="AJ3" s="80"/>
      <c r="AK3" s="80"/>
      <c r="AL3" s="85"/>
      <c r="AM3" s="81" t="s">
        <v>55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56</v>
      </c>
      <c r="BF3" s="90" t="s">
        <v>49</v>
      </c>
      <c r="BG3" s="134" t="s">
        <v>54</v>
      </c>
      <c r="BH3" s="80"/>
      <c r="BI3" s="80"/>
      <c r="BJ3" s="80"/>
      <c r="BK3" s="80"/>
      <c r="BL3" s="80"/>
      <c r="BM3" s="80"/>
      <c r="BN3" s="85"/>
      <c r="BO3" s="81" t="s">
        <v>55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56</v>
      </c>
      <c r="CH3" s="90" t="s">
        <v>49</v>
      </c>
      <c r="CI3" s="134" t="s">
        <v>54</v>
      </c>
      <c r="CJ3" s="80"/>
      <c r="CK3" s="80"/>
      <c r="CL3" s="80"/>
      <c r="CM3" s="80"/>
      <c r="CN3" s="80"/>
      <c r="CO3" s="80"/>
      <c r="CP3" s="85"/>
      <c r="CQ3" s="81" t="s">
        <v>55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56</v>
      </c>
      <c r="DJ3" s="90" t="s">
        <v>49</v>
      </c>
    </row>
    <row r="4" spans="1:114" s="45" customFormat="1" ht="13.5">
      <c r="A4" s="148"/>
      <c r="B4" s="148"/>
      <c r="C4" s="151"/>
      <c r="D4" s="68"/>
      <c r="E4" s="133" t="s">
        <v>57</v>
      </c>
      <c r="F4" s="91"/>
      <c r="G4" s="91"/>
      <c r="H4" s="91"/>
      <c r="I4" s="91"/>
      <c r="J4" s="91"/>
      <c r="K4" s="92"/>
      <c r="L4" s="124" t="s">
        <v>59</v>
      </c>
      <c r="M4" s="68"/>
      <c r="N4" s="133" t="s">
        <v>57</v>
      </c>
      <c r="O4" s="91"/>
      <c r="P4" s="91"/>
      <c r="Q4" s="91"/>
      <c r="R4" s="91"/>
      <c r="S4" s="91"/>
      <c r="T4" s="92"/>
      <c r="U4" s="124" t="s">
        <v>59</v>
      </c>
      <c r="V4" s="68"/>
      <c r="W4" s="133" t="s">
        <v>57</v>
      </c>
      <c r="X4" s="91"/>
      <c r="Y4" s="91"/>
      <c r="Z4" s="91"/>
      <c r="AA4" s="91"/>
      <c r="AB4" s="91"/>
      <c r="AC4" s="92"/>
      <c r="AD4" s="124" t="s">
        <v>59</v>
      </c>
      <c r="AE4" s="90" t="s">
        <v>49</v>
      </c>
      <c r="AF4" s="95" t="s">
        <v>60</v>
      </c>
      <c r="AG4" s="89"/>
      <c r="AH4" s="93"/>
      <c r="AI4" s="80"/>
      <c r="AJ4" s="94"/>
      <c r="AK4" s="135" t="s">
        <v>62</v>
      </c>
      <c r="AL4" s="145" t="s">
        <v>63</v>
      </c>
      <c r="AM4" s="90" t="s">
        <v>49</v>
      </c>
      <c r="AN4" s="134" t="s">
        <v>64</v>
      </c>
      <c r="AO4" s="87"/>
      <c r="AP4" s="87"/>
      <c r="AQ4" s="87"/>
      <c r="AR4" s="88"/>
      <c r="AS4" s="134" t="s">
        <v>65</v>
      </c>
      <c r="AT4" s="80"/>
      <c r="AU4" s="80"/>
      <c r="AV4" s="94"/>
      <c r="AW4" s="95" t="s">
        <v>67</v>
      </c>
      <c r="AX4" s="134" t="s">
        <v>68</v>
      </c>
      <c r="AY4" s="86"/>
      <c r="AZ4" s="87"/>
      <c r="BA4" s="87"/>
      <c r="BB4" s="88"/>
      <c r="BC4" s="95" t="s">
        <v>69</v>
      </c>
      <c r="BD4" s="95" t="s">
        <v>70</v>
      </c>
      <c r="BE4" s="90"/>
      <c r="BF4" s="90"/>
      <c r="BG4" s="90" t="s">
        <v>71</v>
      </c>
      <c r="BH4" s="95" t="s">
        <v>72</v>
      </c>
      <c r="BI4" s="89"/>
      <c r="BJ4" s="93"/>
      <c r="BK4" s="80"/>
      <c r="BL4" s="94"/>
      <c r="BM4" s="135" t="s">
        <v>73</v>
      </c>
      <c r="BN4" s="145" t="s">
        <v>74</v>
      </c>
      <c r="BO4" s="90" t="s">
        <v>71</v>
      </c>
      <c r="BP4" s="134" t="s">
        <v>75</v>
      </c>
      <c r="BQ4" s="87"/>
      <c r="BR4" s="87"/>
      <c r="BS4" s="87"/>
      <c r="BT4" s="88"/>
      <c r="BU4" s="134" t="s">
        <v>76</v>
      </c>
      <c r="BV4" s="80"/>
      <c r="BW4" s="80"/>
      <c r="BX4" s="94"/>
      <c r="BY4" s="95" t="s">
        <v>77</v>
      </c>
      <c r="BZ4" s="134" t="s">
        <v>78</v>
      </c>
      <c r="CA4" s="96"/>
      <c r="CB4" s="96"/>
      <c r="CC4" s="97"/>
      <c r="CD4" s="88"/>
      <c r="CE4" s="95" t="s">
        <v>79</v>
      </c>
      <c r="CF4" s="95" t="s">
        <v>80</v>
      </c>
      <c r="CG4" s="90"/>
      <c r="CH4" s="90"/>
      <c r="CI4" s="90" t="s">
        <v>71</v>
      </c>
      <c r="CJ4" s="95" t="s">
        <v>72</v>
      </c>
      <c r="CK4" s="89"/>
      <c r="CL4" s="93"/>
      <c r="CM4" s="80"/>
      <c r="CN4" s="94"/>
      <c r="CO4" s="135" t="s">
        <v>73</v>
      </c>
      <c r="CP4" s="145" t="s">
        <v>74</v>
      </c>
      <c r="CQ4" s="90" t="s">
        <v>71</v>
      </c>
      <c r="CR4" s="134" t="s">
        <v>75</v>
      </c>
      <c r="CS4" s="87"/>
      <c r="CT4" s="87"/>
      <c r="CU4" s="87"/>
      <c r="CV4" s="88"/>
      <c r="CW4" s="134" t="s">
        <v>76</v>
      </c>
      <c r="CX4" s="80"/>
      <c r="CY4" s="80"/>
      <c r="CZ4" s="94"/>
      <c r="DA4" s="95" t="s">
        <v>77</v>
      </c>
      <c r="DB4" s="134" t="s">
        <v>78</v>
      </c>
      <c r="DC4" s="87"/>
      <c r="DD4" s="87"/>
      <c r="DE4" s="87"/>
      <c r="DF4" s="88"/>
      <c r="DG4" s="95" t="s">
        <v>79</v>
      </c>
      <c r="DH4" s="95" t="s">
        <v>80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82</v>
      </c>
      <c r="G5" s="123" t="s">
        <v>83</v>
      </c>
      <c r="H5" s="123" t="s">
        <v>85</v>
      </c>
      <c r="I5" s="123" t="s">
        <v>86</v>
      </c>
      <c r="J5" s="123" t="s">
        <v>87</v>
      </c>
      <c r="K5" s="123" t="s">
        <v>88</v>
      </c>
      <c r="L5" s="67"/>
      <c r="M5" s="68"/>
      <c r="N5" s="68"/>
      <c r="O5" s="123" t="s">
        <v>82</v>
      </c>
      <c r="P5" s="123" t="s">
        <v>83</v>
      </c>
      <c r="Q5" s="123" t="s">
        <v>85</v>
      </c>
      <c r="R5" s="123" t="s">
        <v>86</v>
      </c>
      <c r="S5" s="123" t="s">
        <v>87</v>
      </c>
      <c r="T5" s="123" t="s">
        <v>88</v>
      </c>
      <c r="U5" s="67"/>
      <c r="V5" s="68"/>
      <c r="W5" s="68"/>
      <c r="X5" s="123" t="s">
        <v>82</v>
      </c>
      <c r="Y5" s="123" t="s">
        <v>83</v>
      </c>
      <c r="Z5" s="123" t="s">
        <v>85</v>
      </c>
      <c r="AA5" s="123" t="s">
        <v>86</v>
      </c>
      <c r="AB5" s="123" t="s">
        <v>87</v>
      </c>
      <c r="AC5" s="123" t="s">
        <v>88</v>
      </c>
      <c r="AD5" s="67"/>
      <c r="AE5" s="90"/>
      <c r="AF5" s="90" t="s">
        <v>71</v>
      </c>
      <c r="AG5" s="135" t="s">
        <v>90</v>
      </c>
      <c r="AH5" s="135" t="s">
        <v>92</v>
      </c>
      <c r="AI5" s="135" t="s">
        <v>94</v>
      </c>
      <c r="AJ5" s="135" t="s">
        <v>88</v>
      </c>
      <c r="AK5" s="98"/>
      <c r="AL5" s="146"/>
      <c r="AM5" s="90"/>
      <c r="AN5" s="90"/>
      <c r="AO5" s="90" t="s">
        <v>96</v>
      </c>
      <c r="AP5" s="90" t="s">
        <v>98</v>
      </c>
      <c r="AQ5" s="90" t="s">
        <v>100</v>
      </c>
      <c r="AR5" s="90" t="s">
        <v>102</v>
      </c>
      <c r="AS5" s="90" t="s">
        <v>71</v>
      </c>
      <c r="AT5" s="95" t="s">
        <v>104</v>
      </c>
      <c r="AU5" s="95" t="s">
        <v>106</v>
      </c>
      <c r="AV5" s="95" t="s">
        <v>108</v>
      </c>
      <c r="AW5" s="90"/>
      <c r="AX5" s="90"/>
      <c r="AY5" s="95" t="s">
        <v>104</v>
      </c>
      <c r="AZ5" s="95" t="s">
        <v>106</v>
      </c>
      <c r="BA5" s="95" t="s">
        <v>108</v>
      </c>
      <c r="BB5" s="95" t="s">
        <v>88</v>
      </c>
      <c r="BC5" s="90"/>
      <c r="BD5" s="90"/>
      <c r="BE5" s="90"/>
      <c r="BF5" s="90"/>
      <c r="BG5" s="90"/>
      <c r="BH5" s="90" t="s">
        <v>71</v>
      </c>
      <c r="BI5" s="135" t="s">
        <v>90</v>
      </c>
      <c r="BJ5" s="135" t="s">
        <v>92</v>
      </c>
      <c r="BK5" s="135" t="s">
        <v>94</v>
      </c>
      <c r="BL5" s="135" t="s">
        <v>88</v>
      </c>
      <c r="BM5" s="98"/>
      <c r="BN5" s="146"/>
      <c r="BO5" s="90"/>
      <c r="BP5" s="90"/>
      <c r="BQ5" s="90" t="s">
        <v>96</v>
      </c>
      <c r="BR5" s="90" t="s">
        <v>98</v>
      </c>
      <c r="BS5" s="90" t="s">
        <v>100</v>
      </c>
      <c r="BT5" s="90" t="s">
        <v>102</v>
      </c>
      <c r="BU5" s="90" t="s">
        <v>71</v>
      </c>
      <c r="BV5" s="95" t="s">
        <v>104</v>
      </c>
      <c r="BW5" s="95" t="s">
        <v>106</v>
      </c>
      <c r="BX5" s="95" t="s">
        <v>108</v>
      </c>
      <c r="BY5" s="90"/>
      <c r="BZ5" s="90"/>
      <c r="CA5" s="95" t="s">
        <v>104</v>
      </c>
      <c r="CB5" s="95" t="s">
        <v>106</v>
      </c>
      <c r="CC5" s="95" t="s">
        <v>108</v>
      </c>
      <c r="CD5" s="95" t="s">
        <v>88</v>
      </c>
      <c r="CE5" s="90"/>
      <c r="CF5" s="90"/>
      <c r="CG5" s="90"/>
      <c r="CH5" s="90"/>
      <c r="CI5" s="90"/>
      <c r="CJ5" s="90" t="s">
        <v>71</v>
      </c>
      <c r="CK5" s="135" t="s">
        <v>90</v>
      </c>
      <c r="CL5" s="135" t="s">
        <v>92</v>
      </c>
      <c r="CM5" s="135" t="s">
        <v>94</v>
      </c>
      <c r="CN5" s="135" t="s">
        <v>88</v>
      </c>
      <c r="CO5" s="98"/>
      <c r="CP5" s="146"/>
      <c r="CQ5" s="90"/>
      <c r="CR5" s="90"/>
      <c r="CS5" s="90" t="s">
        <v>96</v>
      </c>
      <c r="CT5" s="90" t="s">
        <v>98</v>
      </c>
      <c r="CU5" s="90" t="s">
        <v>100</v>
      </c>
      <c r="CV5" s="90" t="s">
        <v>102</v>
      </c>
      <c r="CW5" s="90" t="s">
        <v>71</v>
      </c>
      <c r="CX5" s="95" t="s">
        <v>104</v>
      </c>
      <c r="CY5" s="95" t="s">
        <v>106</v>
      </c>
      <c r="CZ5" s="95" t="s">
        <v>108</v>
      </c>
      <c r="DA5" s="90"/>
      <c r="DB5" s="90"/>
      <c r="DC5" s="95" t="s">
        <v>104</v>
      </c>
      <c r="DD5" s="95" t="s">
        <v>106</v>
      </c>
      <c r="DE5" s="95" t="s">
        <v>108</v>
      </c>
      <c r="DF5" s="95" t="s">
        <v>88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109</v>
      </c>
      <c r="E6" s="99" t="s">
        <v>109</v>
      </c>
      <c r="F6" s="100" t="s">
        <v>109</v>
      </c>
      <c r="G6" s="100" t="s">
        <v>109</v>
      </c>
      <c r="H6" s="100" t="s">
        <v>109</v>
      </c>
      <c r="I6" s="100" t="s">
        <v>109</v>
      </c>
      <c r="J6" s="100" t="s">
        <v>109</v>
      </c>
      <c r="K6" s="100" t="s">
        <v>109</v>
      </c>
      <c r="L6" s="100" t="s">
        <v>109</v>
      </c>
      <c r="M6" s="99" t="s">
        <v>109</v>
      </c>
      <c r="N6" s="99" t="s">
        <v>109</v>
      </c>
      <c r="O6" s="100" t="s">
        <v>109</v>
      </c>
      <c r="P6" s="100" t="s">
        <v>109</v>
      </c>
      <c r="Q6" s="100" t="s">
        <v>109</v>
      </c>
      <c r="R6" s="100" t="s">
        <v>109</v>
      </c>
      <c r="S6" s="100" t="s">
        <v>109</v>
      </c>
      <c r="T6" s="100" t="s">
        <v>109</v>
      </c>
      <c r="U6" s="100" t="s">
        <v>109</v>
      </c>
      <c r="V6" s="99" t="s">
        <v>109</v>
      </c>
      <c r="W6" s="99" t="s">
        <v>109</v>
      </c>
      <c r="X6" s="100" t="s">
        <v>109</v>
      </c>
      <c r="Y6" s="100" t="s">
        <v>109</v>
      </c>
      <c r="Z6" s="100" t="s">
        <v>109</v>
      </c>
      <c r="AA6" s="100" t="s">
        <v>109</v>
      </c>
      <c r="AB6" s="100" t="s">
        <v>109</v>
      </c>
      <c r="AC6" s="100" t="s">
        <v>109</v>
      </c>
      <c r="AD6" s="100" t="s">
        <v>109</v>
      </c>
      <c r="AE6" s="101" t="s">
        <v>109</v>
      </c>
      <c r="AF6" s="101" t="s">
        <v>109</v>
      </c>
      <c r="AG6" s="102" t="s">
        <v>109</v>
      </c>
      <c r="AH6" s="102" t="s">
        <v>109</v>
      </c>
      <c r="AI6" s="102" t="s">
        <v>109</v>
      </c>
      <c r="AJ6" s="102" t="s">
        <v>109</v>
      </c>
      <c r="AK6" s="102" t="s">
        <v>109</v>
      </c>
      <c r="AL6" s="102" t="s">
        <v>109</v>
      </c>
      <c r="AM6" s="101" t="s">
        <v>109</v>
      </c>
      <c r="AN6" s="101" t="s">
        <v>109</v>
      </c>
      <c r="AO6" s="101" t="s">
        <v>109</v>
      </c>
      <c r="AP6" s="101" t="s">
        <v>109</v>
      </c>
      <c r="AQ6" s="101" t="s">
        <v>109</v>
      </c>
      <c r="AR6" s="101" t="s">
        <v>109</v>
      </c>
      <c r="AS6" s="101" t="s">
        <v>109</v>
      </c>
      <c r="AT6" s="101" t="s">
        <v>109</v>
      </c>
      <c r="AU6" s="101" t="s">
        <v>109</v>
      </c>
      <c r="AV6" s="101" t="s">
        <v>109</v>
      </c>
      <c r="AW6" s="101" t="s">
        <v>109</v>
      </c>
      <c r="AX6" s="101" t="s">
        <v>109</v>
      </c>
      <c r="AY6" s="101" t="s">
        <v>109</v>
      </c>
      <c r="AZ6" s="101" t="s">
        <v>109</v>
      </c>
      <c r="BA6" s="101" t="s">
        <v>109</v>
      </c>
      <c r="BB6" s="101" t="s">
        <v>109</v>
      </c>
      <c r="BC6" s="101" t="s">
        <v>109</v>
      </c>
      <c r="BD6" s="101" t="s">
        <v>109</v>
      </c>
      <c r="BE6" s="101" t="s">
        <v>109</v>
      </c>
      <c r="BF6" s="101" t="s">
        <v>109</v>
      </c>
      <c r="BG6" s="101" t="s">
        <v>109</v>
      </c>
      <c r="BH6" s="101" t="s">
        <v>109</v>
      </c>
      <c r="BI6" s="102" t="s">
        <v>109</v>
      </c>
      <c r="BJ6" s="102" t="s">
        <v>109</v>
      </c>
      <c r="BK6" s="102" t="s">
        <v>109</v>
      </c>
      <c r="BL6" s="102" t="s">
        <v>109</v>
      </c>
      <c r="BM6" s="102" t="s">
        <v>109</v>
      </c>
      <c r="BN6" s="102" t="s">
        <v>109</v>
      </c>
      <c r="BO6" s="101" t="s">
        <v>109</v>
      </c>
      <c r="BP6" s="101" t="s">
        <v>109</v>
      </c>
      <c r="BQ6" s="101" t="s">
        <v>109</v>
      </c>
      <c r="BR6" s="101" t="s">
        <v>109</v>
      </c>
      <c r="BS6" s="101" t="s">
        <v>109</v>
      </c>
      <c r="BT6" s="101" t="s">
        <v>109</v>
      </c>
      <c r="BU6" s="101" t="s">
        <v>109</v>
      </c>
      <c r="BV6" s="101" t="s">
        <v>109</v>
      </c>
      <c r="BW6" s="101" t="s">
        <v>109</v>
      </c>
      <c r="BX6" s="101" t="s">
        <v>109</v>
      </c>
      <c r="BY6" s="101" t="s">
        <v>109</v>
      </c>
      <c r="BZ6" s="101" t="s">
        <v>109</v>
      </c>
      <c r="CA6" s="101" t="s">
        <v>109</v>
      </c>
      <c r="CB6" s="101" t="s">
        <v>109</v>
      </c>
      <c r="CC6" s="101" t="s">
        <v>109</v>
      </c>
      <c r="CD6" s="101" t="s">
        <v>109</v>
      </c>
      <c r="CE6" s="101" t="s">
        <v>109</v>
      </c>
      <c r="CF6" s="101" t="s">
        <v>109</v>
      </c>
      <c r="CG6" s="101" t="s">
        <v>109</v>
      </c>
      <c r="CH6" s="101" t="s">
        <v>109</v>
      </c>
      <c r="CI6" s="101" t="s">
        <v>109</v>
      </c>
      <c r="CJ6" s="101" t="s">
        <v>109</v>
      </c>
      <c r="CK6" s="102" t="s">
        <v>109</v>
      </c>
      <c r="CL6" s="102" t="s">
        <v>109</v>
      </c>
      <c r="CM6" s="102" t="s">
        <v>109</v>
      </c>
      <c r="CN6" s="102" t="s">
        <v>109</v>
      </c>
      <c r="CO6" s="102" t="s">
        <v>109</v>
      </c>
      <c r="CP6" s="102" t="s">
        <v>109</v>
      </c>
      <c r="CQ6" s="101" t="s">
        <v>109</v>
      </c>
      <c r="CR6" s="101" t="s">
        <v>109</v>
      </c>
      <c r="CS6" s="102" t="s">
        <v>109</v>
      </c>
      <c r="CT6" s="102" t="s">
        <v>109</v>
      </c>
      <c r="CU6" s="102" t="s">
        <v>109</v>
      </c>
      <c r="CV6" s="102" t="s">
        <v>109</v>
      </c>
      <c r="CW6" s="101" t="s">
        <v>109</v>
      </c>
      <c r="CX6" s="101" t="s">
        <v>109</v>
      </c>
      <c r="CY6" s="101" t="s">
        <v>109</v>
      </c>
      <c r="CZ6" s="101" t="s">
        <v>109</v>
      </c>
      <c r="DA6" s="101" t="s">
        <v>109</v>
      </c>
      <c r="DB6" s="101" t="s">
        <v>109</v>
      </c>
      <c r="DC6" s="101" t="s">
        <v>109</v>
      </c>
      <c r="DD6" s="101" t="s">
        <v>109</v>
      </c>
      <c r="DE6" s="101" t="s">
        <v>109</v>
      </c>
      <c r="DF6" s="101" t="s">
        <v>109</v>
      </c>
      <c r="DG6" s="101" t="s">
        <v>109</v>
      </c>
      <c r="DH6" s="101" t="s">
        <v>109</v>
      </c>
      <c r="DI6" s="101" t="s">
        <v>109</v>
      </c>
      <c r="DJ6" s="101" t="s">
        <v>109</v>
      </c>
    </row>
    <row r="7" spans="1:114" s="50" customFormat="1" ht="12" customHeight="1">
      <c r="A7" s="48" t="s">
        <v>110</v>
      </c>
      <c r="B7" s="63" t="s">
        <v>112</v>
      </c>
      <c r="C7" s="48" t="s">
        <v>71</v>
      </c>
      <c r="D7" s="70">
        <f aca="true" t="shared" si="0" ref="D7:I7">SUM(D8:D31)</f>
        <v>13061511</v>
      </c>
      <c r="E7" s="70">
        <f t="shared" si="0"/>
        <v>1101949</v>
      </c>
      <c r="F7" s="70">
        <f t="shared" si="0"/>
        <v>68168</v>
      </c>
      <c r="G7" s="70">
        <f t="shared" si="0"/>
        <v>19402</v>
      </c>
      <c r="H7" s="70">
        <f t="shared" si="0"/>
        <v>49977</v>
      </c>
      <c r="I7" s="70">
        <f t="shared" si="0"/>
        <v>614035</v>
      </c>
      <c r="J7" s="71" t="s">
        <v>113</v>
      </c>
      <c r="K7" s="70">
        <f aca="true" t="shared" si="1" ref="K7:R7">SUM(K8:K31)</f>
        <v>350367</v>
      </c>
      <c r="L7" s="70">
        <f t="shared" si="1"/>
        <v>11959562</v>
      </c>
      <c r="M7" s="70">
        <f t="shared" si="1"/>
        <v>2275784</v>
      </c>
      <c r="N7" s="70">
        <f t="shared" si="1"/>
        <v>270770</v>
      </c>
      <c r="O7" s="70">
        <f t="shared" si="1"/>
        <v>36883</v>
      </c>
      <c r="P7" s="70">
        <f t="shared" si="1"/>
        <v>2751</v>
      </c>
      <c r="Q7" s="70">
        <f t="shared" si="1"/>
        <v>36400</v>
      </c>
      <c r="R7" s="70">
        <f t="shared" si="1"/>
        <v>189873</v>
      </c>
      <c r="S7" s="71" t="s">
        <v>113</v>
      </c>
      <c r="T7" s="70">
        <f aca="true" t="shared" si="2" ref="T7:AA7">SUM(T8:T31)</f>
        <v>4863</v>
      </c>
      <c r="U7" s="70">
        <f t="shared" si="2"/>
        <v>2005014</v>
      </c>
      <c r="V7" s="70">
        <f t="shared" si="2"/>
        <v>15337295</v>
      </c>
      <c r="W7" s="70">
        <f t="shared" si="2"/>
        <v>1372719</v>
      </c>
      <c r="X7" s="70">
        <f t="shared" si="2"/>
        <v>105051</v>
      </c>
      <c r="Y7" s="70">
        <f t="shared" si="2"/>
        <v>22153</v>
      </c>
      <c r="Z7" s="70">
        <f t="shared" si="2"/>
        <v>86377</v>
      </c>
      <c r="AA7" s="70">
        <f t="shared" si="2"/>
        <v>803908</v>
      </c>
      <c r="AB7" s="71" t="s">
        <v>113</v>
      </c>
      <c r="AC7" s="70">
        <f aca="true" t="shared" si="3" ref="AC7:BH7">SUM(AC8:AC31)</f>
        <v>355230</v>
      </c>
      <c r="AD7" s="70">
        <f t="shared" si="3"/>
        <v>13964576</v>
      </c>
      <c r="AE7" s="70">
        <f t="shared" si="3"/>
        <v>134126</v>
      </c>
      <c r="AF7" s="70">
        <f t="shared" si="3"/>
        <v>134126</v>
      </c>
      <c r="AG7" s="70">
        <f t="shared" si="3"/>
        <v>729</v>
      </c>
      <c r="AH7" s="70">
        <f t="shared" si="3"/>
        <v>133397</v>
      </c>
      <c r="AI7" s="70">
        <f t="shared" si="3"/>
        <v>0</v>
      </c>
      <c r="AJ7" s="70">
        <f t="shared" si="3"/>
        <v>0</v>
      </c>
      <c r="AK7" s="70">
        <f t="shared" si="3"/>
        <v>0</v>
      </c>
      <c r="AL7" s="70">
        <f t="shared" si="3"/>
        <v>50930</v>
      </c>
      <c r="AM7" s="70">
        <f t="shared" si="3"/>
        <v>9437083</v>
      </c>
      <c r="AN7" s="70">
        <f t="shared" si="3"/>
        <v>4515737</v>
      </c>
      <c r="AO7" s="70">
        <f t="shared" si="3"/>
        <v>1893399</v>
      </c>
      <c r="AP7" s="70">
        <f t="shared" si="3"/>
        <v>1884157</v>
      </c>
      <c r="AQ7" s="70">
        <f t="shared" si="3"/>
        <v>709157</v>
      </c>
      <c r="AR7" s="70">
        <f t="shared" si="3"/>
        <v>29024</v>
      </c>
      <c r="AS7" s="70">
        <f t="shared" si="3"/>
        <v>2047320</v>
      </c>
      <c r="AT7" s="70">
        <f t="shared" si="3"/>
        <v>461049</v>
      </c>
      <c r="AU7" s="70">
        <f t="shared" si="3"/>
        <v>1469408</v>
      </c>
      <c r="AV7" s="70">
        <f t="shared" si="3"/>
        <v>116863</v>
      </c>
      <c r="AW7" s="70">
        <f t="shared" si="3"/>
        <v>141483</v>
      </c>
      <c r="AX7" s="70">
        <f t="shared" si="3"/>
        <v>2727282</v>
      </c>
      <c r="AY7" s="70">
        <f t="shared" si="3"/>
        <v>422161</v>
      </c>
      <c r="AZ7" s="70">
        <f t="shared" si="3"/>
        <v>1423187</v>
      </c>
      <c r="BA7" s="70">
        <f t="shared" si="3"/>
        <v>817054</v>
      </c>
      <c r="BB7" s="70">
        <f t="shared" si="3"/>
        <v>64880</v>
      </c>
      <c r="BC7" s="70">
        <f t="shared" si="3"/>
        <v>3157266</v>
      </c>
      <c r="BD7" s="70">
        <f t="shared" si="3"/>
        <v>5261</v>
      </c>
      <c r="BE7" s="70">
        <f t="shared" si="3"/>
        <v>282106</v>
      </c>
      <c r="BF7" s="70">
        <f t="shared" si="3"/>
        <v>9853315</v>
      </c>
      <c r="BG7" s="70">
        <f t="shared" si="3"/>
        <v>11697</v>
      </c>
      <c r="BH7" s="70">
        <f t="shared" si="3"/>
        <v>0</v>
      </c>
      <c r="BI7" s="70">
        <f aca="true" t="shared" si="4" ref="BI7:CN7">SUM(BI8:BI31)</f>
        <v>0</v>
      </c>
      <c r="BJ7" s="70">
        <f t="shared" si="4"/>
        <v>0</v>
      </c>
      <c r="BK7" s="70">
        <f t="shared" si="4"/>
        <v>0</v>
      </c>
      <c r="BL7" s="70">
        <f t="shared" si="4"/>
        <v>0</v>
      </c>
      <c r="BM7" s="70">
        <f t="shared" si="4"/>
        <v>11697</v>
      </c>
      <c r="BN7" s="70">
        <f t="shared" si="4"/>
        <v>0</v>
      </c>
      <c r="BO7" s="70">
        <f t="shared" si="4"/>
        <v>1405029</v>
      </c>
      <c r="BP7" s="70">
        <f t="shared" si="4"/>
        <v>411816</v>
      </c>
      <c r="BQ7" s="70">
        <f t="shared" si="4"/>
        <v>314531</v>
      </c>
      <c r="BR7" s="70">
        <f t="shared" si="4"/>
        <v>0</v>
      </c>
      <c r="BS7" s="70">
        <f t="shared" si="4"/>
        <v>97285</v>
      </c>
      <c r="BT7" s="70">
        <f t="shared" si="4"/>
        <v>0</v>
      </c>
      <c r="BU7" s="70">
        <f t="shared" si="4"/>
        <v>658262</v>
      </c>
      <c r="BV7" s="70">
        <f t="shared" si="4"/>
        <v>32019</v>
      </c>
      <c r="BW7" s="70">
        <f t="shared" si="4"/>
        <v>626243</v>
      </c>
      <c r="BX7" s="70">
        <f t="shared" si="4"/>
        <v>0</v>
      </c>
      <c r="BY7" s="70">
        <f t="shared" si="4"/>
        <v>2310</v>
      </c>
      <c r="BZ7" s="70">
        <f t="shared" si="4"/>
        <v>330197</v>
      </c>
      <c r="CA7" s="70">
        <f t="shared" si="4"/>
        <v>59229</v>
      </c>
      <c r="CB7" s="70">
        <f t="shared" si="4"/>
        <v>214936</v>
      </c>
      <c r="CC7" s="70">
        <f t="shared" si="4"/>
        <v>46426</v>
      </c>
      <c r="CD7" s="70">
        <f t="shared" si="4"/>
        <v>9606</v>
      </c>
      <c r="CE7" s="70">
        <f t="shared" si="4"/>
        <v>706926</v>
      </c>
      <c r="CF7" s="70">
        <f t="shared" si="4"/>
        <v>2444</v>
      </c>
      <c r="CG7" s="70">
        <f t="shared" si="4"/>
        <v>152132</v>
      </c>
      <c r="CH7" s="70">
        <f t="shared" si="4"/>
        <v>1568858</v>
      </c>
      <c r="CI7" s="70">
        <f t="shared" si="4"/>
        <v>145823</v>
      </c>
      <c r="CJ7" s="70">
        <f t="shared" si="4"/>
        <v>134126</v>
      </c>
      <c r="CK7" s="70">
        <f t="shared" si="4"/>
        <v>729</v>
      </c>
      <c r="CL7" s="70">
        <f t="shared" si="4"/>
        <v>133397</v>
      </c>
      <c r="CM7" s="70">
        <f t="shared" si="4"/>
        <v>0</v>
      </c>
      <c r="CN7" s="70">
        <f t="shared" si="4"/>
        <v>0</v>
      </c>
      <c r="CO7" s="70">
        <f aca="true" t="shared" si="5" ref="CO7:DT7">SUM(CO8:CO31)</f>
        <v>11697</v>
      </c>
      <c r="CP7" s="70">
        <f t="shared" si="5"/>
        <v>50930</v>
      </c>
      <c r="CQ7" s="70">
        <f t="shared" si="5"/>
        <v>10842112</v>
      </c>
      <c r="CR7" s="70">
        <f t="shared" si="5"/>
        <v>4927553</v>
      </c>
      <c r="CS7" s="70">
        <f t="shared" si="5"/>
        <v>2207930</v>
      </c>
      <c r="CT7" s="70">
        <f t="shared" si="5"/>
        <v>1884157</v>
      </c>
      <c r="CU7" s="70">
        <f t="shared" si="5"/>
        <v>806442</v>
      </c>
      <c r="CV7" s="70">
        <f t="shared" si="5"/>
        <v>29024</v>
      </c>
      <c r="CW7" s="70">
        <f t="shared" si="5"/>
        <v>2705582</v>
      </c>
      <c r="CX7" s="70">
        <f t="shared" si="5"/>
        <v>493068</v>
      </c>
      <c r="CY7" s="70">
        <f t="shared" si="5"/>
        <v>2095651</v>
      </c>
      <c r="CZ7" s="70">
        <f t="shared" si="5"/>
        <v>116863</v>
      </c>
      <c r="DA7" s="70">
        <f t="shared" si="5"/>
        <v>143793</v>
      </c>
      <c r="DB7" s="70">
        <f t="shared" si="5"/>
        <v>3057479</v>
      </c>
      <c r="DC7" s="70">
        <f t="shared" si="5"/>
        <v>481390</v>
      </c>
      <c r="DD7" s="70">
        <f t="shared" si="5"/>
        <v>1638123</v>
      </c>
      <c r="DE7" s="70">
        <f t="shared" si="5"/>
        <v>863480</v>
      </c>
      <c r="DF7" s="70">
        <f t="shared" si="5"/>
        <v>74486</v>
      </c>
      <c r="DG7" s="70">
        <f t="shared" si="5"/>
        <v>3864192</v>
      </c>
      <c r="DH7" s="70">
        <f t="shared" si="5"/>
        <v>7705</v>
      </c>
      <c r="DI7" s="70">
        <f t="shared" si="5"/>
        <v>434238</v>
      </c>
      <c r="DJ7" s="70">
        <f t="shared" si="5"/>
        <v>11422173</v>
      </c>
    </row>
    <row r="8" spans="1:114" s="50" customFormat="1" ht="12" customHeight="1">
      <c r="A8" s="51" t="s">
        <v>110</v>
      </c>
      <c r="B8" s="64" t="s">
        <v>114</v>
      </c>
      <c r="C8" s="51" t="s">
        <v>115</v>
      </c>
      <c r="D8" s="72">
        <f aca="true" t="shared" si="6" ref="D8:D31">SUM(E8,+L8)</f>
        <v>4008806</v>
      </c>
      <c r="E8" s="72">
        <f aca="true" t="shared" si="7" ref="E8:E31">SUM(F8:I8)+K8</f>
        <v>506173</v>
      </c>
      <c r="F8" s="72">
        <v>0</v>
      </c>
      <c r="G8" s="72">
        <v>4849</v>
      </c>
      <c r="H8" s="72">
        <v>4400</v>
      </c>
      <c r="I8" s="72">
        <v>370113</v>
      </c>
      <c r="J8" s="73" t="s">
        <v>113</v>
      </c>
      <c r="K8" s="72">
        <v>126811</v>
      </c>
      <c r="L8" s="72">
        <v>3502633</v>
      </c>
      <c r="M8" s="72">
        <f aca="true" t="shared" si="8" ref="M8:M31">SUM(N8,+U8)</f>
        <v>384172</v>
      </c>
      <c r="N8" s="72">
        <f aca="true" t="shared" si="9" ref="N8:N31">SUM(O8:R8)+T8</f>
        <v>8800</v>
      </c>
      <c r="O8" s="72">
        <v>0</v>
      </c>
      <c r="P8" s="72">
        <v>0</v>
      </c>
      <c r="Q8" s="72">
        <v>8800</v>
      </c>
      <c r="R8" s="72">
        <v>0</v>
      </c>
      <c r="S8" s="73" t="s">
        <v>113</v>
      </c>
      <c r="T8" s="72">
        <v>0</v>
      </c>
      <c r="U8" s="72">
        <v>375372</v>
      </c>
      <c r="V8" s="72">
        <f aca="true" t="shared" si="10" ref="V8:V31">+SUM(D8,M8)</f>
        <v>4392978</v>
      </c>
      <c r="W8" s="72">
        <f aca="true" t="shared" si="11" ref="W8:W31">+SUM(E8,N8)</f>
        <v>514973</v>
      </c>
      <c r="X8" s="72">
        <f aca="true" t="shared" si="12" ref="X8:X31">+SUM(F8,O8)</f>
        <v>0</v>
      </c>
      <c r="Y8" s="72">
        <f aca="true" t="shared" si="13" ref="Y8:Y31">+SUM(G8,P8)</f>
        <v>4849</v>
      </c>
      <c r="Z8" s="72">
        <f aca="true" t="shared" si="14" ref="Z8:Z31">+SUM(H8,Q8)</f>
        <v>13200</v>
      </c>
      <c r="AA8" s="72">
        <f aca="true" t="shared" si="15" ref="AA8:AA31">+SUM(I8,R8)</f>
        <v>370113</v>
      </c>
      <c r="AB8" s="73" t="s">
        <v>113</v>
      </c>
      <c r="AC8" s="72">
        <f aca="true" t="shared" si="16" ref="AC8:AC31">+SUM(K8,T8)</f>
        <v>126811</v>
      </c>
      <c r="AD8" s="72">
        <f aca="true" t="shared" si="17" ref="AD8:AD31">+SUM(L8,U8)</f>
        <v>3878005</v>
      </c>
      <c r="AE8" s="72">
        <f aca="true" t="shared" si="18" ref="AE8:AE31">SUM(AF8,+AK8)</f>
        <v>61440</v>
      </c>
      <c r="AF8" s="72">
        <f aca="true" t="shared" si="19" ref="AF8:AF31">SUM(AG8:AJ8)</f>
        <v>61440</v>
      </c>
      <c r="AG8" s="72">
        <v>0</v>
      </c>
      <c r="AH8" s="72">
        <v>61440</v>
      </c>
      <c r="AI8" s="72">
        <v>0</v>
      </c>
      <c r="AJ8" s="72">
        <v>0</v>
      </c>
      <c r="AK8" s="72">
        <v>0</v>
      </c>
      <c r="AL8" s="72">
        <v>0</v>
      </c>
      <c r="AM8" s="72">
        <f aca="true" t="shared" si="20" ref="AM8:AM31">SUM(AN8,AS8,AW8,AX8,BD8)</f>
        <v>3903278</v>
      </c>
      <c r="AN8" s="72">
        <f aca="true" t="shared" si="21" ref="AN8:AN31">SUM(AO8:AR8)</f>
        <v>1871204</v>
      </c>
      <c r="AO8" s="72">
        <v>1078598</v>
      </c>
      <c r="AP8" s="72">
        <v>694552</v>
      </c>
      <c r="AQ8" s="72">
        <v>98054</v>
      </c>
      <c r="AR8" s="72">
        <v>0</v>
      </c>
      <c r="AS8" s="72">
        <f aca="true" t="shared" si="22" ref="AS8:AS31">SUM(AT8:AV8)</f>
        <v>740238</v>
      </c>
      <c r="AT8" s="72">
        <v>219429</v>
      </c>
      <c r="AU8" s="72">
        <v>515187</v>
      </c>
      <c r="AV8" s="72">
        <v>5622</v>
      </c>
      <c r="AW8" s="72">
        <v>8212</v>
      </c>
      <c r="AX8" s="72">
        <f aca="true" t="shared" si="23" ref="AX8:AX31">SUM(AY8:BB8)</f>
        <v>1283624</v>
      </c>
      <c r="AY8" s="72">
        <v>75174</v>
      </c>
      <c r="AZ8" s="72">
        <v>561921</v>
      </c>
      <c r="BA8" s="72">
        <v>600038</v>
      </c>
      <c r="BB8" s="72">
        <v>46491</v>
      </c>
      <c r="BC8" s="72">
        <v>0</v>
      </c>
      <c r="BD8" s="72">
        <v>0</v>
      </c>
      <c r="BE8" s="72">
        <v>44088</v>
      </c>
      <c r="BF8" s="72">
        <f aca="true" t="shared" si="24" ref="BF8:BF31">SUM(AE8,+AM8,+BE8)</f>
        <v>4008806</v>
      </c>
      <c r="BG8" s="72">
        <f aca="true" t="shared" si="25" ref="BG8:BG31">SUM(BH8,+BM8)</f>
        <v>0</v>
      </c>
      <c r="BH8" s="72">
        <f aca="true" t="shared" si="26" ref="BH8:BH31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1">SUM(BP8,BU8,BY8,BZ8,CF8)</f>
        <v>384172</v>
      </c>
      <c r="BP8" s="72">
        <f aca="true" t="shared" si="28" ref="BP8:BP31">SUM(BQ8:BT8)</f>
        <v>163424</v>
      </c>
      <c r="BQ8" s="72">
        <v>138910</v>
      </c>
      <c r="BR8" s="72">
        <v>0</v>
      </c>
      <c r="BS8" s="72">
        <v>24514</v>
      </c>
      <c r="BT8" s="72">
        <v>0</v>
      </c>
      <c r="BU8" s="72">
        <f aca="true" t="shared" si="29" ref="BU8:BU31">SUM(BV8:BX8)</f>
        <v>211804</v>
      </c>
      <c r="BV8" s="72">
        <v>334</v>
      </c>
      <c r="BW8" s="72">
        <v>211470</v>
      </c>
      <c r="BX8" s="72">
        <v>0</v>
      </c>
      <c r="BY8" s="72">
        <v>0</v>
      </c>
      <c r="BZ8" s="72">
        <f aca="true" t="shared" si="30" ref="BZ8:BZ31">SUM(CA8:CD8)</f>
        <v>8944</v>
      </c>
      <c r="CA8" s="72">
        <v>0</v>
      </c>
      <c r="CB8" s="72">
        <v>8925</v>
      </c>
      <c r="CC8" s="72">
        <v>19</v>
      </c>
      <c r="CD8" s="72">
        <v>0</v>
      </c>
      <c r="CE8" s="72">
        <v>0</v>
      </c>
      <c r="CF8" s="72">
        <v>0</v>
      </c>
      <c r="CG8" s="72">
        <v>0</v>
      </c>
      <c r="CH8" s="72">
        <f aca="true" t="shared" si="31" ref="CH8:CH31">SUM(BG8,+BO8,+CG8)</f>
        <v>384172</v>
      </c>
      <c r="CI8" s="72">
        <f aca="true" t="shared" si="32" ref="CI8:CI31">SUM(AE8,+BG8)</f>
        <v>61440</v>
      </c>
      <c r="CJ8" s="72">
        <f aca="true" t="shared" si="33" ref="CJ8:CJ31">SUM(AF8,+BH8)</f>
        <v>61440</v>
      </c>
      <c r="CK8" s="72">
        <f aca="true" t="shared" si="34" ref="CK8:CK31">SUM(AG8,+BI8)</f>
        <v>0</v>
      </c>
      <c r="CL8" s="72">
        <f aca="true" t="shared" si="35" ref="CL8:CL31">SUM(AH8,+BJ8)</f>
        <v>61440</v>
      </c>
      <c r="CM8" s="72">
        <f aca="true" t="shared" si="36" ref="CM8:CM31">SUM(AI8,+BK8)</f>
        <v>0</v>
      </c>
      <c r="CN8" s="72">
        <f aca="true" t="shared" si="37" ref="CN8:CN31">SUM(AJ8,+BL8)</f>
        <v>0</v>
      </c>
      <c r="CO8" s="72">
        <f aca="true" t="shared" si="38" ref="CO8:CO31">SUM(AK8,+BM8)</f>
        <v>0</v>
      </c>
      <c r="CP8" s="72">
        <f aca="true" t="shared" si="39" ref="CP8:CP31">SUM(AL8,+BN8)</f>
        <v>0</v>
      </c>
      <c r="CQ8" s="72">
        <f aca="true" t="shared" si="40" ref="CQ8:CQ31">SUM(AM8,+BO8)</f>
        <v>4287450</v>
      </c>
      <c r="CR8" s="72">
        <f aca="true" t="shared" si="41" ref="CR8:CR31">SUM(AN8,+BP8)</f>
        <v>2034628</v>
      </c>
      <c r="CS8" s="72">
        <f aca="true" t="shared" si="42" ref="CS8:CS31">SUM(AO8,+BQ8)</f>
        <v>1217508</v>
      </c>
      <c r="CT8" s="72">
        <f aca="true" t="shared" si="43" ref="CT8:CT31">SUM(AP8,+BR8)</f>
        <v>694552</v>
      </c>
      <c r="CU8" s="72">
        <f aca="true" t="shared" si="44" ref="CU8:CU31">SUM(AQ8,+BS8)</f>
        <v>122568</v>
      </c>
      <c r="CV8" s="72">
        <f aca="true" t="shared" si="45" ref="CV8:CV31">SUM(AR8,+BT8)</f>
        <v>0</v>
      </c>
      <c r="CW8" s="72">
        <f aca="true" t="shared" si="46" ref="CW8:CW31">SUM(AS8,+BU8)</f>
        <v>952042</v>
      </c>
      <c r="CX8" s="72">
        <f aca="true" t="shared" si="47" ref="CX8:CX31">SUM(AT8,+BV8)</f>
        <v>219763</v>
      </c>
      <c r="CY8" s="72">
        <f aca="true" t="shared" si="48" ref="CY8:CY31">SUM(AU8,+BW8)</f>
        <v>726657</v>
      </c>
      <c r="CZ8" s="72">
        <f aca="true" t="shared" si="49" ref="CZ8:CZ31">SUM(AV8,+BX8)</f>
        <v>5622</v>
      </c>
      <c r="DA8" s="72">
        <f aca="true" t="shared" si="50" ref="DA8:DA31">SUM(AW8,+BY8)</f>
        <v>8212</v>
      </c>
      <c r="DB8" s="72">
        <f aca="true" t="shared" si="51" ref="DB8:DB31">SUM(AX8,+BZ8)</f>
        <v>1292568</v>
      </c>
      <c r="DC8" s="72">
        <f aca="true" t="shared" si="52" ref="DC8:DC31">SUM(AY8,+CA8)</f>
        <v>75174</v>
      </c>
      <c r="DD8" s="72">
        <f aca="true" t="shared" si="53" ref="DD8:DD31">SUM(AZ8,+CB8)</f>
        <v>570846</v>
      </c>
      <c r="DE8" s="72">
        <f aca="true" t="shared" si="54" ref="DE8:DE31">SUM(BA8,+CC8)</f>
        <v>600057</v>
      </c>
      <c r="DF8" s="72">
        <f aca="true" t="shared" si="55" ref="DF8:DF31">SUM(BB8,+CD8)</f>
        <v>46491</v>
      </c>
      <c r="DG8" s="72">
        <f aca="true" t="shared" si="56" ref="DG8:DG31">SUM(BC8,+CE8)</f>
        <v>0</v>
      </c>
      <c r="DH8" s="72">
        <f aca="true" t="shared" si="57" ref="DH8:DH31">SUM(BD8,+CF8)</f>
        <v>0</v>
      </c>
      <c r="DI8" s="72">
        <f aca="true" t="shared" si="58" ref="DI8:DI31">SUM(BE8,+CG8)</f>
        <v>44088</v>
      </c>
      <c r="DJ8" s="72">
        <f aca="true" t="shared" si="59" ref="DJ8:DJ31">SUM(BF8,+CH8)</f>
        <v>4392978</v>
      </c>
    </row>
    <row r="9" spans="1:114" s="50" customFormat="1" ht="12" customHeight="1">
      <c r="A9" s="51" t="s">
        <v>110</v>
      </c>
      <c r="B9" s="64" t="s">
        <v>116</v>
      </c>
      <c r="C9" s="51" t="s">
        <v>117</v>
      </c>
      <c r="D9" s="72">
        <f t="shared" si="6"/>
        <v>869868</v>
      </c>
      <c r="E9" s="72">
        <f t="shared" si="7"/>
        <v>153134</v>
      </c>
      <c r="F9" s="72">
        <v>0</v>
      </c>
      <c r="G9" s="72">
        <v>971</v>
      </c>
      <c r="H9" s="72">
        <v>0</v>
      </c>
      <c r="I9" s="72">
        <v>41921</v>
      </c>
      <c r="J9" s="73" t="s">
        <v>113</v>
      </c>
      <c r="K9" s="72">
        <v>110242</v>
      </c>
      <c r="L9" s="72">
        <v>716734</v>
      </c>
      <c r="M9" s="72">
        <f t="shared" si="8"/>
        <v>121684</v>
      </c>
      <c r="N9" s="72">
        <f t="shared" si="9"/>
        <v>25397</v>
      </c>
      <c r="O9" s="72">
        <v>0</v>
      </c>
      <c r="P9" s="72">
        <v>0</v>
      </c>
      <c r="Q9" s="72">
        <v>0</v>
      </c>
      <c r="R9" s="72">
        <v>25106</v>
      </c>
      <c r="S9" s="73" t="s">
        <v>113</v>
      </c>
      <c r="T9" s="72">
        <v>291</v>
      </c>
      <c r="U9" s="72">
        <v>96287</v>
      </c>
      <c r="V9" s="72">
        <f t="shared" si="10"/>
        <v>991552</v>
      </c>
      <c r="W9" s="72">
        <f t="shared" si="11"/>
        <v>178531</v>
      </c>
      <c r="X9" s="72">
        <f t="shared" si="12"/>
        <v>0</v>
      </c>
      <c r="Y9" s="72">
        <f t="shared" si="13"/>
        <v>971</v>
      </c>
      <c r="Z9" s="72">
        <f t="shared" si="14"/>
        <v>0</v>
      </c>
      <c r="AA9" s="72">
        <f t="shared" si="15"/>
        <v>67027</v>
      </c>
      <c r="AB9" s="73" t="s">
        <v>113</v>
      </c>
      <c r="AC9" s="72">
        <f t="shared" si="16"/>
        <v>110533</v>
      </c>
      <c r="AD9" s="72">
        <f t="shared" si="17"/>
        <v>813021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788534</v>
      </c>
      <c r="AN9" s="72">
        <f t="shared" si="21"/>
        <v>475451</v>
      </c>
      <c r="AO9" s="72">
        <v>88343</v>
      </c>
      <c r="AP9" s="72">
        <v>237290</v>
      </c>
      <c r="AQ9" s="72">
        <v>149818</v>
      </c>
      <c r="AR9" s="72">
        <v>0</v>
      </c>
      <c r="AS9" s="72">
        <f t="shared" si="22"/>
        <v>137497</v>
      </c>
      <c r="AT9" s="72">
        <v>17932</v>
      </c>
      <c r="AU9" s="72">
        <v>112924</v>
      </c>
      <c r="AV9" s="72">
        <v>6641</v>
      </c>
      <c r="AW9" s="72">
        <v>5560</v>
      </c>
      <c r="AX9" s="72">
        <f t="shared" si="23"/>
        <v>170026</v>
      </c>
      <c r="AY9" s="72">
        <v>0</v>
      </c>
      <c r="AZ9" s="72">
        <v>120539</v>
      </c>
      <c r="BA9" s="72">
        <v>49487</v>
      </c>
      <c r="BB9" s="72">
        <v>0</v>
      </c>
      <c r="BC9" s="72">
        <v>0</v>
      </c>
      <c r="BD9" s="72">
        <v>0</v>
      </c>
      <c r="BE9" s="72">
        <v>81334</v>
      </c>
      <c r="BF9" s="72">
        <f t="shared" si="24"/>
        <v>869868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121684</v>
      </c>
      <c r="BP9" s="72">
        <f t="shared" si="28"/>
        <v>38213</v>
      </c>
      <c r="BQ9" s="72">
        <v>16011</v>
      </c>
      <c r="BR9" s="72">
        <v>0</v>
      </c>
      <c r="BS9" s="72">
        <v>22202</v>
      </c>
      <c r="BT9" s="72">
        <v>0</v>
      </c>
      <c r="BU9" s="72">
        <f t="shared" si="29"/>
        <v>73467</v>
      </c>
      <c r="BV9" s="72">
        <v>1026</v>
      </c>
      <c r="BW9" s="72">
        <v>72441</v>
      </c>
      <c r="BX9" s="72">
        <v>0</v>
      </c>
      <c r="BY9" s="72">
        <v>2310</v>
      </c>
      <c r="BZ9" s="72">
        <f t="shared" si="30"/>
        <v>7694</v>
      </c>
      <c r="CA9" s="72">
        <v>0</v>
      </c>
      <c r="CB9" s="72">
        <v>7456</v>
      </c>
      <c r="CC9" s="72">
        <v>238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121684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910218</v>
      </c>
      <c r="CR9" s="72">
        <f t="shared" si="41"/>
        <v>513664</v>
      </c>
      <c r="CS9" s="72">
        <f t="shared" si="42"/>
        <v>104354</v>
      </c>
      <c r="CT9" s="72">
        <f t="shared" si="43"/>
        <v>237290</v>
      </c>
      <c r="CU9" s="72">
        <f t="shared" si="44"/>
        <v>172020</v>
      </c>
      <c r="CV9" s="72">
        <f t="shared" si="45"/>
        <v>0</v>
      </c>
      <c r="CW9" s="72">
        <f t="shared" si="46"/>
        <v>210964</v>
      </c>
      <c r="CX9" s="72">
        <f t="shared" si="47"/>
        <v>18958</v>
      </c>
      <c r="CY9" s="72">
        <f t="shared" si="48"/>
        <v>185365</v>
      </c>
      <c r="CZ9" s="72">
        <f t="shared" si="49"/>
        <v>6641</v>
      </c>
      <c r="DA9" s="72">
        <f t="shared" si="50"/>
        <v>7870</v>
      </c>
      <c r="DB9" s="72">
        <f t="shared" si="51"/>
        <v>177720</v>
      </c>
      <c r="DC9" s="72">
        <f t="shared" si="52"/>
        <v>0</v>
      </c>
      <c r="DD9" s="72">
        <f t="shared" si="53"/>
        <v>127995</v>
      </c>
      <c r="DE9" s="72">
        <f t="shared" si="54"/>
        <v>49725</v>
      </c>
      <c r="DF9" s="72">
        <f t="shared" si="55"/>
        <v>0</v>
      </c>
      <c r="DG9" s="72">
        <f t="shared" si="56"/>
        <v>0</v>
      </c>
      <c r="DH9" s="72">
        <f t="shared" si="57"/>
        <v>0</v>
      </c>
      <c r="DI9" s="72">
        <f t="shared" si="58"/>
        <v>81334</v>
      </c>
      <c r="DJ9" s="72">
        <f t="shared" si="59"/>
        <v>991552</v>
      </c>
    </row>
    <row r="10" spans="1:114" s="50" customFormat="1" ht="12" customHeight="1">
      <c r="A10" s="51" t="s">
        <v>110</v>
      </c>
      <c r="B10" s="64" t="s">
        <v>118</v>
      </c>
      <c r="C10" s="51" t="s">
        <v>119</v>
      </c>
      <c r="D10" s="72">
        <f t="shared" si="6"/>
        <v>594266</v>
      </c>
      <c r="E10" s="72">
        <f t="shared" si="7"/>
        <v>81245</v>
      </c>
      <c r="F10" s="72">
        <v>66575</v>
      </c>
      <c r="G10" s="72">
        <v>0</v>
      </c>
      <c r="H10" s="72">
        <v>0</v>
      </c>
      <c r="I10" s="72">
        <v>14670</v>
      </c>
      <c r="J10" s="73" t="s">
        <v>113</v>
      </c>
      <c r="K10" s="72">
        <v>0</v>
      </c>
      <c r="L10" s="72">
        <v>513021</v>
      </c>
      <c r="M10" s="72">
        <f t="shared" si="8"/>
        <v>135655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113</v>
      </c>
      <c r="T10" s="72">
        <v>0</v>
      </c>
      <c r="U10" s="72">
        <v>135655</v>
      </c>
      <c r="V10" s="72">
        <f t="shared" si="10"/>
        <v>729921</v>
      </c>
      <c r="W10" s="72">
        <f t="shared" si="11"/>
        <v>81245</v>
      </c>
      <c r="X10" s="72">
        <f t="shared" si="12"/>
        <v>66575</v>
      </c>
      <c r="Y10" s="72">
        <f t="shared" si="13"/>
        <v>0</v>
      </c>
      <c r="Z10" s="72">
        <f t="shared" si="14"/>
        <v>0</v>
      </c>
      <c r="AA10" s="72">
        <f t="shared" si="15"/>
        <v>14670</v>
      </c>
      <c r="AB10" s="73" t="s">
        <v>113</v>
      </c>
      <c r="AC10" s="72">
        <f t="shared" si="16"/>
        <v>0</v>
      </c>
      <c r="AD10" s="72">
        <f t="shared" si="17"/>
        <v>648676</v>
      </c>
      <c r="AE10" s="72">
        <f t="shared" si="18"/>
        <v>67011</v>
      </c>
      <c r="AF10" s="72">
        <f t="shared" si="19"/>
        <v>67011</v>
      </c>
      <c r="AG10" s="72">
        <v>0</v>
      </c>
      <c r="AH10" s="72">
        <v>67011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519336</v>
      </c>
      <c r="AN10" s="72">
        <f t="shared" si="21"/>
        <v>321089</v>
      </c>
      <c r="AO10" s="72">
        <v>252687</v>
      </c>
      <c r="AP10" s="72">
        <v>21645</v>
      </c>
      <c r="AQ10" s="72">
        <v>41430</v>
      </c>
      <c r="AR10" s="72">
        <v>5327</v>
      </c>
      <c r="AS10" s="72">
        <f t="shared" si="22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3"/>
        <v>198247</v>
      </c>
      <c r="AY10" s="72">
        <v>0</v>
      </c>
      <c r="AZ10" s="72">
        <v>176622</v>
      </c>
      <c r="BA10" s="72">
        <v>21493</v>
      </c>
      <c r="BB10" s="72">
        <v>132</v>
      </c>
      <c r="BC10" s="72">
        <v>0</v>
      </c>
      <c r="BD10" s="72">
        <v>0</v>
      </c>
      <c r="BE10" s="72">
        <v>7919</v>
      </c>
      <c r="BF10" s="72">
        <f t="shared" si="24"/>
        <v>594266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135413</v>
      </c>
      <c r="CF10" s="72">
        <v>0</v>
      </c>
      <c r="CG10" s="72">
        <v>242</v>
      </c>
      <c r="CH10" s="72">
        <f t="shared" si="31"/>
        <v>242</v>
      </c>
      <c r="CI10" s="72">
        <f t="shared" si="32"/>
        <v>67011</v>
      </c>
      <c r="CJ10" s="72">
        <f t="shared" si="33"/>
        <v>67011</v>
      </c>
      <c r="CK10" s="72">
        <f t="shared" si="34"/>
        <v>0</v>
      </c>
      <c r="CL10" s="72">
        <f t="shared" si="35"/>
        <v>67011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519336</v>
      </c>
      <c r="CR10" s="72">
        <f t="shared" si="41"/>
        <v>321089</v>
      </c>
      <c r="CS10" s="72">
        <f t="shared" si="42"/>
        <v>252687</v>
      </c>
      <c r="CT10" s="72">
        <f t="shared" si="43"/>
        <v>21645</v>
      </c>
      <c r="CU10" s="72">
        <f t="shared" si="44"/>
        <v>41430</v>
      </c>
      <c r="CV10" s="72">
        <f t="shared" si="45"/>
        <v>5327</v>
      </c>
      <c r="CW10" s="72">
        <f t="shared" si="46"/>
        <v>0</v>
      </c>
      <c r="CX10" s="72">
        <f t="shared" si="47"/>
        <v>0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198247</v>
      </c>
      <c r="DC10" s="72">
        <f t="shared" si="52"/>
        <v>0</v>
      </c>
      <c r="DD10" s="72">
        <f t="shared" si="53"/>
        <v>176622</v>
      </c>
      <c r="DE10" s="72">
        <f t="shared" si="54"/>
        <v>21493</v>
      </c>
      <c r="DF10" s="72">
        <f t="shared" si="55"/>
        <v>132</v>
      </c>
      <c r="DG10" s="72">
        <f t="shared" si="56"/>
        <v>135413</v>
      </c>
      <c r="DH10" s="72">
        <f t="shared" si="57"/>
        <v>0</v>
      </c>
      <c r="DI10" s="72">
        <f t="shared" si="58"/>
        <v>8161</v>
      </c>
      <c r="DJ10" s="72">
        <f t="shared" si="59"/>
        <v>594508</v>
      </c>
    </row>
    <row r="11" spans="1:114" s="50" customFormat="1" ht="12" customHeight="1">
      <c r="A11" s="51" t="s">
        <v>110</v>
      </c>
      <c r="B11" s="64" t="s">
        <v>120</v>
      </c>
      <c r="C11" s="51" t="s">
        <v>121</v>
      </c>
      <c r="D11" s="72">
        <f t="shared" si="6"/>
        <v>1398408</v>
      </c>
      <c r="E11" s="72">
        <f t="shared" si="7"/>
        <v>72028</v>
      </c>
      <c r="F11" s="72">
        <v>40</v>
      </c>
      <c r="G11" s="72">
        <v>757</v>
      </c>
      <c r="H11" s="72">
        <v>41377</v>
      </c>
      <c r="I11" s="72">
        <v>19846</v>
      </c>
      <c r="J11" s="73" t="s">
        <v>113</v>
      </c>
      <c r="K11" s="72">
        <v>10008</v>
      </c>
      <c r="L11" s="72">
        <v>1326380</v>
      </c>
      <c r="M11" s="72">
        <f t="shared" si="8"/>
        <v>308653</v>
      </c>
      <c r="N11" s="72">
        <f t="shared" si="9"/>
        <v>88428</v>
      </c>
      <c r="O11" s="72">
        <v>30000</v>
      </c>
      <c r="P11" s="72">
        <v>0</v>
      </c>
      <c r="Q11" s="72">
        <v>0</v>
      </c>
      <c r="R11" s="72">
        <v>54558</v>
      </c>
      <c r="S11" s="73" t="s">
        <v>113</v>
      </c>
      <c r="T11" s="72">
        <v>3870</v>
      </c>
      <c r="U11" s="72">
        <v>220225</v>
      </c>
      <c r="V11" s="72">
        <f t="shared" si="10"/>
        <v>1707061</v>
      </c>
      <c r="W11" s="72">
        <f t="shared" si="11"/>
        <v>160456</v>
      </c>
      <c r="X11" s="72">
        <f t="shared" si="12"/>
        <v>30040</v>
      </c>
      <c r="Y11" s="72">
        <f t="shared" si="13"/>
        <v>757</v>
      </c>
      <c r="Z11" s="72">
        <f t="shared" si="14"/>
        <v>41377</v>
      </c>
      <c r="AA11" s="72">
        <f t="shared" si="15"/>
        <v>74404</v>
      </c>
      <c r="AB11" s="73" t="s">
        <v>113</v>
      </c>
      <c r="AC11" s="72">
        <f t="shared" si="16"/>
        <v>13878</v>
      </c>
      <c r="AD11" s="72">
        <f t="shared" si="17"/>
        <v>1546605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1398408</v>
      </c>
      <c r="AN11" s="72">
        <f t="shared" si="21"/>
        <v>657180</v>
      </c>
      <c r="AO11" s="72">
        <v>264147</v>
      </c>
      <c r="AP11" s="72">
        <v>292655</v>
      </c>
      <c r="AQ11" s="72">
        <v>100378</v>
      </c>
      <c r="AR11" s="72">
        <v>0</v>
      </c>
      <c r="AS11" s="72">
        <f t="shared" si="22"/>
        <v>488736</v>
      </c>
      <c r="AT11" s="72">
        <v>63626</v>
      </c>
      <c r="AU11" s="72">
        <v>415454</v>
      </c>
      <c r="AV11" s="72">
        <v>9656</v>
      </c>
      <c r="AW11" s="72">
        <v>41377</v>
      </c>
      <c r="AX11" s="72">
        <f t="shared" si="23"/>
        <v>211115</v>
      </c>
      <c r="AY11" s="72">
        <v>1927</v>
      </c>
      <c r="AZ11" s="72">
        <v>193818</v>
      </c>
      <c r="BA11" s="72">
        <v>15370</v>
      </c>
      <c r="BB11" s="72">
        <v>0</v>
      </c>
      <c r="BC11" s="72">
        <v>0</v>
      </c>
      <c r="BD11" s="72">
        <v>0</v>
      </c>
      <c r="BE11" s="72">
        <v>0</v>
      </c>
      <c r="BF11" s="72">
        <f t="shared" si="24"/>
        <v>1398408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291240</v>
      </c>
      <c r="BP11" s="72">
        <f t="shared" si="28"/>
        <v>30460</v>
      </c>
      <c r="BQ11" s="72">
        <v>30460</v>
      </c>
      <c r="BR11" s="72">
        <v>0</v>
      </c>
      <c r="BS11" s="72">
        <v>0</v>
      </c>
      <c r="BT11" s="72">
        <v>0</v>
      </c>
      <c r="BU11" s="72">
        <f t="shared" si="29"/>
        <v>170638</v>
      </c>
      <c r="BV11" s="72">
        <v>30659</v>
      </c>
      <c r="BW11" s="72">
        <v>139979</v>
      </c>
      <c r="BX11" s="72">
        <v>0</v>
      </c>
      <c r="BY11" s="72">
        <v>0</v>
      </c>
      <c r="BZ11" s="72">
        <f t="shared" si="30"/>
        <v>90142</v>
      </c>
      <c r="CA11" s="72">
        <v>0</v>
      </c>
      <c r="CB11" s="72">
        <v>90142</v>
      </c>
      <c r="CC11" s="72">
        <v>0</v>
      </c>
      <c r="CD11" s="72">
        <v>0</v>
      </c>
      <c r="CE11" s="72">
        <v>0</v>
      </c>
      <c r="CF11" s="72">
        <v>0</v>
      </c>
      <c r="CG11" s="72">
        <v>17413</v>
      </c>
      <c r="CH11" s="72">
        <f t="shared" si="31"/>
        <v>308653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1689648</v>
      </c>
      <c r="CR11" s="72">
        <f t="shared" si="41"/>
        <v>687640</v>
      </c>
      <c r="CS11" s="72">
        <f t="shared" si="42"/>
        <v>294607</v>
      </c>
      <c r="CT11" s="72">
        <f t="shared" si="43"/>
        <v>292655</v>
      </c>
      <c r="CU11" s="72">
        <f t="shared" si="44"/>
        <v>100378</v>
      </c>
      <c r="CV11" s="72">
        <f t="shared" si="45"/>
        <v>0</v>
      </c>
      <c r="CW11" s="72">
        <f t="shared" si="46"/>
        <v>659374</v>
      </c>
      <c r="CX11" s="72">
        <f t="shared" si="47"/>
        <v>94285</v>
      </c>
      <c r="CY11" s="72">
        <f t="shared" si="48"/>
        <v>555433</v>
      </c>
      <c r="CZ11" s="72">
        <f t="shared" si="49"/>
        <v>9656</v>
      </c>
      <c r="DA11" s="72">
        <f t="shared" si="50"/>
        <v>41377</v>
      </c>
      <c r="DB11" s="72">
        <f t="shared" si="51"/>
        <v>301257</v>
      </c>
      <c r="DC11" s="72">
        <f t="shared" si="52"/>
        <v>1927</v>
      </c>
      <c r="DD11" s="72">
        <f t="shared" si="53"/>
        <v>283960</v>
      </c>
      <c r="DE11" s="72">
        <f t="shared" si="54"/>
        <v>15370</v>
      </c>
      <c r="DF11" s="72">
        <f t="shared" si="55"/>
        <v>0</v>
      </c>
      <c r="DG11" s="72">
        <f t="shared" si="56"/>
        <v>0</v>
      </c>
      <c r="DH11" s="72">
        <f t="shared" si="57"/>
        <v>0</v>
      </c>
      <c r="DI11" s="72">
        <f t="shared" si="58"/>
        <v>17413</v>
      </c>
      <c r="DJ11" s="72">
        <f t="shared" si="59"/>
        <v>1707061</v>
      </c>
    </row>
    <row r="12" spans="1:114" s="50" customFormat="1" ht="12" customHeight="1">
      <c r="A12" s="53" t="s">
        <v>110</v>
      </c>
      <c r="B12" s="54" t="s">
        <v>122</v>
      </c>
      <c r="C12" s="53" t="s">
        <v>123</v>
      </c>
      <c r="D12" s="74">
        <f t="shared" si="6"/>
        <v>1291998</v>
      </c>
      <c r="E12" s="74">
        <f t="shared" si="7"/>
        <v>35635</v>
      </c>
      <c r="F12" s="74">
        <v>0</v>
      </c>
      <c r="G12" s="74">
        <v>1671</v>
      </c>
      <c r="H12" s="74">
        <v>0</v>
      </c>
      <c r="I12" s="74">
        <v>33964</v>
      </c>
      <c r="J12" s="75" t="s">
        <v>113</v>
      </c>
      <c r="K12" s="74">
        <v>0</v>
      </c>
      <c r="L12" s="74">
        <v>1256363</v>
      </c>
      <c r="M12" s="74">
        <f t="shared" si="8"/>
        <v>70356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113</v>
      </c>
      <c r="T12" s="74">
        <v>0</v>
      </c>
      <c r="U12" s="74">
        <v>70356</v>
      </c>
      <c r="V12" s="74">
        <f t="shared" si="10"/>
        <v>1362354</v>
      </c>
      <c r="W12" s="74">
        <f t="shared" si="11"/>
        <v>35635</v>
      </c>
      <c r="X12" s="74">
        <f t="shared" si="12"/>
        <v>0</v>
      </c>
      <c r="Y12" s="74">
        <f t="shared" si="13"/>
        <v>1671</v>
      </c>
      <c r="Z12" s="74">
        <f t="shared" si="14"/>
        <v>0</v>
      </c>
      <c r="AA12" s="74">
        <f t="shared" si="15"/>
        <v>33964</v>
      </c>
      <c r="AB12" s="75" t="s">
        <v>113</v>
      </c>
      <c r="AC12" s="74">
        <f t="shared" si="16"/>
        <v>0</v>
      </c>
      <c r="AD12" s="74">
        <f t="shared" si="17"/>
        <v>1326719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440233</v>
      </c>
      <c r="AN12" s="74">
        <f t="shared" si="21"/>
        <v>270682</v>
      </c>
      <c r="AO12" s="74">
        <v>30409</v>
      </c>
      <c r="AP12" s="74">
        <v>174134</v>
      </c>
      <c r="AQ12" s="74">
        <v>49480</v>
      </c>
      <c r="AR12" s="74">
        <v>16659</v>
      </c>
      <c r="AS12" s="74">
        <f t="shared" si="22"/>
        <v>138752</v>
      </c>
      <c r="AT12" s="74">
        <v>58181</v>
      </c>
      <c r="AU12" s="74">
        <v>37578</v>
      </c>
      <c r="AV12" s="74">
        <v>42993</v>
      </c>
      <c r="AW12" s="74">
        <v>8298</v>
      </c>
      <c r="AX12" s="74">
        <f t="shared" si="23"/>
        <v>22501</v>
      </c>
      <c r="AY12" s="74">
        <v>3355</v>
      </c>
      <c r="AZ12" s="74">
        <v>1288</v>
      </c>
      <c r="BA12" s="74">
        <v>14365</v>
      </c>
      <c r="BB12" s="74">
        <v>3493</v>
      </c>
      <c r="BC12" s="74">
        <v>851765</v>
      </c>
      <c r="BD12" s="74">
        <v>0</v>
      </c>
      <c r="BE12" s="74">
        <v>0</v>
      </c>
      <c r="BF12" s="74">
        <f t="shared" si="24"/>
        <v>440233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70356</v>
      </c>
      <c r="CF12" s="74">
        <v>0</v>
      </c>
      <c r="CG12" s="74">
        <v>0</v>
      </c>
      <c r="CH12" s="74">
        <f t="shared" si="31"/>
        <v>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440233</v>
      </c>
      <c r="CR12" s="74">
        <f t="shared" si="41"/>
        <v>270682</v>
      </c>
      <c r="CS12" s="74">
        <f t="shared" si="42"/>
        <v>30409</v>
      </c>
      <c r="CT12" s="74">
        <f t="shared" si="43"/>
        <v>174134</v>
      </c>
      <c r="CU12" s="74">
        <f t="shared" si="44"/>
        <v>49480</v>
      </c>
      <c r="CV12" s="74">
        <f t="shared" si="45"/>
        <v>16659</v>
      </c>
      <c r="CW12" s="74">
        <f t="shared" si="46"/>
        <v>138752</v>
      </c>
      <c r="CX12" s="74">
        <f t="shared" si="47"/>
        <v>58181</v>
      </c>
      <c r="CY12" s="74">
        <f t="shared" si="48"/>
        <v>37578</v>
      </c>
      <c r="CZ12" s="74">
        <f t="shared" si="49"/>
        <v>42993</v>
      </c>
      <c r="DA12" s="74">
        <f t="shared" si="50"/>
        <v>8298</v>
      </c>
      <c r="DB12" s="74">
        <f t="shared" si="51"/>
        <v>22501</v>
      </c>
      <c r="DC12" s="74">
        <f t="shared" si="52"/>
        <v>3355</v>
      </c>
      <c r="DD12" s="74">
        <f t="shared" si="53"/>
        <v>1288</v>
      </c>
      <c r="DE12" s="74">
        <f t="shared" si="54"/>
        <v>14365</v>
      </c>
      <c r="DF12" s="74">
        <f t="shared" si="55"/>
        <v>3493</v>
      </c>
      <c r="DG12" s="74">
        <f t="shared" si="56"/>
        <v>922121</v>
      </c>
      <c r="DH12" s="74">
        <f t="shared" si="57"/>
        <v>0</v>
      </c>
      <c r="DI12" s="74">
        <f t="shared" si="58"/>
        <v>0</v>
      </c>
      <c r="DJ12" s="74">
        <f t="shared" si="59"/>
        <v>440233</v>
      </c>
    </row>
    <row r="13" spans="1:114" s="50" customFormat="1" ht="12" customHeight="1">
      <c r="A13" s="53" t="s">
        <v>110</v>
      </c>
      <c r="B13" s="54" t="s">
        <v>124</v>
      </c>
      <c r="C13" s="53" t="s">
        <v>125</v>
      </c>
      <c r="D13" s="74">
        <f t="shared" si="6"/>
        <v>931847</v>
      </c>
      <c r="E13" s="74">
        <f t="shared" si="7"/>
        <v>42021</v>
      </c>
      <c r="F13" s="74">
        <v>0</v>
      </c>
      <c r="G13" s="74">
        <v>5665</v>
      </c>
      <c r="H13" s="74">
        <v>0</v>
      </c>
      <c r="I13" s="74">
        <v>31000</v>
      </c>
      <c r="J13" s="75" t="s">
        <v>113</v>
      </c>
      <c r="K13" s="74">
        <v>5356</v>
      </c>
      <c r="L13" s="74">
        <v>889826</v>
      </c>
      <c r="M13" s="74">
        <f t="shared" si="8"/>
        <v>73835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113</v>
      </c>
      <c r="T13" s="74">
        <v>0</v>
      </c>
      <c r="U13" s="74">
        <v>73835</v>
      </c>
      <c r="V13" s="74">
        <f t="shared" si="10"/>
        <v>1005682</v>
      </c>
      <c r="W13" s="74">
        <f t="shared" si="11"/>
        <v>42021</v>
      </c>
      <c r="X13" s="74">
        <f t="shared" si="12"/>
        <v>0</v>
      </c>
      <c r="Y13" s="74">
        <f t="shared" si="13"/>
        <v>5665</v>
      </c>
      <c r="Z13" s="74">
        <f t="shared" si="14"/>
        <v>0</v>
      </c>
      <c r="AA13" s="74">
        <f t="shared" si="15"/>
        <v>31000</v>
      </c>
      <c r="AB13" s="75" t="s">
        <v>113</v>
      </c>
      <c r="AC13" s="74">
        <f t="shared" si="16"/>
        <v>5356</v>
      </c>
      <c r="AD13" s="74">
        <f t="shared" si="17"/>
        <v>963661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196291</v>
      </c>
      <c r="AN13" s="74">
        <f t="shared" si="21"/>
        <v>31268</v>
      </c>
      <c r="AO13" s="74">
        <v>14794</v>
      </c>
      <c r="AP13" s="74">
        <v>16474</v>
      </c>
      <c r="AQ13" s="74">
        <v>0</v>
      </c>
      <c r="AR13" s="74">
        <v>0</v>
      </c>
      <c r="AS13" s="74">
        <f t="shared" si="22"/>
        <v>40117</v>
      </c>
      <c r="AT13" s="74">
        <v>25068</v>
      </c>
      <c r="AU13" s="74">
        <v>15049</v>
      </c>
      <c r="AV13" s="74">
        <v>0</v>
      </c>
      <c r="AW13" s="74">
        <v>52493</v>
      </c>
      <c r="AX13" s="74">
        <f t="shared" si="23"/>
        <v>72413</v>
      </c>
      <c r="AY13" s="74">
        <v>65951</v>
      </c>
      <c r="AZ13" s="74">
        <v>4606</v>
      </c>
      <c r="BA13" s="74">
        <v>0</v>
      </c>
      <c r="BB13" s="74">
        <v>1856</v>
      </c>
      <c r="BC13" s="74">
        <v>730374</v>
      </c>
      <c r="BD13" s="74">
        <v>0</v>
      </c>
      <c r="BE13" s="74">
        <v>5182</v>
      </c>
      <c r="BF13" s="74">
        <f t="shared" si="24"/>
        <v>201473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73835</v>
      </c>
      <c r="CF13" s="74">
        <v>0</v>
      </c>
      <c r="CG13" s="74">
        <v>0</v>
      </c>
      <c r="CH13" s="74">
        <f t="shared" si="31"/>
        <v>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196291</v>
      </c>
      <c r="CR13" s="74">
        <f t="shared" si="41"/>
        <v>31268</v>
      </c>
      <c r="CS13" s="74">
        <f t="shared" si="42"/>
        <v>14794</v>
      </c>
      <c r="CT13" s="74">
        <f t="shared" si="43"/>
        <v>16474</v>
      </c>
      <c r="CU13" s="74">
        <f t="shared" si="44"/>
        <v>0</v>
      </c>
      <c r="CV13" s="74">
        <f t="shared" si="45"/>
        <v>0</v>
      </c>
      <c r="CW13" s="74">
        <f t="shared" si="46"/>
        <v>40117</v>
      </c>
      <c r="CX13" s="74">
        <f t="shared" si="47"/>
        <v>25068</v>
      </c>
      <c r="CY13" s="74">
        <f t="shared" si="48"/>
        <v>15049</v>
      </c>
      <c r="CZ13" s="74">
        <f t="shared" si="49"/>
        <v>0</v>
      </c>
      <c r="DA13" s="74">
        <f t="shared" si="50"/>
        <v>52493</v>
      </c>
      <c r="DB13" s="74">
        <f t="shared" si="51"/>
        <v>72413</v>
      </c>
      <c r="DC13" s="74">
        <f t="shared" si="52"/>
        <v>65951</v>
      </c>
      <c r="DD13" s="74">
        <f t="shared" si="53"/>
        <v>4606</v>
      </c>
      <c r="DE13" s="74">
        <f t="shared" si="54"/>
        <v>0</v>
      </c>
      <c r="DF13" s="74">
        <f t="shared" si="55"/>
        <v>1856</v>
      </c>
      <c r="DG13" s="74">
        <f t="shared" si="56"/>
        <v>804209</v>
      </c>
      <c r="DH13" s="74">
        <f t="shared" si="57"/>
        <v>0</v>
      </c>
      <c r="DI13" s="74">
        <f t="shared" si="58"/>
        <v>5182</v>
      </c>
      <c r="DJ13" s="74">
        <f t="shared" si="59"/>
        <v>201473</v>
      </c>
    </row>
    <row r="14" spans="1:114" s="50" customFormat="1" ht="12" customHeight="1">
      <c r="A14" s="53" t="s">
        <v>110</v>
      </c>
      <c r="B14" s="54" t="s">
        <v>126</v>
      </c>
      <c r="C14" s="53" t="s">
        <v>127</v>
      </c>
      <c r="D14" s="74">
        <f t="shared" si="6"/>
        <v>529699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5" t="s">
        <v>113</v>
      </c>
      <c r="K14" s="74">
        <v>0</v>
      </c>
      <c r="L14" s="74">
        <v>529699</v>
      </c>
      <c r="M14" s="74">
        <f t="shared" si="8"/>
        <v>99279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113</v>
      </c>
      <c r="T14" s="74">
        <v>0</v>
      </c>
      <c r="U14" s="74">
        <v>99279</v>
      </c>
      <c r="V14" s="74">
        <f t="shared" si="10"/>
        <v>628978</v>
      </c>
      <c r="W14" s="74">
        <f t="shared" si="11"/>
        <v>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5" t="s">
        <v>113</v>
      </c>
      <c r="AC14" s="74">
        <f t="shared" si="16"/>
        <v>0</v>
      </c>
      <c r="AD14" s="74">
        <f t="shared" si="17"/>
        <v>628978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36670</v>
      </c>
      <c r="AM14" s="74">
        <f t="shared" si="20"/>
        <v>0</v>
      </c>
      <c r="AN14" s="74">
        <f t="shared" si="21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493029</v>
      </c>
      <c r="BD14" s="74">
        <v>0</v>
      </c>
      <c r="BE14" s="74">
        <v>0</v>
      </c>
      <c r="BF14" s="74">
        <f t="shared" si="24"/>
        <v>0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99279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36670</v>
      </c>
      <c r="CQ14" s="74">
        <f t="shared" si="40"/>
        <v>0</v>
      </c>
      <c r="CR14" s="74">
        <f t="shared" si="41"/>
        <v>0</v>
      </c>
      <c r="CS14" s="74">
        <f t="shared" si="42"/>
        <v>0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0</v>
      </c>
      <c r="DC14" s="74">
        <f t="shared" si="52"/>
        <v>0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592308</v>
      </c>
      <c r="DH14" s="74">
        <f t="shared" si="57"/>
        <v>0</v>
      </c>
      <c r="DI14" s="74">
        <f t="shared" si="58"/>
        <v>0</v>
      </c>
      <c r="DJ14" s="74">
        <f t="shared" si="59"/>
        <v>0</v>
      </c>
    </row>
    <row r="15" spans="1:114" s="50" customFormat="1" ht="12" customHeight="1">
      <c r="A15" s="53" t="s">
        <v>110</v>
      </c>
      <c r="B15" s="54" t="s">
        <v>128</v>
      </c>
      <c r="C15" s="53" t="s">
        <v>129</v>
      </c>
      <c r="D15" s="74">
        <f t="shared" si="6"/>
        <v>331671</v>
      </c>
      <c r="E15" s="74">
        <f t="shared" si="7"/>
        <v>6372</v>
      </c>
      <c r="F15" s="74">
        <v>0</v>
      </c>
      <c r="G15" s="74">
        <v>5000</v>
      </c>
      <c r="H15" s="74">
        <v>0</v>
      </c>
      <c r="I15" s="74">
        <v>1333</v>
      </c>
      <c r="J15" s="75" t="s">
        <v>113</v>
      </c>
      <c r="K15" s="74">
        <v>39</v>
      </c>
      <c r="L15" s="74">
        <v>325299</v>
      </c>
      <c r="M15" s="74">
        <f t="shared" si="8"/>
        <v>55335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113</v>
      </c>
      <c r="T15" s="74">
        <v>0</v>
      </c>
      <c r="U15" s="74">
        <v>55335</v>
      </c>
      <c r="V15" s="74">
        <f t="shared" si="10"/>
        <v>387006</v>
      </c>
      <c r="W15" s="74">
        <f t="shared" si="11"/>
        <v>6372</v>
      </c>
      <c r="X15" s="74">
        <f t="shared" si="12"/>
        <v>0</v>
      </c>
      <c r="Y15" s="74">
        <f t="shared" si="13"/>
        <v>5000</v>
      </c>
      <c r="Z15" s="74">
        <f t="shared" si="14"/>
        <v>0</v>
      </c>
      <c r="AA15" s="74">
        <f t="shared" si="15"/>
        <v>1333</v>
      </c>
      <c r="AB15" s="75" t="s">
        <v>113</v>
      </c>
      <c r="AC15" s="74">
        <f t="shared" si="16"/>
        <v>39</v>
      </c>
      <c r="AD15" s="74">
        <f t="shared" si="17"/>
        <v>380634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186353</v>
      </c>
      <c r="AN15" s="74">
        <f t="shared" si="21"/>
        <v>131034</v>
      </c>
      <c r="AO15" s="74">
        <v>6018</v>
      </c>
      <c r="AP15" s="74">
        <v>125016</v>
      </c>
      <c r="AQ15" s="74">
        <v>0</v>
      </c>
      <c r="AR15" s="74">
        <v>0</v>
      </c>
      <c r="AS15" s="74">
        <f t="shared" si="22"/>
        <v>8672</v>
      </c>
      <c r="AT15" s="74">
        <v>8672</v>
      </c>
      <c r="AU15" s="74">
        <v>0</v>
      </c>
      <c r="AV15" s="74">
        <v>0</v>
      </c>
      <c r="AW15" s="74">
        <v>4725</v>
      </c>
      <c r="AX15" s="74">
        <f t="shared" si="23"/>
        <v>41922</v>
      </c>
      <c r="AY15" s="74">
        <v>38928</v>
      </c>
      <c r="AZ15" s="74">
        <v>0</v>
      </c>
      <c r="BA15" s="74">
        <v>0</v>
      </c>
      <c r="BB15" s="74">
        <v>2994</v>
      </c>
      <c r="BC15" s="74">
        <v>139957</v>
      </c>
      <c r="BD15" s="74">
        <v>0</v>
      </c>
      <c r="BE15" s="74">
        <v>5361</v>
      </c>
      <c r="BF15" s="74">
        <f t="shared" si="24"/>
        <v>191714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55335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186353</v>
      </c>
      <c r="CR15" s="74">
        <f t="shared" si="41"/>
        <v>131034</v>
      </c>
      <c r="CS15" s="74">
        <f t="shared" si="42"/>
        <v>6018</v>
      </c>
      <c r="CT15" s="74">
        <f t="shared" si="43"/>
        <v>125016</v>
      </c>
      <c r="CU15" s="74">
        <f t="shared" si="44"/>
        <v>0</v>
      </c>
      <c r="CV15" s="74">
        <f t="shared" si="45"/>
        <v>0</v>
      </c>
      <c r="CW15" s="74">
        <f t="shared" si="46"/>
        <v>8672</v>
      </c>
      <c r="CX15" s="74">
        <f t="shared" si="47"/>
        <v>8672</v>
      </c>
      <c r="CY15" s="74">
        <f t="shared" si="48"/>
        <v>0</v>
      </c>
      <c r="CZ15" s="74">
        <f t="shared" si="49"/>
        <v>0</v>
      </c>
      <c r="DA15" s="74">
        <f t="shared" si="50"/>
        <v>4725</v>
      </c>
      <c r="DB15" s="74">
        <f t="shared" si="51"/>
        <v>41922</v>
      </c>
      <c r="DC15" s="74">
        <f t="shared" si="52"/>
        <v>38928</v>
      </c>
      <c r="DD15" s="74">
        <f t="shared" si="53"/>
        <v>0</v>
      </c>
      <c r="DE15" s="74">
        <f t="shared" si="54"/>
        <v>0</v>
      </c>
      <c r="DF15" s="74">
        <f t="shared" si="55"/>
        <v>2994</v>
      </c>
      <c r="DG15" s="74">
        <f t="shared" si="56"/>
        <v>195292</v>
      </c>
      <c r="DH15" s="74">
        <f t="shared" si="57"/>
        <v>0</v>
      </c>
      <c r="DI15" s="74">
        <f t="shared" si="58"/>
        <v>5361</v>
      </c>
      <c r="DJ15" s="74">
        <f t="shared" si="59"/>
        <v>191714</v>
      </c>
    </row>
    <row r="16" spans="1:114" s="50" customFormat="1" ht="12" customHeight="1">
      <c r="A16" s="53" t="s">
        <v>110</v>
      </c>
      <c r="B16" s="54" t="s">
        <v>130</v>
      </c>
      <c r="C16" s="53" t="s">
        <v>131</v>
      </c>
      <c r="D16" s="74">
        <f t="shared" si="6"/>
        <v>107199</v>
      </c>
      <c r="E16" s="74">
        <f t="shared" si="7"/>
        <v>5961</v>
      </c>
      <c r="F16" s="74">
        <v>0</v>
      </c>
      <c r="G16" s="74">
        <v>0</v>
      </c>
      <c r="H16" s="74">
        <v>0</v>
      </c>
      <c r="I16" s="74">
        <v>5961</v>
      </c>
      <c r="J16" s="75" t="s">
        <v>113</v>
      </c>
      <c r="K16" s="74">
        <v>0</v>
      </c>
      <c r="L16" s="74">
        <v>101238</v>
      </c>
      <c r="M16" s="74">
        <f t="shared" si="8"/>
        <v>65760</v>
      </c>
      <c r="N16" s="74">
        <f t="shared" si="9"/>
        <v>824</v>
      </c>
      <c r="O16" s="74">
        <v>0</v>
      </c>
      <c r="P16" s="74">
        <v>0</v>
      </c>
      <c r="Q16" s="74">
        <v>0</v>
      </c>
      <c r="R16" s="74">
        <v>824</v>
      </c>
      <c r="S16" s="75" t="s">
        <v>113</v>
      </c>
      <c r="T16" s="74">
        <v>0</v>
      </c>
      <c r="U16" s="74">
        <v>64936</v>
      </c>
      <c r="V16" s="74">
        <f t="shared" si="10"/>
        <v>172959</v>
      </c>
      <c r="W16" s="74">
        <f t="shared" si="11"/>
        <v>6785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6785</v>
      </c>
      <c r="AB16" s="75" t="s">
        <v>113</v>
      </c>
      <c r="AC16" s="74">
        <f t="shared" si="16"/>
        <v>0</v>
      </c>
      <c r="AD16" s="74">
        <f t="shared" si="17"/>
        <v>166174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88943</v>
      </c>
      <c r="AN16" s="74">
        <f t="shared" si="21"/>
        <v>12729</v>
      </c>
      <c r="AO16" s="74">
        <v>7890</v>
      </c>
      <c r="AP16" s="74">
        <v>4839</v>
      </c>
      <c r="AQ16" s="74">
        <v>0</v>
      </c>
      <c r="AR16" s="74">
        <v>0</v>
      </c>
      <c r="AS16" s="74">
        <f t="shared" si="22"/>
        <v>5794</v>
      </c>
      <c r="AT16" s="74">
        <v>0</v>
      </c>
      <c r="AU16" s="74">
        <v>5794</v>
      </c>
      <c r="AV16" s="74">
        <v>0</v>
      </c>
      <c r="AW16" s="74">
        <v>0</v>
      </c>
      <c r="AX16" s="74">
        <f t="shared" si="23"/>
        <v>70420</v>
      </c>
      <c r="AY16" s="74">
        <v>13530</v>
      </c>
      <c r="AZ16" s="74">
        <v>53297</v>
      </c>
      <c r="BA16" s="74">
        <v>3093</v>
      </c>
      <c r="BB16" s="74">
        <v>500</v>
      </c>
      <c r="BC16" s="74">
        <v>0</v>
      </c>
      <c r="BD16" s="74">
        <v>0</v>
      </c>
      <c r="BE16" s="74">
        <v>18256</v>
      </c>
      <c r="BF16" s="74">
        <f t="shared" si="24"/>
        <v>107199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2144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500</v>
      </c>
      <c r="BV16" s="74">
        <v>0</v>
      </c>
      <c r="BW16" s="74">
        <v>500</v>
      </c>
      <c r="BX16" s="74">
        <v>0</v>
      </c>
      <c r="BY16" s="74">
        <v>0</v>
      </c>
      <c r="BZ16" s="74">
        <f t="shared" si="30"/>
        <v>1644</v>
      </c>
      <c r="CA16" s="74">
        <v>0</v>
      </c>
      <c r="CB16" s="74">
        <v>1644</v>
      </c>
      <c r="CC16" s="74">
        <v>0</v>
      </c>
      <c r="CD16" s="74">
        <v>0</v>
      </c>
      <c r="CE16" s="74">
        <v>13268</v>
      </c>
      <c r="CF16" s="74">
        <v>0</v>
      </c>
      <c r="CG16" s="74">
        <v>50348</v>
      </c>
      <c r="CH16" s="74">
        <f t="shared" si="31"/>
        <v>52492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91087</v>
      </c>
      <c r="CR16" s="74">
        <f t="shared" si="41"/>
        <v>12729</v>
      </c>
      <c r="CS16" s="74">
        <f t="shared" si="42"/>
        <v>7890</v>
      </c>
      <c r="CT16" s="74">
        <f t="shared" si="43"/>
        <v>4839</v>
      </c>
      <c r="CU16" s="74">
        <f t="shared" si="44"/>
        <v>0</v>
      </c>
      <c r="CV16" s="74">
        <f t="shared" si="45"/>
        <v>0</v>
      </c>
      <c r="CW16" s="74">
        <f t="shared" si="46"/>
        <v>6294</v>
      </c>
      <c r="CX16" s="74">
        <f t="shared" si="47"/>
        <v>0</v>
      </c>
      <c r="CY16" s="74">
        <f t="shared" si="48"/>
        <v>6294</v>
      </c>
      <c r="CZ16" s="74">
        <f t="shared" si="49"/>
        <v>0</v>
      </c>
      <c r="DA16" s="74">
        <f t="shared" si="50"/>
        <v>0</v>
      </c>
      <c r="DB16" s="74">
        <f t="shared" si="51"/>
        <v>72064</v>
      </c>
      <c r="DC16" s="74">
        <f t="shared" si="52"/>
        <v>13530</v>
      </c>
      <c r="DD16" s="74">
        <f t="shared" si="53"/>
        <v>54941</v>
      </c>
      <c r="DE16" s="74">
        <f t="shared" si="54"/>
        <v>3093</v>
      </c>
      <c r="DF16" s="74">
        <f t="shared" si="55"/>
        <v>500</v>
      </c>
      <c r="DG16" s="74">
        <f t="shared" si="56"/>
        <v>13268</v>
      </c>
      <c r="DH16" s="74">
        <f t="shared" si="57"/>
        <v>0</v>
      </c>
      <c r="DI16" s="74">
        <f t="shared" si="58"/>
        <v>68604</v>
      </c>
      <c r="DJ16" s="74">
        <f t="shared" si="59"/>
        <v>159691</v>
      </c>
    </row>
    <row r="17" spans="1:114" s="50" customFormat="1" ht="12" customHeight="1">
      <c r="A17" s="53" t="s">
        <v>110</v>
      </c>
      <c r="B17" s="54" t="s">
        <v>132</v>
      </c>
      <c r="C17" s="53" t="s">
        <v>133</v>
      </c>
      <c r="D17" s="74">
        <f t="shared" si="6"/>
        <v>18393</v>
      </c>
      <c r="E17" s="74">
        <f t="shared" si="7"/>
        <v>1913</v>
      </c>
      <c r="F17" s="74">
        <v>0</v>
      </c>
      <c r="G17" s="74">
        <v>0</v>
      </c>
      <c r="H17" s="74">
        <v>0</v>
      </c>
      <c r="I17" s="74">
        <v>338</v>
      </c>
      <c r="J17" s="75" t="s">
        <v>113</v>
      </c>
      <c r="K17" s="74">
        <v>1575</v>
      </c>
      <c r="L17" s="74">
        <v>16480</v>
      </c>
      <c r="M17" s="74">
        <f t="shared" si="8"/>
        <v>8034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113</v>
      </c>
      <c r="T17" s="74">
        <v>0</v>
      </c>
      <c r="U17" s="74">
        <v>8034</v>
      </c>
      <c r="V17" s="74">
        <f t="shared" si="10"/>
        <v>26427</v>
      </c>
      <c r="W17" s="74">
        <f t="shared" si="11"/>
        <v>1913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338</v>
      </c>
      <c r="AB17" s="75" t="s">
        <v>113</v>
      </c>
      <c r="AC17" s="74">
        <f t="shared" si="16"/>
        <v>1575</v>
      </c>
      <c r="AD17" s="74">
        <f t="shared" si="17"/>
        <v>24514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16300</v>
      </c>
      <c r="AN17" s="74">
        <f t="shared" si="21"/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16300</v>
      </c>
      <c r="AY17" s="74">
        <v>1327</v>
      </c>
      <c r="AZ17" s="74">
        <v>14413</v>
      </c>
      <c r="BA17" s="74">
        <v>560</v>
      </c>
      <c r="BB17" s="74">
        <v>0</v>
      </c>
      <c r="BC17" s="74">
        <v>0</v>
      </c>
      <c r="BD17" s="74">
        <v>0</v>
      </c>
      <c r="BE17" s="74">
        <v>2093</v>
      </c>
      <c r="BF17" s="74">
        <f t="shared" si="24"/>
        <v>18393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5991</v>
      </c>
      <c r="CF17" s="74">
        <v>0</v>
      </c>
      <c r="CG17" s="74">
        <v>2043</v>
      </c>
      <c r="CH17" s="74">
        <f t="shared" si="31"/>
        <v>2043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16300</v>
      </c>
      <c r="CR17" s="74">
        <f t="shared" si="41"/>
        <v>0</v>
      </c>
      <c r="CS17" s="74">
        <f t="shared" si="42"/>
        <v>0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16300</v>
      </c>
      <c r="DC17" s="74">
        <f t="shared" si="52"/>
        <v>1327</v>
      </c>
      <c r="DD17" s="74">
        <f t="shared" si="53"/>
        <v>14413</v>
      </c>
      <c r="DE17" s="74">
        <f t="shared" si="54"/>
        <v>560</v>
      </c>
      <c r="DF17" s="74">
        <f t="shared" si="55"/>
        <v>0</v>
      </c>
      <c r="DG17" s="74">
        <f t="shared" si="56"/>
        <v>5991</v>
      </c>
      <c r="DH17" s="74">
        <f t="shared" si="57"/>
        <v>0</v>
      </c>
      <c r="DI17" s="74">
        <f t="shared" si="58"/>
        <v>4136</v>
      </c>
      <c r="DJ17" s="74">
        <f t="shared" si="59"/>
        <v>20436</v>
      </c>
    </row>
    <row r="18" spans="1:114" s="50" customFormat="1" ht="12" customHeight="1">
      <c r="A18" s="53" t="s">
        <v>110</v>
      </c>
      <c r="B18" s="54" t="s">
        <v>134</v>
      </c>
      <c r="C18" s="53" t="s">
        <v>135</v>
      </c>
      <c r="D18" s="74">
        <f t="shared" si="6"/>
        <v>20665</v>
      </c>
      <c r="E18" s="74">
        <f t="shared" si="7"/>
        <v>490</v>
      </c>
      <c r="F18" s="74">
        <v>0</v>
      </c>
      <c r="G18" s="74">
        <v>0</v>
      </c>
      <c r="H18" s="74">
        <v>0</v>
      </c>
      <c r="I18" s="74">
        <v>69</v>
      </c>
      <c r="J18" s="75" t="s">
        <v>113</v>
      </c>
      <c r="K18" s="74">
        <v>421</v>
      </c>
      <c r="L18" s="74">
        <v>20175</v>
      </c>
      <c r="M18" s="74">
        <f t="shared" si="8"/>
        <v>36320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113</v>
      </c>
      <c r="T18" s="74">
        <v>0</v>
      </c>
      <c r="U18" s="74">
        <v>36320</v>
      </c>
      <c r="V18" s="74">
        <f t="shared" si="10"/>
        <v>56985</v>
      </c>
      <c r="W18" s="74">
        <f t="shared" si="11"/>
        <v>490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69</v>
      </c>
      <c r="AB18" s="75" t="s">
        <v>113</v>
      </c>
      <c r="AC18" s="74">
        <f t="shared" si="16"/>
        <v>421</v>
      </c>
      <c r="AD18" s="74">
        <f t="shared" si="17"/>
        <v>56495</v>
      </c>
      <c r="AE18" s="74">
        <f t="shared" si="18"/>
        <v>729</v>
      </c>
      <c r="AF18" s="74">
        <f t="shared" si="19"/>
        <v>729</v>
      </c>
      <c r="AG18" s="74">
        <v>729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18195</v>
      </c>
      <c r="AN18" s="74">
        <f t="shared" si="21"/>
        <v>4234</v>
      </c>
      <c r="AO18" s="74">
        <v>3786</v>
      </c>
      <c r="AP18" s="74">
        <v>0</v>
      </c>
      <c r="AQ18" s="74">
        <v>448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13961</v>
      </c>
      <c r="AY18" s="74">
        <v>2839</v>
      </c>
      <c r="AZ18" s="74">
        <v>10371</v>
      </c>
      <c r="BA18" s="74">
        <v>557</v>
      </c>
      <c r="BB18" s="74">
        <v>194</v>
      </c>
      <c r="BC18" s="74">
        <v>0</v>
      </c>
      <c r="BD18" s="74">
        <v>0</v>
      </c>
      <c r="BE18" s="74">
        <v>1741</v>
      </c>
      <c r="BF18" s="74">
        <f t="shared" si="24"/>
        <v>20665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7244</v>
      </c>
      <c r="CF18" s="74">
        <v>0</v>
      </c>
      <c r="CG18" s="74">
        <v>29076</v>
      </c>
      <c r="CH18" s="74">
        <f t="shared" si="31"/>
        <v>29076</v>
      </c>
      <c r="CI18" s="74">
        <f t="shared" si="32"/>
        <v>729</v>
      </c>
      <c r="CJ18" s="74">
        <f t="shared" si="33"/>
        <v>729</v>
      </c>
      <c r="CK18" s="74">
        <f t="shared" si="34"/>
        <v>729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18195</v>
      </c>
      <c r="CR18" s="74">
        <f t="shared" si="41"/>
        <v>4234</v>
      </c>
      <c r="CS18" s="74">
        <f t="shared" si="42"/>
        <v>3786</v>
      </c>
      <c r="CT18" s="74">
        <f t="shared" si="43"/>
        <v>0</v>
      </c>
      <c r="CU18" s="74">
        <f t="shared" si="44"/>
        <v>448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13961</v>
      </c>
      <c r="DC18" s="74">
        <f t="shared" si="52"/>
        <v>2839</v>
      </c>
      <c r="DD18" s="74">
        <f t="shared" si="53"/>
        <v>10371</v>
      </c>
      <c r="DE18" s="74">
        <f t="shared" si="54"/>
        <v>557</v>
      </c>
      <c r="DF18" s="74">
        <f t="shared" si="55"/>
        <v>194</v>
      </c>
      <c r="DG18" s="74">
        <f t="shared" si="56"/>
        <v>7244</v>
      </c>
      <c r="DH18" s="74">
        <f t="shared" si="57"/>
        <v>0</v>
      </c>
      <c r="DI18" s="74">
        <f t="shared" si="58"/>
        <v>30817</v>
      </c>
      <c r="DJ18" s="74">
        <f t="shared" si="59"/>
        <v>49741</v>
      </c>
    </row>
    <row r="19" spans="1:114" s="50" customFormat="1" ht="12" customHeight="1">
      <c r="A19" s="53" t="s">
        <v>110</v>
      </c>
      <c r="B19" s="54" t="s">
        <v>136</v>
      </c>
      <c r="C19" s="53" t="s">
        <v>137</v>
      </c>
      <c r="D19" s="74">
        <f t="shared" si="6"/>
        <v>409954</v>
      </c>
      <c r="E19" s="74">
        <f t="shared" si="7"/>
        <v>25586</v>
      </c>
      <c r="F19" s="74">
        <v>0</v>
      </c>
      <c r="G19" s="74">
        <v>384</v>
      </c>
      <c r="H19" s="74">
        <v>0</v>
      </c>
      <c r="I19" s="74">
        <v>11413</v>
      </c>
      <c r="J19" s="75" t="s">
        <v>113</v>
      </c>
      <c r="K19" s="74">
        <v>13789</v>
      </c>
      <c r="L19" s="74">
        <v>384368</v>
      </c>
      <c r="M19" s="74">
        <f t="shared" si="8"/>
        <v>153537</v>
      </c>
      <c r="N19" s="74">
        <f t="shared" si="9"/>
        <v>7853</v>
      </c>
      <c r="O19" s="74">
        <v>0</v>
      </c>
      <c r="P19" s="74">
        <v>0</v>
      </c>
      <c r="Q19" s="74">
        <v>0</v>
      </c>
      <c r="R19" s="74">
        <v>7853</v>
      </c>
      <c r="S19" s="75" t="s">
        <v>113</v>
      </c>
      <c r="T19" s="74">
        <v>0</v>
      </c>
      <c r="U19" s="74">
        <v>145684</v>
      </c>
      <c r="V19" s="74">
        <f t="shared" si="10"/>
        <v>563491</v>
      </c>
      <c r="W19" s="74">
        <f t="shared" si="11"/>
        <v>33439</v>
      </c>
      <c r="X19" s="74">
        <f t="shared" si="12"/>
        <v>0</v>
      </c>
      <c r="Y19" s="74">
        <f t="shared" si="13"/>
        <v>384</v>
      </c>
      <c r="Z19" s="74">
        <f t="shared" si="14"/>
        <v>0</v>
      </c>
      <c r="AA19" s="74">
        <f t="shared" si="15"/>
        <v>19266</v>
      </c>
      <c r="AB19" s="75" t="s">
        <v>113</v>
      </c>
      <c r="AC19" s="74">
        <f t="shared" si="16"/>
        <v>13789</v>
      </c>
      <c r="AD19" s="74">
        <f t="shared" si="17"/>
        <v>530052</v>
      </c>
      <c r="AE19" s="74">
        <f t="shared" si="18"/>
        <v>4904</v>
      </c>
      <c r="AF19" s="74">
        <f t="shared" si="19"/>
        <v>4904</v>
      </c>
      <c r="AG19" s="74">
        <v>0</v>
      </c>
      <c r="AH19" s="74">
        <v>4904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403640</v>
      </c>
      <c r="AN19" s="74">
        <f t="shared" si="21"/>
        <v>116839</v>
      </c>
      <c r="AO19" s="74">
        <v>37124</v>
      </c>
      <c r="AP19" s="74">
        <v>0</v>
      </c>
      <c r="AQ19" s="74">
        <v>74356</v>
      </c>
      <c r="AR19" s="74">
        <v>5359</v>
      </c>
      <c r="AS19" s="74">
        <f t="shared" si="22"/>
        <v>136108</v>
      </c>
      <c r="AT19" s="74">
        <v>2358</v>
      </c>
      <c r="AU19" s="74">
        <v>110584</v>
      </c>
      <c r="AV19" s="74">
        <v>23166</v>
      </c>
      <c r="AW19" s="74">
        <v>0</v>
      </c>
      <c r="AX19" s="74">
        <f t="shared" si="23"/>
        <v>150693</v>
      </c>
      <c r="AY19" s="74">
        <v>85197</v>
      </c>
      <c r="AZ19" s="74">
        <v>5341</v>
      </c>
      <c r="BA19" s="74">
        <v>59486</v>
      </c>
      <c r="BB19" s="74">
        <v>669</v>
      </c>
      <c r="BC19" s="74">
        <v>0</v>
      </c>
      <c r="BD19" s="74">
        <v>0</v>
      </c>
      <c r="BE19" s="74">
        <v>1410</v>
      </c>
      <c r="BF19" s="74">
        <f t="shared" si="24"/>
        <v>409954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153537</v>
      </c>
      <c r="BP19" s="74">
        <f t="shared" si="28"/>
        <v>68801</v>
      </c>
      <c r="BQ19" s="74">
        <v>68801</v>
      </c>
      <c r="BR19" s="74">
        <v>0</v>
      </c>
      <c r="BS19" s="74">
        <v>0</v>
      </c>
      <c r="BT19" s="74">
        <v>0</v>
      </c>
      <c r="BU19" s="74">
        <f t="shared" si="29"/>
        <v>42373</v>
      </c>
      <c r="BV19" s="74">
        <v>0</v>
      </c>
      <c r="BW19" s="74">
        <v>42373</v>
      </c>
      <c r="BX19" s="74">
        <v>0</v>
      </c>
      <c r="BY19" s="74">
        <v>0</v>
      </c>
      <c r="BZ19" s="74">
        <f t="shared" si="30"/>
        <v>42363</v>
      </c>
      <c r="CA19" s="74">
        <v>0</v>
      </c>
      <c r="CB19" s="74">
        <v>0</v>
      </c>
      <c r="CC19" s="74">
        <v>42363</v>
      </c>
      <c r="CD19" s="74">
        <v>0</v>
      </c>
      <c r="CE19" s="74">
        <v>0</v>
      </c>
      <c r="CF19" s="74">
        <v>0</v>
      </c>
      <c r="CG19" s="74">
        <v>0</v>
      </c>
      <c r="CH19" s="74">
        <f t="shared" si="31"/>
        <v>153537</v>
      </c>
      <c r="CI19" s="74">
        <f t="shared" si="32"/>
        <v>4904</v>
      </c>
      <c r="CJ19" s="74">
        <f t="shared" si="33"/>
        <v>4904</v>
      </c>
      <c r="CK19" s="74">
        <f t="shared" si="34"/>
        <v>0</v>
      </c>
      <c r="CL19" s="74">
        <f t="shared" si="35"/>
        <v>4904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557177</v>
      </c>
      <c r="CR19" s="74">
        <f t="shared" si="41"/>
        <v>185640</v>
      </c>
      <c r="CS19" s="74">
        <f t="shared" si="42"/>
        <v>105925</v>
      </c>
      <c r="CT19" s="74">
        <f t="shared" si="43"/>
        <v>0</v>
      </c>
      <c r="CU19" s="74">
        <f t="shared" si="44"/>
        <v>74356</v>
      </c>
      <c r="CV19" s="74">
        <f t="shared" si="45"/>
        <v>5359</v>
      </c>
      <c r="CW19" s="74">
        <f t="shared" si="46"/>
        <v>178481</v>
      </c>
      <c r="CX19" s="74">
        <f t="shared" si="47"/>
        <v>2358</v>
      </c>
      <c r="CY19" s="74">
        <f t="shared" si="48"/>
        <v>152957</v>
      </c>
      <c r="CZ19" s="74">
        <f t="shared" si="49"/>
        <v>23166</v>
      </c>
      <c r="DA19" s="74">
        <f t="shared" si="50"/>
        <v>0</v>
      </c>
      <c r="DB19" s="74">
        <f t="shared" si="51"/>
        <v>193056</v>
      </c>
      <c r="DC19" s="74">
        <f t="shared" si="52"/>
        <v>85197</v>
      </c>
      <c r="DD19" s="74">
        <f t="shared" si="53"/>
        <v>5341</v>
      </c>
      <c r="DE19" s="74">
        <f t="shared" si="54"/>
        <v>101849</v>
      </c>
      <c r="DF19" s="74">
        <f t="shared" si="55"/>
        <v>669</v>
      </c>
      <c r="DG19" s="74">
        <f t="shared" si="56"/>
        <v>0</v>
      </c>
      <c r="DH19" s="74">
        <f t="shared" si="57"/>
        <v>0</v>
      </c>
      <c r="DI19" s="74">
        <f t="shared" si="58"/>
        <v>1410</v>
      </c>
      <c r="DJ19" s="74">
        <f t="shared" si="59"/>
        <v>563491</v>
      </c>
    </row>
    <row r="20" spans="1:114" s="50" customFormat="1" ht="12" customHeight="1">
      <c r="A20" s="53" t="s">
        <v>110</v>
      </c>
      <c r="B20" s="54" t="s">
        <v>138</v>
      </c>
      <c r="C20" s="53" t="s">
        <v>139</v>
      </c>
      <c r="D20" s="74">
        <f t="shared" si="6"/>
        <v>82578</v>
      </c>
      <c r="E20" s="74">
        <f t="shared" si="7"/>
        <v>5586</v>
      </c>
      <c r="F20" s="74">
        <v>0</v>
      </c>
      <c r="G20" s="74">
        <v>0</v>
      </c>
      <c r="H20" s="74">
        <v>0</v>
      </c>
      <c r="I20" s="74">
        <v>207</v>
      </c>
      <c r="J20" s="75" t="s">
        <v>113</v>
      </c>
      <c r="K20" s="74">
        <v>5379</v>
      </c>
      <c r="L20" s="74">
        <v>76992</v>
      </c>
      <c r="M20" s="74">
        <f t="shared" si="8"/>
        <v>26807</v>
      </c>
      <c r="N20" s="74">
        <f t="shared" si="9"/>
        <v>5735</v>
      </c>
      <c r="O20" s="74">
        <v>2984</v>
      </c>
      <c r="P20" s="74">
        <v>2751</v>
      </c>
      <c r="Q20" s="74">
        <v>0</v>
      </c>
      <c r="R20" s="74">
        <v>0</v>
      </c>
      <c r="S20" s="75" t="s">
        <v>113</v>
      </c>
      <c r="T20" s="74">
        <v>0</v>
      </c>
      <c r="U20" s="74">
        <v>21072</v>
      </c>
      <c r="V20" s="74">
        <f t="shared" si="10"/>
        <v>109385</v>
      </c>
      <c r="W20" s="74">
        <f t="shared" si="11"/>
        <v>11321</v>
      </c>
      <c r="X20" s="74">
        <f t="shared" si="12"/>
        <v>2984</v>
      </c>
      <c r="Y20" s="74">
        <f t="shared" si="13"/>
        <v>2751</v>
      </c>
      <c r="Z20" s="74">
        <f t="shared" si="14"/>
        <v>0</v>
      </c>
      <c r="AA20" s="74">
        <f t="shared" si="15"/>
        <v>207</v>
      </c>
      <c r="AB20" s="75" t="s">
        <v>113</v>
      </c>
      <c r="AC20" s="74">
        <f t="shared" si="16"/>
        <v>5379</v>
      </c>
      <c r="AD20" s="74">
        <f t="shared" si="17"/>
        <v>98064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80650</v>
      </c>
      <c r="AN20" s="74">
        <f t="shared" si="21"/>
        <v>47357</v>
      </c>
      <c r="AO20" s="74">
        <v>13769</v>
      </c>
      <c r="AP20" s="74">
        <v>21832</v>
      </c>
      <c r="AQ20" s="74">
        <v>10077</v>
      </c>
      <c r="AR20" s="74">
        <v>1679</v>
      </c>
      <c r="AS20" s="74">
        <f t="shared" si="22"/>
        <v>11637</v>
      </c>
      <c r="AT20" s="74">
        <v>4918</v>
      </c>
      <c r="AU20" s="74">
        <v>2052</v>
      </c>
      <c r="AV20" s="74">
        <v>4667</v>
      </c>
      <c r="AW20" s="74">
        <v>5508</v>
      </c>
      <c r="AX20" s="74">
        <f t="shared" si="23"/>
        <v>16148</v>
      </c>
      <c r="AY20" s="74">
        <v>260</v>
      </c>
      <c r="AZ20" s="74">
        <v>12396</v>
      </c>
      <c r="BA20" s="74">
        <v>944</v>
      </c>
      <c r="BB20" s="74">
        <v>2548</v>
      </c>
      <c r="BC20" s="74">
        <v>0</v>
      </c>
      <c r="BD20" s="74">
        <v>0</v>
      </c>
      <c r="BE20" s="74">
        <v>1928</v>
      </c>
      <c r="BF20" s="74">
        <f t="shared" si="24"/>
        <v>82578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4166</v>
      </c>
      <c r="BP20" s="74">
        <f t="shared" si="28"/>
        <v>4166</v>
      </c>
      <c r="BQ20" s="74">
        <v>4166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13620</v>
      </c>
      <c r="CF20" s="74">
        <v>0</v>
      </c>
      <c r="CG20" s="74">
        <v>9021</v>
      </c>
      <c r="CH20" s="74">
        <f t="shared" si="31"/>
        <v>13187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84816</v>
      </c>
      <c r="CR20" s="74">
        <f t="shared" si="41"/>
        <v>51523</v>
      </c>
      <c r="CS20" s="74">
        <f t="shared" si="42"/>
        <v>17935</v>
      </c>
      <c r="CT20" s="74">
        <f t="shared" si="43"/>
        <v>21832</v>
      </c>
      <c r="CU20" s="74">
        <f t="shared" si="44"/>
        <v>10077</v>
      </c>
      <c r="CV20" s="74">
        <f t="shared" si="45"/>
        <v>1679</v>
      </c>
      <c r="CW20" s="74">
        <f t="shared" si="46"/>
        <v>11637</v>
      </c>
      <c r="CX20" s="74">
        <f t="shared" si="47"/>
        <v>4918</v>
      </c>
      <c r="CY20" s="74">
        <f t="shared" si="48"/>
        <v>2052</v>
      </c>
      <c r="CZ20" s="74">
        <f t="shared" si="49"/>
        <v>4667</v>
      </c>
      <c r="DA20" s="74">
        <f t="shared" si="50"/>
        <v>5508</v>
      </c>
      <c r="DB20" s="74">
        <f t="shared" si="51"/>
        <v>16148</v>
      </c>
      <c r="DC20" s="74">
        <f t="shared" si="52"/>
        <v>260</v>
      </c>
      <c r="DD20" s="74">
        <f t="shared" si="53"/>
        <v>12396</v>
      </c>
      <c r="DE20" s="74">
        <f t="shared" si="54"/>
        <v>944</v>
      </c>
      <c r="DF20" s="74">
        <f t="shared" si="55"/>
        <v>2548</v>
      </c>
      <c r="DG20" s="74">
        <f t="shared" si="56"/>
        <v>13620</v>
      </c>
      <c r="DH20" s="74">
        <f t="shared" si="57"/>
        <v>0</v>
      </c>
      <c r="DI20" s="74">
        <f t="shared" si="58"/>
        <v>10949</v>
      </c>
      <c r="DJ20" s="74">
        <f t="shared" si="59"/>
        <v>95765</v>
      </c>
    </row>
    <row r="21" spans="1:114" s="50" customFormat="1" ht="12" customHeight="1">
      <c r="A21" s="53" t="s">
        <v>110</v>
      </c>
      <c r="B21" s="54" t="s">
        <v>140</v>
      </c>
      <c r="C21" s="53" t="s">
        <v>141</v>
      </c>
      <c r="D21" s="74">
        <f t="shared" si="6"/>
        <v>154266</v>
      </c>
      <c r="E21" s="74">
        <f t="shared" si="7"/>
        <v>22696</v>
      </c>
      <c r="F21" s="74">
        <v>573</v>
      </c>
      <c r="G21" s="74">
        <v>0</v>
      </c>
      <c r="H21" s="74">
        <v>0</v>
      </c>
      <c r="I21" s="74">
        <v>21911</v>
      </c>
      <c r="J21" s="75" t="s">
        <v>113</v>
      </c>
      <c r="K21" s="74">
        <v>212</v>
      </c>
      <c r="L21" s="74">
        <v>131570</v>
      </c>
      <c r="M21" s="74">
        <f t="shared" si="8"/>
        <v>71179</v>
      </c>
      <c r="N21" s="74">
        <f t="shared" si="9"/>
        <v>11299</v>
      </c>
      <c r="O21" s="74">
        <v>3899</v>
      </c>
      <c r="P21" s="74">
        <v>0</v>
      </c>
      <c r="Q21" s="74">
        <v>7400</v>
      </c>
      <c r="R21" s="74">
        <v>0</v>
      </c>
      <c r="S21" s="75" t="s">
        <v>113</v>
      </c>
      <c r="T21" s="74">
        <v>0</v>
      </c>
      <c r="U21" s="74">
        <v>59880</v>
      </c>
      <c r="V21" s="74">
        <f t="shared" si="10"/>
        <v>225445</v>
      </c>
      <c r="W21" s="74">
        <f t="shared" si="11"/>
        <v>33995</v>
      </c>
      <c r="X21" s="74">
        <f t="shared" si="12"/>
        <v>4472</v>
      </c>
      <c r="Y21" s="74">
        <f t="shared" si="13"/>
        <v>0</v>
      </c>
      <c r="Z21" s="74">
        <f t="shared" si="14"/>
        <v>7400</v>
      </c>
      <c r="AA21" s="74">
        <f t="shared" si="15"/>
        <v>21911</v>
      </c>
      <c r="AB21" s="75" t="s">
        <v>113</v>
      </c>
      <c r="AC21" s="74">
        <f t="shared" si="16"/>
        <v>212</v>
      </c>
      <c r="AD21" s="74">
        <f t="shared" si="17"/>
        <v>191450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149306</v>
      </c>
      <c r="AN21" s="74">
        <f t="shared" si="21"/>
        <v>82402</v>
      </c>
      <c r="AO21" s="74">
        <v>9833</v>
      </c>
      <c r="AP21" s="74">
        <v>53217</v>
      </c>
      <c r="AQ21" s="74">
        <v>19352</v>
      </c>
      <c r="AR21" s="74">
        <v>0</v>
      </c>
      <c r="AS21" s="74">
        <f t="shared" si="22"/>
        <v>47941</v>
      </c>
      <c r="AT21" s="74">
        <v>9474</v>
      </c>
      <c r="AU21" s="74">
        <v>38423</v>
      </c>
      <c r="AV21" s="74">
        <v>44</v>
      </c>
      <c r="AW21" s="74">
        <v>0</v>
      </c>
      <c r="AX21" s="74">
        <f t="shared" si="23"/>
        <v>18963</v>
      </c>
      <c r="AY21" s="74">
        <v>723</v>
      </c>
      <c r="AZ21" s="74">
        <v>7518</v>
      </c>
      <c r="BA21" s="74">
        <v>10722</v>
      </c>
      <c r="BB21" s="74">
        <v>0</v>
      </c>
      <c r="BC21" s="74">
        <v>0</v>
      </c>
      <c r="BD21" s="74">
        <v>0</v>
      </c>
      <c r="BE21" s="74">
        <v>4960</v>
      </c>
      <c r="BF21" s="74">
        <f t="shared" si="24"/>
        <v>154266</v>
      </c>
      <c r="BG21" s="74">
        <f t="shared" si="25"/>
        <v>11697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11697</v>
      </c>
      <c r="BN21" s="74">
        <v>0</v>
      </c>
      <c r="BO21" s="74">
        <f t="shared" si="27"/>
        <v>59482</v>
      </c>
      <c r="BP21" s="74">
        <f t="shared" si="28"/>
        <v>18693</v>
      </c>
      <c r="BQ21" s="74">
        <v>9731</v>
      </c>
      <c r="BR21" s="74">
        <v>0</v>
      </c>
      <c r="BS21" s="74">
        <v>8962</v>
      </c>
      <c r="BT21" s="74">
        <v>0</v>
      </c>
      <c r="BU21" s="74">
        <f t="shared" si="29"/>
        <v>31938</v>
      </c>
      <c r="BV21" s="74">
        <v>0</v>
      </c>
      <c r="BW21" s="74">
        <v>31938</v>
      </c>
      <c r="BX21" s="74">
        <v>0</v>
      </c>
      <c r="BY21" s="74">
        <v>0</v>
      </c>
      <c r="BZ21" s="74">
        <f t="shared" si="30"/>
        <v>6995</v>
      </c>
      <c r="CA21" s="74">
        <v>0</v>
      </c>
      <c r="CB21" s="74">
        <v>3360</v>
      </c>
      <c r="CC21" s="74">
        <v>329</v>
      </c>
      <c r="CD21" s="74">
        <v>3306</v>
      </c>
      <c r="CE21" s="74">
        <v>0</v>
      </c>
      <c r="CF21" s="74">
        <v>1856</v>
      </c>
      <c r="CG21" s="74">
        <v>0</v>
      </c>
      <c r="CH21" s="74">
        <f t="shared" si="31"/>
        <v>71179</v>
      </c>
      <c r="CI21" s="74">
        <f t="shared" si="32"/>
        <v>11697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11697</v>
      </c>
      <c r="CP21" s="74">
        <f t="shared" si="39"/>
        <v>0</v>
      </c>
      <c r="CQ21" s="74">
        <f t="shared" si="40"/>
        <v>208788</v>
      </c>
      <c r="CR21" s="74">
        <f t="shared" si="41"/>
        <v>101095</v>
      </c>
      <c r="CS21" s="74">
        <f t="shared" si="42"/>
        <v>19564</v>
      </c>
      <c r="CT21" s="74">
        <f t="shared" si="43"/>
        <v>53217</v>
      </c>
      <c r="CU21" s="74">
        <f t="shared" si="44"/>
        <v>28314</v>
      </c>
      <c r="CV21" s="74">
        <f t="shared" si="45"/>
        <v>0</v>
      </c>
      <c r="CW21" s="74">
        <f t="shared" si="46"/>
        <v>79879</v>
      </c>
      <c r="CX21" s="74">
        <f t="shared" si="47"/>
        <v>9474</v>
      </c>
      <c r="CY21" s="74">
        <f t="shared" si="48"/>
        <v>70361</v>
      </c>
      <c r="CZ21" s="74">
        <f t="shared" si="49"/>
        <v>44</v>
      </c>
      <c r="DA21" s="74">
        <f t="shared" si="50"/>
        <v>0</v>
      </c>
      <c r="DB21" s="74">
        <f t="shared" si="51"/>
        <v>25958</v>
      </c>
      <c r="DC21" s="74">
        <f t="shared" si="52"/>
        <v>723</v>
      </c>
      <c r="DD21" s="74">
        <f t="shared" si="53"/>
        <v>10878</v>
      </c>
      <c r="DE21" s="74">
        <f t="shared" si="54"/>
        <v>11051</v>
      </c>
      <c r="DF21" s="74">
        <f t="shared" si="55"/>
        <v>3306</v>
      </c>
      <c r="DG21" s="74">
        <f t="shared" si="56"/>
        <v>0</v>
      </c>
      <c r="DH21" s="74">
        <f t="shared" si="57"/>
        <v>1856</v>
      </c>
      <c r="DI21" s="74">
        <f t="shared" si="58"/>
        <v>4960</v>
      </c>
      <c r="DJ21" s="74">
        <f t="shared" si="59"/>
        <v>225445</v>
      </c>
    </row>
    <row r="22" spans="1:114" s="50" customFormat="1" ht="12" customHeight="1">
      <c r="A22" s="53" t="s">
        <v>110</v>
      </c>
      <c r="B22" s="54" t="s">
        <v>142</v>
      </c>
      <c r="C22" s="53" t="s">
        <v>143</v>
      </c>
      <c r="D22" s="74">
        <f t="shared" si="6"/>
        <v>85809</v>
      </c>
      <c r="E22" s="74">
        <f t="shared" si="7"/>
        <v>10601</v>
      </c>
      <c r="F22" s="74">
        <v>0</v>
      </c>
      <c r="G22" s="74">
        <v>0</v>
      </c>
      <c r="H22" s="74">
        <v>4200</v>
      </c>
      <c r="I22" s="74">
        <v>0</v>
      </c>
      <c r="J22" s="75" t="s">
        <v>113</v>
      </c>
      <c r="K22" s="74">
        <v>6401</v>
      </c>
      <c r="L22" s="74">
        <v>75208</v>
      </c>
      <c r="M22" s="74">
        <f t="shared" si="8"/>
        <v>25242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113</v>
      </c>
      <c r="T22" s="74">
        <v>0</v>
      </c>
      <c r="U22" s="74">
        <v>25242</v>
      </c>
      <c r="V22" s="74">
        <f t="shared" si="10"/>
        <v>111051</v>
      </c>
      <c r="W22" s="74">
        <f t="shared" si="11"/>
        <v>10601</v>
      </c>
      <c r="X22" s="74">
        <f t="shared" si="12"/>
        <v>0</v>
      </c>
      <c r="Y22" s="74">
        <f t="shared" si="13"/>
        <v>0</v>
      </c>
      <c r="Z22" s="74">
        <f t="shared" si="14"/>
        <v>4200</v>
      </c>
      <c r="AA22" s="74">
        <f t="shared" si="15"/>
        <v>0</v>
      </c>
      <c r="AB22" s="75" t="s">
        <v>113</v>
      </c>
      <c r="AC22" s="74">
        <f t="shared" si="16"/>
        <v>6401</v>
      </c>
      <c r="AD22" s="74">
        <f t="shared" si="17"/>
        <v>100450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37207</v>
      </c>
      <c r="AN22" s="74">
        <f t="shared" si="21"/>
        <v>26136</v>
      </c>
      <c r="AO22" s="74">
        <v>0</v>
      </c>
      <c r="AP22" s="74">
        <v>26136</v>
      </c>
      <c r="AQ22" s="74">
        <v>0</v>
      </c>
      <c r="AR22" s="74">
        <v>0</v>
      </c>
      <c r="AS22" s="74">
        <f t="shared" si="22"/>
        <v>4432</v>
      </c>
      <c r="AT22" s="74">
        <v>4432</v>
      </c>
      <c r="AU22" s="74">
        <v>0</v>
      </c>
      <c r="AV22" s="74">
        <v>0</v>
      </c>
      <c r="AW22" s="74">
        <v>6399</v>
      </c>
      <c r="AX22" s="74">
        <f t="shared" si="23"/>
        <v>240</v>
      </c>
      <c r="AY22" s="74">
        <v>240</v>
      </c>
      <c r="AZ22" s="74">
        <v>0</v>
      </c>
      <c r="BA22" s="74">
        <v>0</v>
      </c>
      <c r="BB22" s="74">
        <v>0</v>
      </c>
      <c r="BC22" s="74">
        <v>48602</v>
      </c>
      <c r="BD22" s="74">
        <v>0</v>
      </c>
      <c r="BE22" s="74">
        <v>0</v>
      </c>
      <c r="BF22" s="74">
        <f t="shared" si="24"/>
        <v>37207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25242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37207</v>
      </c>
      <c r="CR22" s="74">
        <f t="shared" si="41"/>
        <v>26136</v>
      </c>
      <c r="CS22" s="74">
        <f t="shared" si="42"/>
        <v>0</v>
      </c>
      <c r="CT22" s="74">
        <f t="shared" si="43"/>
        <v>26136</v>
      </c>
      <c r="CU22" s="74">
        <f t="shared" si="44"/>
        <v>0</v>
      </c>
      <c r="CV22" s="74">
        <f t="shared" si="45"/>
        <v>0</v>
      </c>
      <c r="CW22" s="74">
        <f t="shared" si="46"/>
        <v>4432</v>
      </c>
      <c r="CX22" s="74">
        <f t="shared" si="47"/>
        <v>4432</v>
      </c>
      <c r="CY22" s="74">
        <f t="shared" si="48"/>
        <v>0</v>
      </c>
      <c r="CZ22" s="74">
        <f t="shared" si="49"/>
        <v>0</v>
      </c>
      <c r="DA22" s="74">
        <f t="shared" si="50"/>
        <v>6399</v>
      </c>
      <c r="DB22" s="74">
        <f t="shared" si="51"/>
        <v>240</v>
      </c>
      <c r="DC22" s="74">
        <f t="shared" si="52"/>
        <v>240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73844</v>
      </c>
      <c r="DH22" s="74">
        <f t="shared" si="57"/>
        <v>0</v>
      </c>
      <c r="DI22" s="74">
        <f t="shared" si="58"/>
        <v>0</v>
      </c>
      <c r="DJ22" s="74">
        <f t="shared" si="59"/>
        <v>37207</v>
      </c>
    </row>
    <row r="23" spans="1:114" s="50" customFormat="1" ht="12" customHeight="1">
      <c r="A23" s="53" t="s">
        <v>110</v>
      </c>
      <c r="B23" s="54" t="s">
        <v>144</v>
      </c>
      <c r="C23" s="53" t="s">
        <v>145</v>
      </c>
      <c r="D23" s="74">
        <f t="shared" si="6"/>
        <v>109028</v>
      </c>
      <c r="E23" s="74">
        <f t="shared" si="7"/>
        <v>10601</v>
      </c>
      <c r="F23" s="74">
        <v>0</v>
      </c>
      <c r="G23" s="74">
        <v>0</v>
      </c>
      <c r="H23" s="74">
        <v>0</v>
      </c>
      <c r="I23" s="74">
        <v>212</v>
      </c>
      <c r="J23" s="75" t="s">
        <v>113</v>
      </c>
      <c r="K23" s="74">
        <v>10389</v>
      </c>
      <c r="L23" s="74">
        <v>98427</v>
      </c>
      <c r="M23" s="74">
        <f t="shared" si="8"/>
        <v>42246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113</v>
      </c>
      <c r="T23" s="74">
        <v>0</v>
      </c>
      <c r="U23" s="74">
        <v>42246</v>
      </c>
      <c r="V23" s="74">
        <f t="shared" si="10"/>
        <v>151274</v>
      </c>
      <c r="W23" s="74">
        <f t="shared" si="11"/>
        <v>10601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212</v>
      </c>
      <c r="AB23" s="75" t="s">
        <v>113</v>
      </c>
      <c r="AC23" s="74">
        <f t="shared" si="16"/>
        <v>10389</v>
      </c>
      <c r="AD23" s="74">
        <f t="shared" si="17"/>
        <v>140673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27341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8413</v>
      </c>
      <c r="AT23" s="74">
        <v>8413</v>
      </c>
      <c r="AU23" s="74">
        <v>0</v>
      </c>
      <c r="AV23" s="74">
        <v>0</v>
      </c>
      <c r="AW23" s="74">
        <v>0</v>
      </c>
      <c r="AX23" s="74">
        <f t="shared" si="23"/>
        <v>18928</v>
      </c>
      <c r="AY23" s="74">
        <v>18928</v>
      </c>
      <c r="AZ23" s="74">
        <v>0</v>
      </c>
      <c r="BA23" s="74">
        <v>0</v>
      </c>
      <c r="BB23" s="74">
        <v>0</v>
      </c>
      <c r="BC23" s="74">
        <v>81687</v>
      </c>
      <c r="BD23" s="74">
        <v>0</v>
      </c>
      <c r="BE23" s="74">
        <v>0</v>
      </c>
      <c r="BF23" s="74">
        <f t="shared" si="24"/>
        <v>27341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42246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27341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8413</v>
      </c>
      <c r="CX23" s="74">
        <f t="shared" si="47"/>
        <v>8413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18928</v>
      </c>
      <c r="DC23" s="74">
        <f t="shared" si="52"/>
        <v>18928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123933</v>
      </c>
      <c r="DH23" s="74">
        <f t="shared" si="57"/>
        <v>0</v>
      </c>
      <c r="DI23" s="74">
        <f t="shared" si="58"/>
        <v>0</v>
      </c>
      <c r="DJ23" s="74">
        <f t="shared" si="59"/>
        <v>27341</v>
      </c>
    </row>
    <row r="24" spans="1:114" s="50" customFormat="1" ht="12" customHeight="1">
      <c r="A24" s="53" t="s">
        <v>110</v>
      </c>
      <c r="B24" s="54" t="s">
        <v>146</v>
      </c>
      <c r="C24" s="53" t="s">
        <v>147</v>
      </c>
      <c r="D24" s="74">
        <f t="shared" si="6"/>
        <v>158918</v>
      </c>
      <c r="E24" s="74">
        <f t="shared" si="7"/>
        <v>12806</v>
      </c>
      <c r="F24" s="74">
        <v>0</v>
      </c>
      <c r="G24" s="74">
        <v>0</v>
      </c>
      <c r="H24" s="74">
        <v>0</v>
      </c>
      <c r="I24" s="74">
        <v>12806</v>
      </c>
      <c r="J24" s="75" t="s">
        <v>113</v>
      </c>
      <c r="K24" s="74">
        <v>0</v>
      </c>
      <c r="L24" s="74">
        <v>146112</v>
      </c>
      <c r="M24" s="74">
        <f t="shared" si="8"/>
        <v>61158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113</v>
      </c>
      <c r="T24" s="74">
        <v>0</v>
      </c>
      <c r="U24" s="74">
        <v>61158</v>
      </c>
      <c r="V24" s="74">
        <f t="shared" si="10"/>
        <v>220076</v>
      </c>
      <c r="W24" s="74">
        <f t="shared" si="11"/>
        <v>12806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12806</v>
      </c>
      <c r="AB24" s="75" t="s">
        <v>113</v>
      </c>
      <c r="AC24" s="74">
        <f t="shared" si="16"/>
        <v>0</v>
      </c>
      <c r="AD24" s="74">
        <f t="shared" si="17"/>
        <v>207270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46358</v>
      </c>
      <c r="AN24" s="74">
        <f t="shared" si="21"/>
        <v>5563</v>
      </c>
      <c r="AO24" s="74">
        <v>5563</v>
      </c>
      <c r="AP24" s="74">
        <v>0</v>
      </c>
      <c r="AQ24" s="74">
        <v>0</v>
      </c>
      <c r="AR24" s="74">
        <v>0</v>
      </c>
      <c r="AS24" s="74">
        <f t="shared" si="22"/>
        <v>11709</v>
      </c>
      <c r="AT24" s="74">
        <v>11709</v>
      </c>
      <c r="AU24" s="74">
        <v>0</v>
      </c>
      <c r="AV24" s="74">
        <v>0</v>
      </c>
      <c r="AW24" s="74">
        <v>0</v>
      </c>
      <c r="AX24" s="74">
        <f t="shared" si="23"/>
        <v>29086</v>
      </c>
      <c r="AY24" s="74">
        <v>29086</v>
      </c>
      <c r="AZ24" s="74">
        <v>0</v>
      </c>
      <c r="BA24" s="74">
        <v>0</v>
      </c>
      <c r="BB24" s="74">
        <v>0</v>
      </c>
      <c r="BC24" s="74">
        <v>112560</v>
      </c>
      <c r="BD24" s="74">
        <v>0</v>
      </c>
      <c r="BE24" s="74">
        <v>0</v>
      </c>
      <c r="BF24" s="74">
        <f t="shared" si="24"/>
        <v>46358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3990</v>
      </c>
      <c r="BP24" s="74">
        <f t="shared" si="28"/>
        <v>3990</v>
      </c>
      <c r="BQ24" s="74">
        <v>3990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56868</v>
      </c>
      <c r="CF24" s="74">
        <v>0</v>
      </c>
      <c r="CG24" s="74">
        <v>300</v>
      </c>
      <c r="CH24" s="74">
        <f t="shared" si="31"/>
        <v>4290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50348</v>
      </c>
      <c r="CR24" s="74">
        <f t="shared" si="41"/>
        <v>9553</v>
      </c>
      <c r="CS24" s="74">
        <f t="shared" si="42"/>
        <v>9553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11709</v>
      </c>
      <c r="CX24" s="74">
        <f t="shared" si="47"/>
        <v>11709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29086</v>
      </c>
      <c r="DC24" s="74">
        <f t="shared" si="52"/>
        <v>29086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169428</v>
      </c>
      <c r="DH24" s="74">
        <f t="shared" si="57"/>
        <v>0</v>
      </c>
      <c r="DI24" s="74">
        <f t="shared" si="58"/>
        <v>300</v>
      </c>
      <c r="DJ24" s="74">
        <f t="shared" si="59"/>
        <v>50648</v>
      </c>
    </row>
    <row r="25" spans="1:114" s="50" customFormat="1" ht="12" customHeight="1">
      <c r="A25" s="53" t="s">
        <v>110</v>
      </c>
      <c r="B25" s="54" t="s">
        <v>148</v>
      </c>
      <c r="C25" s="53" t="s">
        <v>149</v>
      </c>
      <c r="D25" s="74">
        <f t="shared" si="6"/>
        <v>327206</v>
      </c>
      <c r="E25" s="74">
        <f t="shared" si="7"/>
        <v>9462</v>
      </c>
      <c r="F25" s="74">
        <v>0</v>
      </c>
      <c r="G25" s="74">
        <v>105</v>
      </c>
      <c r="H25" s="74">
        <v>0</v>
      </c>
      <c r="I25" s="74">
        <v>6346</v>
      </c>
      <c r="J25" s="75" t="s">
        <v>113</v>
      </c>
      <c r="K25" s="74">
        <v>3011</v>
      </c>
      <c r="L25" s="74">
        <v>317744</v>
      </c>
      <c r="M25" s="74">
        <f t="shared" si="8"/>
        <v>74547</v>
      </c>
      <c r="N25" s="74">
        <f t="shared" si="9"/>
        <v>7350</v>
      </c>
      <c r="O25" s="74">
        <v>0</v>
      </c>
      <c r="P25" s="74">
        <v>0</v>
      </c>
      <c r="Q25" s="74">
        <v>0</v>
      </c>
      <c r="R25" s="74">
        <v>7350</v>
      </c>
      <c r="S25" s="75" t="s">
        <v>113</v>
      </c>
      <c r="T25" s="74">
        <v>0</v>
      </c>
      <c r="U25" s="74">
        <v>67197</v>
      </c>
      <c r="V25" s="74">
        <f t="shared" si="10"/>
        <v>401753</v>
      </c>
      <c r="W25" s="74">
        <f t="shared" si="11"/>
        <v>16812</v>
      </c>
      <c r="X25" s="74">
        <f t="shared" si="12"/>
        <v>0</v>
      </c>
      <c r="Y25" s="74">
        <f t="shared" si="13"/>
        <v>105</v>
      </c>
      <c r="Z25" s="74">
        <f t="shared" si="14"/>
        <v>0</v>
      </c>
      <c r="AA25" s="74">
        <f t="shared" si="15"/>
        <v>13696</v>
      </c>
      <c r="AB25" s="75" t="s">
        <v>113</v>
      </c>
      <c r="AC25" s="74">
        <f t="shared" si="16"/>
        <v>3011</v>
      </c>
      <c r="AD25" s="74">
        <f t="shared" si="17"/>
        <v>384941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326352</v>
      </c>
      <c r="AN25" s="74">
        <f t="shared" si="21"/>
        <v>36825</v>
      </c>
      <c r="AO25" s="74">
        <v>9533</v>
      </c>
      <c r="AP25" s="74">
        <v>0</v>
      </c>
      <c r="AQ25" s="74">
        <v>27292</v>
      </c>
      <c r="AR25" s="74">
        <v>0</v>
      </c>
      <c r="AS25" s="74">
        <f t="shared" si="22"/>
        <v>125161</v>
      </c>
      <c r="AT25" s="74">
        <v>0</v>
      </c>
      <c r="AU25" s="74">
        <v>108396</v>
      </c>
      <c r="AV25" s="74">
        <v>16765</v>
      </c>
      <c r="AW25" s="74">
        <v>0</v>
      </c>
      <c r="AX25" s="74">
        <f t="shared" si="23"/>
        <v>159819</v>
      </c>
      <c r="AY25" s="74">
        <v>16590</v>
      </c>
      <c r="AZ25" s="74">
        <v>140432</v>
      </c>
      <c r="BA25" s="74">
        <v>0</v>
      </c>
      <c r="BB25" s="74">
        <v>2797</v>
      </c>
      <c r="BC25" s="74">
        <v>0</v>
      </c>
      <c r="BD25" s="74">
        <v>4547</v>
      </c>
      <c r="BE25" s="74">
        <v>854</v>
      </c>
      <c r="BF25" s="74">
        <f t="shared" si="24"/>
        <v>327206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74547</v>
      </c>
      <c r="BP25" s="74">
        <f t="shared" si="28"/>
        <v>19956</v>
      </c>
      <c r="BQ25" s="74">
        <v>8775</v>
      </c>
      <c r="BR25" s="74">
        <v>0</v>
      </c>
      <c r="BS25" s="74">
        <v>11181</v>
      </c>
      <c r="BT25" s="74">
        <v>0</v>
      </c>
      <c r="BU25" s="74">
        <f t="shared" si="29"/>
        <v>52545</v>
      </c>
      <c r="BV25" s="74">
        <v>0</v>
      </c>
      <c r="BW25" s="74">
        <v>52545</v>
      </c>
      <c r="BX25" s="74">
        <v>0</v>
      </c>
      <c r="BY25" s="74">
        <v>0</v>
      </c>
      <c r="BZ25" s="74">
        <f t="shared" si="30"/>
        <v>1458</v>
      </c>
      <c r="CA25" s="74">
        <v>0</v>
      </c>
      <c r="CB25" s="74">
        <v>1458</v>
      </c>
      <c r="CC25" s="74">
        <v>0</v>
      </c>
      <c r="CD25" s="74">
        <v>0</v>
      </c>
      <c r="CE25" s="74">
        <v>0</v>
      </c>
      <c r="CF25" s="74">
        <v>588</v>
      </c>
      <c r="CG25" s="74">
        <v>0</v>
      </c>
      <c r="CH25" s="74">
        <f t="shared" si="31"/>
        <v>74547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400899</v>
      </c>
      <c r="CR25" s="74">
        <f t="shared" si="41"/>
        <v>56781</v>
      </c>
      <c r="CS25" s="74">
        <f t="shared" si="42"/>
        <v>18308</v>
      </c>
      <c r="CT25" s="74">
        <f t="shared" si="43"/>
        <v>0</v>
      </c>
      <c r="CU25" s="74">
        <f t="shared" si="44"/>
        <v>38473</v>
      </c>
      <c r="CV25" s="74">
        <f t="shared" si="45"/>
        <v>0</v>
      </c>
      <c r="CW25" s="74">
        <f t="shared" si="46"/>
        <v>177706</v>
      </c>
      <c r="CX25" s="74">
        <f t="shared" si="47"/>
        <v>0</v>
      </c>
      <c r="CY25" s="74">
        <f t="shared" si="48"/>
        <v>160941</v>
      </c>
      <c r="CZ25" s="74">
        <f t="shared" si="49"/>
        <v>16765</v>
      </c>
      <c r="DA25" s="74">
        <f t="shared" si="50"/>
        <v>0</v>
      </c>
      <c r="DB25" s="74">
        <f t="shared" si="51"/>
        <v>161277</v>
      </c>
      <c r="DC25" s="74">
        <f t="shared" si="52"/>
        <v>16590</v>
      </c>
      <c r="DD25" s="74">
        <f t="shared" si="53"/>
        <v>141890</v>
      </c>
      <c r="DE25" s="74">
        <f t="shared" si="54"/>
        <v>0</v>
      </c>
      <c r="DF25" s="74">
        <f t="shared" si="55"/>
        <v>2797</v>
      </c>
      <c r="DG25" s="74">
        <f t="shared" si="56"/>
        <v>0</v>
      </c>
      <c r="DH25" s="74">
        <f t="shared" si="57"/>
        <v>5135</v>
      </c>
      <c r="DI25" s="74">
        <f t="shared" si="58"/>
        <v>854</v>
      </c>
      <c r="DJ25" s="74">
        <f t="shared" si="59"/>
        <v>401753</v>
      </c>
    </row>
    <row r="26" spans="1:114" s="50" customFormat="1" ht="12" customHeight="1">
      <c r="A26" s="53" t="s">
        <v>110</v>
      </c>
      <c r="B26" s="54" t="s">
        <v>150</v>
      </c>
      <c r="C26" s="53" t="s">
        <v>151</v>
      </c>
      <c r="D26" s="74">
        <f t="shared" si="6"/>
        <v>307613</v>
      </c>
      <c r="E26" s="74">
        <f t="shared" si="7"/>
        <v>32641</v>
      </c>
      <c r="F26" s="74">
        <v>980</v>
      </c>
      <c r="G26" s="74">
        <v>0</v>
      </c>
      <c r="H26" s="74">
        <v>0</v>
      </c>
      <c r="I26" s="74">
        <v>15688</v>
      </c>
      <c r="J26" s="75" t="s">
        <v>113</v>
      </c>
      <c r="K26" s="74">
        <v>15973</v>
      </c>
      <c r="L26" s="74">
        <v>274972</v>
      </c>
      <c r="M26" s="74">
        <f t="shared" si="8"/>
        <v>79083</v>
      </c>
      <c r="N26" s="74">
        <f t="shared" si="9"/>
        <v>13505</v>
      </c>
      <c r="O26" s="74">
        <v>0</v>
      </c>
      <c r="P26" s="74">
        <v>0</v>
      </c>
      <c r="Q26" s="74">
        <v>0</v>
      </c>
      <c r="R26" s="74">
        <v>13505</v>
      </c>
      <c r="S26" s="75" t="s">
        <v>113</v>
      </c>
      <c r="T26" s="74">
        <v>0</v>
      </c>
      <c r="U26" s="74">
        <v>65578</v>
      </c>
      <c r="V26" s="74">
        <f t="shared" si="10"/>
        <v>386696</v>
      </c>
      <c r="W26" s="74">
        <f t="shared" si="11"/>
        <v>46146</v>
      </c>
      <c r="X26" s="74">
        <f t="shared" si="12"/>
        <v>980</v>
      </c>
      <c r="Y26" s="74">
        <f t="shared" si="13"/>
        <v>0</v>
      </c>
      <c r="Z26" s="74">
        <f t="shared" si="14"/>
        <v>0</v>
      </c>
      <c r="AA26" s="74">
        <f t="shared" si="15"/>
        <v>29193</v>
      </c>
      <c r="AB26" s="75" t="s">
        <v>113</v>
      </c>
      <c r="AC26" s="74">
        <f t="shared" si="16"/>
        <v>15973</v>
      </c>
      <c r="AD26" s="74">
        <f t="shared" si="17"/>
        <v>340550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304625</v>
      </c>
      <c r="AN26" s="74">
        <f t="shared" si="21"/>
        <v>122708</v>
      </c>
      <c r="AO26" s="74">
        <v>22098</v>
      </c>
      <c r="AP26" s="74">
        <v>29726</v>
      </c>
      <c r="AQ26" s="74">
        <v>70884</v>
      </c>
      <c r="AR26" s="74">
        <v>0</v>
      </c>
      <c r="AS26" s="74">
        <f t="shared" si="22"/>
        <v>83404</v>
      </c>
      <c r="AT26" s="74">
        <v>9132</v>
      </c>
      <c r="AU26" s="74">
        <v>67562</v>
      </c>
      <c r="AV26" s="74">
        <v>6710</v>
      </c>
      <c r="AW26" s="74">
        <v>7475</v>
      </c>
      <c r="AX26" s="74">
        <f t="shared" si="23"/>
        <v>91038</v>
      </c>
      <c r="AY26" s="74">
        <v>0</v>
      </c>
      <c r="AZ26" s="74">
        <v>67788</v>
      </c>
      <c r="BA26" s="74">
        <v>20701</v>
      </c>
      <c r="BB26" s="74">
        <v>2549</v>
      </c>
      <c r="BC26" s="74">
        <v>0</v>
      </c>
      <c r="BD26" s="74">
        <v>0</v>
      </c>
      <c r="BE26" s="74">
        <v>2988</v>
      </c>
      <c r="BF26" s="74">
        <f t="shared" si="24"/>
        <v>307613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79083</v>
      </c>
      <c r="BP26" s="74">
        <f t="shared" si="28"/>
        <v>30764</v>
      </c>
      <c r="BQ26" s="74">
        <v>18176</v>
      </c>
      <c r="BR26" s="74">
        <v>0</v>
      </c>
      <c r="BS26" s="74">
        <v>12588</v>
      </c>
      <c r="BT26" s="74">
        <v>0</v>
      </c>
      <c r="BU26" s="74">
        <f t="shared" si="29"/>
        <v>41605</v>
      </c>
      <c r="BV26" s="74">
        <v>0</v>
      </c>
      <c r="BW26" s="74">
        <v>41605</v>
      </c>
      <c r="BX26" s="74">
        <v>0</v>
      </c>
      <c r="BY26" s="74">
        <v>0</v>
      </c>
      <c r="BZ26" s="74">
        <f t="shared" si="30"/>
        <v>6714</v>
      </c>
      <c r="CA26" s="74">
        <v>0</v>
      </c>
      <c r="CB26" s="74">
        <v>0</v>
      </c>
      <c r="CC26" s="74">
        <v>900</v>
      </c>
      <c r="CD26" s="74">
        <v>5814</v>
      </c>
      <c r="CE26" s="74">
        <v>0</v>
      </c>
      <c r="CF26" s="74">
        <v>0</v>
      </c>
      <c r="CG26" s="74">
        <v>0</v>
      </c>
      <c r="CH26" s="74">
        <f t="shared" si="31"/>
        <v>79083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383708</v>
      </c>
      <c r="CR26" s="74">
        <f t="shared" si="41"/>
        <v>153472</v>
      </c>
      <c r="CS26" s="74">
        <f t="shared" si="42"/>
        <v>40274</v>
      </c>
      <c r="CT26" s="74">
        <f t="shared" si="43"/>
        <v>29726</v>
      </c>
      <c r="CU26" s="74">
        <f t="shared" si="44"/>
        <v>83472</v>
      </c>
      <c r="CV26" s="74">
        <f t="shared" si="45"/>
        <v>0</v>
      </c>
      <c r="CW26" s="74">
        <f t="shared" si="46"/>
        <v>125009</v>
      </c>
      <c r="CX26" s="74">
        <f t="shared" si="47"/>
        <v>9132</v>
      </c>
      <c r="CY26" s="74">
        <f t="shared" si="48"/>
        <v>109167</v>
      </c>
      <c r="CZ26" s="74">
        <f t="shared" si="49"/>
        <v>6710</v>
      </c>
      <c r="DA26" s="74">
        <f t="shared" si="50"/>
        <v>7475</v>
      </c>
      <c r="DB26" s="74">
        <f t="shared" si="51"/>
        <v>97752</v>
      </c>
      <c r="DC26" s="74">
        <f t="shared" si="52"/>
        <v>0</v>
      </c>
      <c r="DD26" s="74">
        <f t="shared" si="53"/>
        <v>67788</v>
      </c>
      <c r="DE26" s="74">
        <f t="shared" si="54"/>
        <v>21601</v>
      </c>
      <c r="DF26" s="74">
        <f t="shared" si="55"/>
        <v>8363</v>
      </c>
      <c r="DG26" s="74">
        <f t="shared" si="56"/>
        <v>0</v>
      </c>
      <c r="DH26" s="74">
        <f t="shared" si="57"/>
        <v>0</v>
      </c>
      <c r="DI26" s="74">
        <f t="shared" si="58"/>
        <v>2988</v>
      </c>
      <c r="DJ26" s="74">
        <f t="shared" si="59"/>
        <v>386696</v>
      </c>
    </row>
    <row r="27" spans="1:114" s="50" customFormat="1" ht="12" customHeight="1">
      <c r="A27" s="53" t="s">
        <v>110</v>
      </c>
      <c r="B27" s="54" t="s">
        <v>152</v>
      </c>
      <c r="C27" s="53" t="s">
        <v>153</v>
      </c>
      <c r="D27" s="74">
        <f t="shared" si="6"/>
        <v>352180</v>
      </c>
      <c r="E27" s="74">
        <f t="shared" si="7"/>
        <v>45070</v>
      </c>
      <c r="F27" s="74">
        <v>0</v>
      </c>
      <c r="G27" s="74">
        <v>0</v>
      </c>
      <c r="H27" s="74">
        <v>0</v>
      </c>
      <c r="I27" s="74">
        <v>14812</v>
      </c>
      <c r="J27" s="75" t="s">
        <v>113</v>
      </c>
      <c r="K27" s="74">
        <v>30258</v>
      </c>
      <c r="L27" s="74">
        <v>307110</v>
      </c>
      <c r="M27" s="74">
        <f t="shared" si="8"/>
        <v>151949</v>
      </c>
      <c r="N27" s="74">
        <f t="shared" si="9"/>
        <v>74912</v>
      </c>
      <c r="O27" s="74">
        <v>0</v>
      </c>
      <c r="P27" s="74">
        <v>0</v>
      </c>
      <c r="Q27" s="74">
        <v>0</v>
      </c>
      <c r="R27" s="74">
        <v>74210</v>
      </c>
      <c r="S27" s="75" t="s">
        <v>113</v>
      </c>
      <c r="T27" s="74">
        <v>702</v>
      </c>
      <c r="U27" s="74">
        <v>77037</v>
      </c>
      <c r="V27" s="74">
        <f t="shared" si="10"/>
        <v>504129</v>
      </c>
      <c r="W27" s="74">
        <f t="shared" si="11"/>
        <v>119982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89022</v>
      </c>
      <c r="AB27" s="75" t="s">
        <v>113</v>
      </c>
      <c r="AC27" s="74">
        <f t="shared" si="16"/>
        <v>30960</v>
      </c>
      <c r="AD27" s="74">
        <f t="shared" si="17"/>
        <v>384147</v>
      </c>
      <c r="AE27" s="74">
        <f t="shared" si="18"/>
        <v>42</v>
      </c>
      <c r="AF27" s="74">
        <f t="shared" si="19"/>
        <v>42</v>
      </c>
      <c r="AG27" s="74">
        <v>0</v>
      </c>
      <c r="AH27" s="74">
        <v>42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346827</v>
      </c>
      <c r="AN27" s="74">
        <f t="shared" si="21"/>
        <v>214106</v>
      </c>
      <c r="AO27" s="74">
        <v>27740</v>
      </c>
      <c r="AP27" s="74">
        <v>118778</v>
      </c>
      <c r="AQ27" s="74">
        <v>67588</v>
      </c>
      <c r="AR27" s="74">
        <v>0</v>
      </c>
      <c r="AS27" s="74">
        <f t="shared" si="22"/>
        <v>50197</v>
      </c>
      <c r="AT27" s="74">
        <v>10037</v>
      </c>
      <c r="AU27" s="74">
        <v>40160</v>
      </c>
      <c r="AV27" s="74">
        <v>0</v>
      </c>
      <c r="AW27" s="74">
        <v>0</v>
      </c>
      <c r="AX27" s="74">
        <f t="shared" si="23"/>
        <v>82524</v>
      </c>
      <c r="AY27" s="74">
        <v>15010</v>
      </c>
      <c r="AZ27" s="74">
        <v>48160</v>
      </c>
      <c r="BA27" s="74">
        <v>19354</v>
      </c>
      <c r="BB27" s="74">
        <v>0</v>
      </c>
      <c r="BC27" s="74">
        <v>0</v>
      </c>
      <c r="BD27" s="74">
        <v>0</v>
      </c>
      <c r="BE27" s="74">
        <v>5311</v>
      </c>
      <c r="BF27" s="74">
        <f t="shared" si="24"/>
        <v>352180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151839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151839</v>
      </c>
      <c r="CA27" s="74">
        <v>57960</v>
      </c>
      <c r="CB27" s="74">
        <v>91434</v>
      </c>
      <c r="CC27" s="74">
        <v>1959</v>
      </c>
      <c r="CD27" s="74">
        <v>486</v>
      </c>
      <c r="CE27" s="74">
        <v>0</v>
      </c>
      <c r="CF27" s="74">
        <v>0</v>
      </c>
      <c r="CG27" s="74">
        <v>110</v>
      </c>
      <c r="CH27" s="74">
        <f t="shared" si="31"/>
        <v>151949</v>
      </c>
      <c r="CI27" s="74">
        <f t="shared" si="32"/>
        <v>42</v>
      </c>
      <c r="CJ27" s="74">
        <f t="shared" si="33"/>
        <v>42</v>
      </c>
      <c r="CK27" s="74">
        <f t="shared" si="34"/>
        <v>0</v>
      </c>
      <c r="CL27" s="74">
        <f t="shared" si="35"/>
        <v>42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498666</v>
      </c>
      <c r="CR27" s="74">
        <f t="shared" si="41"/>
        <v>214106</v>
      </c>
      <c r="CS27" s="74">
        <f t="shared" si="42"/>
        <v>27740</v>
      </c>
      <c r="CT27" s="74">
        <f t="shared" si="43"/>
        <v>118778</v>
      </c>
      <c r="CU27" s="74">
        <f t="shared" si="44"/>
        <v>67588</v>
      </c>
      <c r="CV27" s="74">
        <f t="shared" si="45"/>
        <v>0</v>
      </c>
      <c r="CW27" s="74">
        <f t="shared" si="46"/>
        <v>50197</v>
      </c>
      <c r="CX27" s="74">
        <f t="shared" si="47"/>
        <v>10037</v>
      </c>
      <c r="CY27" s="74">
        <f t="shared" si="48"/>
        <v>40160</v>
      </c>
      <c r="CZ27" s="74">
        <f t="shared" si="49"/>
        <v>0</v>
      </c>
      <c r="DA27" s="74">
        <f t="shared" si="50"/>
        <v>0</v>
      </c>
      <c r="DB27" s="74">
        <f t="shared" si="51"/>
        <v>234363</v>
      </c>
      <c r="DC27" s="74">
        <f t="shared" si="52"/>
        <v>72970</v>
      </c>
      <c r="DD27" s="74">
        <f t="shared" si="53"/>
        <v>139594</v>
      </c>
      <c r="DE27" s="74">
        <f t="shared" si="54"/>
        <v>21313</v>
      </c>
      <c r="DF27" s="74">
        <f t="shared" si="55"/>
        <v>486</v>
      </c>
      <c r="DG27" s="74">
        <f t="shared" si="56"/>
        <v>0</v>
      </c>
      <c r="DH27" s="74">
        <f t="shared" si="57"/>
        <v>0</v>
      </c>
      <c r="DI27" s="74">
        <f t="shared" si="58"/>
        <v>5421</v>
      </c>
      <c r="DJ27" s="74">
        <f t="shared" si="59"/>
        <v>504129</v>
      </c>
    </row>
    <row r="28" spans="1:114" s="50" customFormat="1" ht="12" customHeight="1">
      <c r="A28" s="53" t="s">
        <v>110</v>
      </c>
      <c r="B28" s="54" t="s">
        <v>154</v>
      </c>
      <c r="C28" s="53" t="s">
        <v>155</v>
      </c>
      <c r="D28" s="74">
        <f t="shared" si="6"/>
        <v>359626</v>
      </c>
      <c r="E28" s="74">
        <f t="shared" si="7"/>
        <v>9955</v>
      </c>
      <c r="F28" s="74">
        <v>0</v>
      </c>
      <c r="G28" s="74">
        <v>0</v>
      </c>
      <c r="H28" s="74">
        <v>0</v>
      </c>
      <c r="I28" s="74">
        <v>936</v>
      </c>
      <c r="J28" s="75" t="s">
        <v>113</v>
      </c>
      <c r="K28" s="74">
        <v>9019</v>
      </c>
      <c r="L28" s="74">
        <v>349671</v>
      </c>
      <c r="M28" s="74">
        <f t="shared" si="8"/>
        <v>72077</v>
      </c>
      <c r="N28" s="74">
        <f t="shared" si="9"/>
        <v>6467</v>
      </c>
      <c r="O28" s="74">
        <v>0</v>
      </c>
      <c r="P28" s="74">
        <v>0</v>
      </c>
      <c r="Q28" s="74">
        <v>0</v>
      </c>
      <c r="R28" s="74">
        <v>6467</v>
      </c>
      <c r="S28" s="75" t="s">
        <v>113</v>
      </c>
      <c r="T28" s="74">
        <v>0</v>
      </c>
      <c r="U28" s="74">
        <v>65610</v>
      </c>
      <c r="V28" s="74">
        <f t="shared" si="10"/>
        <v>431703</v>
      </c>
      <c r="W28" s="74">
        <f t="shared" si="11"/>
        <v>16422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7403</v>
      </c>
      <c r="AB28" s="75" t="s">
        <v>113</v>
      </c>
      <c r="AC28" s="74">
        <f t="shared" si="16"/>
        <v>9019</v>
      </c>
      <c r="AD28" s="74">
        <f t="shared" si="17"/>
        <v>415281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52107</v>
      </c>
      <c r="AN28" s="74">
        <f t="shared" si="21"/>
        <v>2064</v>
      </c>
      <c r="AO28" s="74">
        <v>0</v>
      </c>
      <c r="AP28" s="74">
        <v>2064</v>
      </c>
      <c r="AQ28" s="74">
        <v>0</v>
      </c>
      <c r="AR28" s="74">
        <v>0</v>
      </c>
      <c r="AS28" s="74">
        <f t="shared" si="22"/>
        <v>2381</v>
      </c>
      <c r="AT28" s="74">
        <v>1537</v>
      </c>
      <c r="AU28" s="74">
        <v>245</v>
      </c>
      <c r="AV28" s="74">
        <v>599</v>
      </c>
      <c r="AW28" s="74">
        <v>0</v>
      </c>
      <c r="AX28" s="74">
        <f t="shared" si="23"/>
        <v>47662</v>
      </c>
      <c r="AY28" s="74">
        <v>44963</v>
      </c>
      <c r="AZ28" s="74">
        <v>2699</v>
      </c>
      <c r="BA28" s="74">
        <v>0</v>
      </c>
      <c r="BB28" s="74">
        <v>0</v>
      </c>
      <c r="BC28" s="74">
        <v>306194</v>
      </c>
      <c r="BD28" s="74">
        <v>0</v>
      </c>
      <c r="BE28" s="74">
        <v>1325</v>
      </c>
      <c r="BF28" s="74">
        <f t="shared" si="24"/>
        <v>53432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71393</v>
      </c>
      <c r="BP28" s="74">
        <f t="shared" si="28"/>
        <v>26866</v>
      </c>
      <c r="BQ28" s="74">
        <v>9028</v>
      </c>
      <c r="BR28" s="74">
        <v>0</v>
      </c>
      <c r="BS28" s="74">
        <v>17838</v>
      </c>
      <c r="BT28" s="74">
        <v>0</v>
      </c>
      <c r="BU28" s="74">
        <f t="shared" si="29"/>
        <v>33392</v>
      </c>
      <c r="BV28" s="74">
        <v>0</v>
      </c>
      <c r="BW28" s="74">
        <v>33392</v>
      </c>
      <c r="BX28" s="74">
        <v>0</v>
      </c>
      <c r="BY28" s="74">
        <v>0</v>
      </c>
      <c r="BZ28" s="74">
        <f t="shared" si="30"/>
        <v>11135</v>
      </c>
      <c r="CA28" s="74">
        <v>0</v>
      </c>
      <c r="CB28" s="74">
        <v>10517</v>
      </c>
      <c r="CC28" s="74">
        <v>618</v>
      </c>
      <c r="CD28" s="74">
        <v>0</v>
      </c>
      <c r="CE28" s="74">
        <v>0</v>
      </c>
      <c r="CF28" s="74">
        <v>0</v>
      </c>
      <c r="CG28" s="74">
        <v>684</v>
      </c>
      <c r="CH28" s="74">
        <f t="shared" si="31"/>
        <v>72077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123500</v>
      </c>
      <c r="CR28" s="74">
        <f t="shared" si="41"/>
        <v>28930</v>
      </c>
      <c r="CS28" s="74">
        <f t="shared" si="42"/>
        <v>9028</v>
      </c>
      <c r="CT28" s="74">
        <f t="shared" si="43"/>
        <v>2064</v>
      </c>
      <c r="CU28" s="74">
        <f t="shared" si="44"/>
        <v>17838</v>
      </c>
      <c r="CV28" s="74">
        <f t="shared" si="45"/>
        <v>0</v>
      </c>
      <c r="CW28" s="74">
        <f t="shared" si="46"/>
        <v>35773</v>
      </c>
      <c r="CX28" s="74">
        <f t="shared" si="47"/>
        <v>1537</v>
      </c>
      <c r="CY28" s="74">
        <f t="shared" si="48"/>
        <v>33637</v>
      </c>
      <c r="CZ28" s="74">
        <f t="shared" si="49"/>
        <v>599</v>
      </c>
      <c r="DA28" s="74">
        <f t="shared" si="50"/>
        <v>0</v>
      </c>
      <c r="DB28" s="74">
        <f t="shared" si="51"/>
        <v>58797</v>
      </c>
      <c r="DC28" s="74">
        <f t="shared" si="52"/>
        <v>44963</v>
      </c>
      <c r="DD28" s="74">
        <f t="shared" si="53"/>
        <v>13216</v>
      </c>
      <c r="DE28" s="74">
        <f t="shared" si="54"/>
        <v>618</v>
      </c>
      <c r="DF28" s="74">
        <f t="shared" si="55"/>
        <v>0</v>
      </c>
      <c r="DG28" s="74">
        <f t="shared" si="56"/>
        <v>306194</v>
      </c>
      <c r="DH28" s="74">
        <f t="shared" si="57"/>
        <v>0</v>
      </c>
      <c r="DI28" s="74">
        <f t="shared" si="58"/>
        <v>2009</v>
      </c>
      <c r="DJ28" s="74">
        <f t="shared" si="59"/>
        <v>125509</v>
      </c>
    </row>
    <row r="29" spans="1:114" s="50" customFormat="1" ht="12" customHeight="1">
      <c r="A29" s="53" t="s">
        <v>110</v>
      </c>
      <c r="B29" s="54" t="s">
        <v>156</v>
      </c>
      <c r="C29" s="53" t="s">
        <v>157</v>
      </c>
      <c r="D29" s="74">
        <f t="shared" si="6"/>
        <v>262996</v>
      </c>
      <c r="E29" s="74">
        <f t="shared" si="7"/>
        <v>11973</v>
      </c>
      <c r="F29" s="74">
        <v>0</v>
      </c>
      <c r="G29" s="74">
        <v>0</v>
      </c>
      <c r="H29" s="74">
        <v>0</v>
      </c>
      <c r="I29" s="74">
        <v>10489</v>
      </c>
      <c r="J29" s="75" t="s">
        <v>113</v>
      </c>
      <c r="K29" s="74">
        <v>1484</v>
      </c>
      <c r="L29" s="74">
        <v>251023</v>
      </c>
      <c r="M29" s="74">
        <f t="shared" si="8"/>
        <v>93224</v>
      </c>
      <c r="N29" s="74">
        <f t="shared" si="9"/>
        <v>20200</v>
      </c>
      <c r="O29" s="74">
        <v>0</v>
      </c>
      <c r="P29" s="74">
        <v>0</v>
      </c>
      <c r="Q29" s="74">
        <v>20200</v>
      </c>
      <c r="R29" s="74">
        <v>0</v>
      </c>
      <c r="S29" s="75" t="s">
        <v>113</v>
      </c>
      <c r="T29" s="74">
        <v>0</v>
      </c>
      <c r="U29" s="74">
        <v>73024</v>
      </c>
      <c r="V29" s="74">
        <f t="shared" si="10"/>
        <v>356220</v>
      </c>
      <c r="W29" s="74">
        <f t="shared" si="11"/>
        <v>32173</v>
      </c>
      <c r="X29" s="74">
        <f t="shared" si="12"/>
        <v>0</v>
      </c>
      <c r="Y29" s="74">
        <f t="shared" si="13"/>
        <v>0</v>
      </c>
      <c r="Z29" s="74">
        <f t="shared" si="14"/>
        <v>20200</v>
      </c>
      <c r="AA29" s="74">
        <f t="shared" si="15"/>
        <v>10489</v>
      </c>
      <c r="AB29" s="75" t="s">
        <v>113</v>
      </c>
      <c r="AC29" s="74">
        <f t="shared" si="16"/>
        <v>1484</v>
      </c>
      <c r="AD29" s="74">
        <f t="shared" si="17"/>
        <v>324047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45467</v>
      </c>
      <c r="AN29" s="74">
        <f t="shared" si="21"/>
        <v>36041</v>
      </c>
      <c r="AO29" s="74">
        <v>15444</v>
      </c>
      <c r="AP29" s="74">
        <v>20597</v>
      </c>
      <c r="AQ29" s="74">
        <v>0</v>
      </c>
      <c r="AR29" s="74">
        <v>0</v>
      </c>
      <c r="AS29" s="74">
        <f t="shared" si="22"/>
        <v>1634</v>
      </c>
      <c r="AT29" s="74">
        <v>1634</v>
      </c>
      <c r="AU29" s="74">
        <v>0</v>
      </c>
      <c r="AV29" s="74">
        <v>0</v>
      </c>
      <c r="AW29" s="74">
        <v>1436</v>
      </c>
      <c r="AX29" s="74">
        <f t="shared" si="23"/>
        <v>6356</v>
      </c>
      <c r="AY29" s="74">
        <v>2936</v>
      </c>
      <c r="AZ29" s="74">
        <v>1978</v>
      </c>
      <c r="BA29" s="74">
        <v>884</v>
      </c>
      <c r="BB29" s="74">
        <v>558</v>
      </c>
      <c r="BC29" s="74">
        <v>120432</v>
      </c>
      <c r="BD29" s="74">
        <v>0</v>
      </c>
      <c r="BE29" s="74">
        <v>97097</v>
      </c>
      <c r="BF29" s="74">
        <f t="shared" si="24"/>
        <v>142564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7752</v>
      </c>
      <c r="BP29" s="74">
        <f t="shared" si="28"/>
        <v>6483</v>
      </c>
      <c r="BQ29" s="74">
        <v>6483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1269</v>
      </c>
      <c r="CA29" s="74">
        <v>1269</v>
      </c>
      <c r="CB29" s="74">
        <v>0</v>
      </c>
      <c r="CC29" s="74">
        <v>0</v>
      </c>
      <c r="CD29" s="74">
        <v>0</v>
      </c>
      <c r="CE29" s="74">
        <v>42577</v>
      </c>
      <c r="CF29" s="74">
        <v>0</v>
      </c>
      <c r="CG29" s="74">
        <v>42895</v>
      </c>
      <c r="CH29" s="74">
        <f t="shared" si="31"/>
        <v>50647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53219</v>
      </c>
      <c r="CR29" s="74">
        <f t="shared" si="41"/>
        <v>42524</v>
      </c>
      <c r="CS29" s="74">
        <f t="shared" si="42"/>
        <v>21927</v>
      </c>
      <c r="CT29" s="74">
        <f t="shared" si="43"/>
        <v>20597</v>
      </c>
      <c r="CU29" s="74">
        <f t="shared" si="44"/>
        <v>0</v>
      </c>
      <c r="CV29" s="74">
        <f t="shared" si="45"/>
        <v>0</v>
      </c>
      <c r="CW29" s="74">
        <f t="shared" si="46"/>
        <v>1634</v>
      </c>
      <c r="CX29" s="74">
        <f t="shared" si="47"/>
        <v>1634</v>
      </c>
      <c r="CY29" s="74">
        <f t="shared" si="48"/>
        <v>0</v>
      </c>
      <c r="CZ29" s="74">
        <f t="shared" si="49"/>
        <v>0</v>
      </c>
      <c r="DA29" s="74">
        <f t="shared" si="50"/>
        <v>1436</v>
      </c>
      <c r="DB29" s="74">
        <f t="shared" si="51"/>
        <v>7625</v>
      </c>
      <c r="DC29" s="74">
        <f t="shared" si="52"/>
        <v>4205</v>
      </c>
      <c r="DD29" s="74">
        <f t="shared" si="53"/>
        <v>1978</v>
      </c>
      <c r="DE29" s="74">
        <f t="shared" si="54"/>
        <v>884</v>
      </c>
      <c r="DF29" s="74">
        <f t="shared" si="55"/>
        <v>558</v>
      </c>
      <c r="DG29" s="74">
        <f t="shared" si="56"/>
        <v>163009</v>
      </c>
      <c r="DH29" s="74">
        <f t="shared" si="57"/>
        <v>0</v>
      </c>
      <c r="DI29" s="74">
        <f t="shared" si="58"/>
        <v>139992</v>
      </c>
      <c r="DJ29" s="74">
        <f t="shared" si="59"/>
        <v>193211</v>
      </c>
    </row>
    <row r="30" spans="1:114" s="50" customFormat="1" ht="12" customHeight="1">
      <c r="A30" s="53" t="s">
        <v>110</v>
      </c>
      <c r="B30" s="54" t="s">
        <v>158</v>
      </c>
      <c r="C30" s="53" t="s">
        <v>159</v>
      </c>
      <c r="D30" s="74">
        <f t="shared" si="6"/>
        <v>215581</v>
      </c>
      <c r="E30" s="74">
        <f t="shared" si="7"/>
        <v>0</v>
      </c>
      <c r="F30" s="74">
        <v>0</v>
      </c>
      <c r="G30" s="74">
        <v>0</v>
      </c>
      <c r="H30" s="74">
        <v>0</v>
      </c>
      <c r="I30" s="74">
        <v>0</v>
      </c>
      <c r="J30" s="75" t="s">
        <v>113</v>
      </c>
      <c r="K30" s="74">
        <v>0</v>
      </c>
      <c r="L30" s="74">
        <v>215581</v>
      </c>
      <c r="M30" s="74">
        <f t="shared" si="8"/>
        <v>33293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113</v>
      </c>
      <c r="T30" s="74">
        <v>0</v>
      </c>
      <c r="U30" s="74">
        <v>33293</v>
      </c>
      <c r="V30" s="74">
        <f t="shared" si="10"/>
        <v>248874</v>
      </c>
      <c r="W30" s="74">
        <f t="shared" si="11"/>
        <v>0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0</v>
      </c>
      <c r="AB30" s="75" t="s">
        <v>113</v>
      </c>
      <c r="AC30" s="74">
        <f t="shared" si="16"/>
        <v>0</v>
      </c>
      <c r="AD30" s="74">
        <f t="shared" si="17"/>
        <v>248874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14260</v>
      </c>
      <c r="AM30" s="74">
        <f t="shared" si="20"/>
        <v>9587</v>
      </c>
      <c r="AN30" s="74">
        <f t="shared" si="21"/>
        <v>8224</v>
      </c>
      <c r="AO30" s="74">
        <v>5623</v>
      </c>
      <c r="AP30" s="74">
        <v>2601</v>
      </c>
      <c r="AQ30" s="74">
        <v>0</v>
      </c>
      <c r="AR30" s="74">
        <v>0</v>
      </c>
      <c r="AS30" s="74">
        <f t="shared" si="22"/>
        <v>649</v>
      </c>
      <c r="AT30" s="74">
        <v>649</v>
      </c>
      <c r="AU30" s="74">
        <v>0</v>
      </c>
      <c r="AV30" s="74">
        <v>0</v>
      </c>
      <c r="AW30" s="74">
        <v>0</v>
      </c>
      <c r="AX30" s="74">
        <f t="shared" si="23"/>
        <v>0</v>
      </c>
      <c r="AY30" s="74">
        <v>0</v>
      </c>
      <c r="AZ30" s="74">
        <v>0</v>
      </c>
      <c r="BA30" s="74">
        <v>0</v>
      </c>
      <c r="BB30" s="74">
        <v>0</v>
      </c>
      <c r="BC30" s="74">
        <v>191734</v>
      </c>
      <c r="BD30" s="74">
        <v>714</v>
      </c>
      <c r="BE30" s="74">
        <v>0</v>
      </c>
      <c r="BF30" s="74">
        <f t="shared" si="24"/>
        <v>9587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33293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14260</v>
      </c>
      <c r="CQ30" s="74">
        <f t="shared" si="40"/>
        <v>9587</v>
      </c>
      <c r="CR30" s="74">
        <f t="shared" si="41"/>
        <v>8224</v>
      </c>
      <c r="CS30" s="74">
        <f t="shared" si="42"/>
        <v>5623</v>
      </c>
      <c r="CT30" s="74">
        <f t="shared" si="43"/>
        <v>2601</v>
      </c>
      <c r="CU30" s="74">
        <f t="shared" si="44"/>
        <v>0</v>
      </c>
      <c r="CV30" s="74">
        <f t="shared" si="45"/>
        <v>0</v>
      </c>
      <c r="CW30" s="74">
        <f t="shared" si="46"/>
        <v>649</v>
      </c>
      <c r="CX30" s="74">
        <f t="shared" si="47"/>
        <v>649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0</v>
      </c>
      <c r="DC30" s="74">
        <f t="shared" si="52"/>
        <v>0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225027</v>
      </c>
      <c r="DH30" s="74">
        <f t="shared" si="57"/>
        <v>714</v>
      </c>
      <c r="DI30" s="74">
        <f t="shared" si="58"/>
        <v>0</v>
      </c>
      <c r="DJ30" s="74">
        <f t="shared" si="59"/>
        <v>9587</v>
      </c>
    </row>
    <row r="31" spans="1:114" s="50" customFormat="1" ht="12" customHeight="1">
      <c r="A31" s="53" t="s">
        <v>110</v>
      </c>
      <c r="B31" s="54" t="s">
        <v>160</v>
      </c>
      <c r="C31" s="53" t="s">
        <v>161</v>
      </c>
      <c r="D31" s="74">
        <f t="shared" si="6"/>
        <v>132936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113</v>
      </c>
      <c r="K31" s="74">
        <v>0</v>
      </c>
      <c r="L31" s="74">
        <v>132936</v>
      </c>
      <c r="M31" s="74">
        <f t="shared" si="8"/>
        <v>32359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113</v>
      </c>
      <c r="T31" s="74">
        <v>0</v>
      </c>
      <c r="U31" s="74">
        <v>32359</v>
      </c>
      <c r="V31" s="74">
        <f t="shared" si="10"/>
        <v>165295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113</v>
      </c>
      <c r="AC31" s="74">
        <f t="shared" si="16"/>
        <v>0</v>
      </c>
      <c r="AD31" s="74">
        <f t="shared" si="17"/>
        <v>165295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51745</v>
      </c>
      <c r="AN31" s="74">
        <f t="shared" si="21"/>
        <v>42601</v>
      </c>
      <c r="AO31" s="74">
        <v>0</v>
      </c>
      <c r="AP31" s="74">
        <v>42601</v>
      </c>
      <c r="AQ31" s="74">
        <v>0</v>
      </c>
      <c r="AR31" s="74">
        <v>0</v>
      </c>
      <c r="AS31" s="74">
        <f t="shared" si="22"/>
        <v>3848</v>
      </c>
      <c r="AT31" s="74">
        <v>3848</v>
      </c>
      <c r="AU31" s="74">
        <v>0</v>
      </c>
      <c r="AV31" s="74">
        <v>0</v>
      </c>
      <c r="AW31" s="74">
        <v>0</v>
      </c>
      <c r="AX31" s="74">
        <f t="shared" si="23"/>
        <v>5296</v>
      </c>
      <c r="AY31" s="74">
        <v>5197</v>
      </c>
      <c r="AZ31" s="74">
        <v>0</v>
      </c>
      <c r="BA31" s="74">
        <v>0</v>
      </c>
      <c r="BB31" s="74">
        <v>99</v>
      </c>
      <c r="BC31" s="74">
        <v>80932</v>
      </c>
      <c r="BD31" s="74">
        <v>0</v>
      </c>
      <c r="BE31" s="74">
        <v>259</v>
      </c>
      <c r="BF31" s="74">
        <f t="shared" si="24"/>
        <v>52004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32359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51745</v>
      </c>
      <c r="CR31" s="74">
        <f t="shared" si="41"/>
        <v>42601</v>
      </c>
      <c r="CS31" s="74">
        <f t="shared" si="42"/>
        <v>0</v>
      </c>
      <c r="CT31" s="74">
        <f t="shared" si="43"/>
        <v>42601</v>
      </c>
      <c r="CU31" s="74">
        <f t="shared" si="44"/>
        <v>0</v>
      </c>
      <c r="CV31" s="74">
        <f t="shared" si="45"/>
        <v>0</v>
      </c>
      <c r="CW31" s="74">
        <f t="shared" si="46"/>
        <v>3848</v>
      </c>
      <c r="CX31" s="74">
        <f t="shared" si="47"/>
        <v>3848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5296</v>
      </c>
      <c r="DC31" s="74">
        <f t="shared" si="52"/>
        <v>5197</v>
      </c>
      <c r="DD31" s="74">
        <f t="shared" si="53"/>
        <v>0</v>
      </c>
      <c r="DE31" s="74">
        <f t="shared" si="54"/>
        <v>0</v>
      </c>
      <c r="DF31" s="74">
        <f t="shared" si="55"/>
        <v>99</v>
      </c>
      <c r="DG31" s="74">
        <f t="shared" si="56"/>
        <v>113291</v>
      </c>
      <c r="DH31" s="74">
        <f t="shared" si="57"/>
        <v>0</v>
      </c>
      <c r="DI31" s="74">
        <f t="shared" si="58"/>
        <v>259</v>
      </c>
      <c r="DJ31" s="74">
        <f t="shared" si="59"/>
        <v>52004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162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163</v>
      </c>
      <c r="B2" s="147" t="s">
        <v>164</v>
      </c>
      <c r="C2" s="150" t="s">
        <v>165</v>
      </c>
      <c r="D2" s="131" t="s">
        <v>166</v>
      </c>
      <c r="E2" s="78"/>
      <c r="F2" s="78"/>
      <c r="G2" s="78"/>
      <c r="H2" s="78"/>
      <c r="I2" s="78"/>
      <c r="J2" s="78"/>
      <c r="K2" s="78"/>
      <c r="L2" s="79"/>
      <c r="M2" s="131" t="s">
        <v>167</v>
      </c>
      <c r="N2" s="78"/>
      <c r="O2" s="78"/>
      <c r="P2" s="78"/>
      <c r="Q2" s="78"/>
      <c r="R2" s="78"/>
      <c r="S2" s="78"/>
      <c r="T2" s="78"/>
      <c r="U2" s="79"/>
      <c r="V2" s="131" t="s">
        <v>168</v>
      </c>
      <c r="W2" s="78"/>
      <c r="X2" s="78"/>
      <c r="Y2" s="78"/>
      <c r="Z2" s="78"/>
      <c r="AA2" s="78"/>
      <c r="AB2" s="78"/>
      <c r="AC2" s="78"/>
      <c r="AD2" s="79"/>
      <c r="AE2" s="132" t="s">
        <v>169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170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171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172</v>
      </c>
      <c r="E3" s="83"/>
      <c r="F3" s="83"/>
      <c r="G3" s="83"/>
      <c r="H3" s="83"/>
      <c r="I3" s="83"/>
      <c r="J3" s="83"/>
      <c r="K3" s="83"/>
      <c r="L3" s="84"/>
      <c r="M3" s="133" t="s">
        <v>172</v>
      </c>
      <c r="N3" s="83"/>
      <c r="O3" s="83"/>
      <c r="P3" s="83"/>
      <c r="Q3" s="83"/>
      <c r="R3" s="83"/>
      <c r="S3" s="83"/>
      <c r="T3" s="83"/>
      <c r="U3" s="84"/>
      <c r="V3" s="133" t="s">
        <v>173</v>
      </c>
      <c r="W3" s="83"/>
      <c r="X3" s="83"/>
      <c r="Y3" s="83"/>
      <c r="Z3" s="83"/>
      <c r="AA3" s="83"/>
      <c r="AB3" s="83"/>
      <c r="AC3" s="83"/>
      <c r="AD3" s="84"/>
      <c r="AE3" s="134" t="s">
        <v>174</v>
      </c>
      <c r="AF3" s="80"/>
      <c r="AG3" s="80"/>
      <c r="AH3" s="80"/>
      <c r="AI3" s="80"/>
      <c r="AJ3" s="80"/>
      <c r="AK3" s="80"/>
      <c r="AL3" s="85"/>
      <c r="AM3" s="81" t="s">
        <v>175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176</v>
      </c>
      <c r="BG3" s="134" t="s">
        <v>177</v>
      </c>
      <c r="BH3" s="80"/>
      <c r="BI3" s="80"/>
      <c r="BJ3" s="80"/>
      <c r="BK3" s="80"/>
      <c r="BL3" s="80"/>
      <c r="BM3" s="80"/>
      <c r="BN3" s="85"/>
      <c r="BO3" s="81" t="s">
        <v>175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178</v>
      </c>
      <c r="CH3" s="90" t="s">
        <v>168</v>
      </c>
      <c r="CI3" s="134" t="s">
        <v>177</v>
      </c>
      <c r="CJ3" s="80"/>
      <c r="CK3" s="80"/>
      <c r="CL3" s="80"/>
      <c r="CM3" s="80"/>
      <c r="CN3" s="80"/>
      <c r="CO3" s="80"/>
      <c r="CP3" s="85"/>
      <c r="CQ3" s="81" t="s">
        <v>179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168</v>
      </c>
    </row>
    <row r="4" spans="1:114" s="55" customFormat="1" ht="13.5" customHeight="1">
      <c r="A4" s="148"/>
      <c r="B4" s="148"/>
      <c r="C4" s="151"/>
      <c r="D4" s="68"/>
      <c r="E4" s="133" t="s">
        <v>180</v>
      </c>
      <c r="F4" s="91"/>
      <c r="G4" s="91"/>
      <c r="H4" s="91"/>
      <c r="I4" s="91"/>
      <c r="J4" s="91"/>
      <c r="K4" s="92"/>
      <c r="L4" s="124" t="s">
        <v>181</v>
      </c>
      <c r="M4" s="68"/>
      <c r="N4" s="133" t="s">
        <v>182</v>
      </c>
      <c r="O4" s="91"/>
      <c r="P4" s="91"/>
      <c r="Q4" s="91"/>
      <c r="R4" s="91"/>
      <c r="S4" s="91"/>
      <c r="T4" s="92"/>
      <c r="U4" s="124" t="s">
        <v>183</v>
      </c>
      <c r="V4" s="68"/>
      <c r="W4" s="133" t="s">
        <v>182</v>
      </c>
      <c r="X4" s="91"/>
      <c r="Y4" s="91"/>
      <c r="Z4" s="91"/>
      <c r="AA4" s="91"/>
      <c r="AB4" s="91"/>
      <c r="AC4" s="92"/>
      <c r="AD4" s="124" t="s">
        <v>181</v>
      </c>
      <c r="AE4" s="90" t="s">
        <v>184</v>
      </c>
      <c r="AF4" s="95" t="s">
        <v>185</v>
      </c>
      <c r="AG4" s="89"/>
      <c r="AH4" s="93"/>
      <c r="AI4" s="80"/>
      <c r="AJ4" s="94"/>
      <c r="AK4" s="135" t="s">
        <v>186</v>
      </c>
      <c r="AL4" s="145" t="s">
        <v>187</v>
      </c>
      <c r="AM4" s="90" t="s">
        <v>176</v>
      </c>
      <c r="AN4" s="134" t="s">
        <v>188</v>
      </c>
      <c r="AO4" s="87"/>
      <c r="AP4" s="87"/>
      <c r="AQ4" s="87"/>
      <c r="AR4" s="88"/>
      <c r="AS4" s="134" t="s">
        <v>189</v>
      </c>
      <c r="AT4" s="80"/>
      <c r="AU4" s="80"/>
      <c r="AV4" s="94"/>
      <c r="AW4" s="95" t="s">
        <v>190</v>
      </c>
      <c r="AX4" s="134" t="s">
        <v>191</v>
      </c>
      <c r="AY4" s="86"/>
      <c r="AZ4" s="87"/>
      <c r="BA4" s="87"/>
      <c r="BB4" s="88"/>
      <c r="BC4" s="95" t="s">
        <v>3</v>
      </c>
      <c r="BD4" s="95" t="s">
        <v>192</v>
      </c>
      <c r="BE4" s="90"/>
      <c r="BF4" s="90"/>
      <c r="BG4" s="90" t="s">
        <v>193</v>
      </c>
      <c r="BH4" s="95" t="s">
        <v>194</v>
      </c>
      <c r="BI4" s="89"/>
      <c r="BJ4" s="93"/>
      <c r="BK4" s="80"/>
      <c r="BL4" s="94"/>
      <c r="BM4" s="135" t="s">
        <v>195</v>
      </c>
      <c r="BN4" s="145" t="s">
        <v>187</v>
      </c>
      <c r="BO4" s="90" t="s">
        <v>176</v>
      </c>
      <c r="BP4" s="134" t="s">
        <v>196</v>
      </c>
      <c r="BQ4" s="87"/>
      <c r="BR4" s="87"/>
      <c r="BS4" s="87"/>
      <c r="BT4" s="88"/>
      <c r="BU4" s="134" t="s">
        <v>197</v>
      </c>
      <c r="BV4" s="80"/>
      <c r="BW4" s="80"/>
      <c r="BX4" s="94"/>
      <c r="BY4" s="95" t="s">
        <v>198</v>
      </c>
      <c r="BZ4" s="134" t="s">
        <v>199</v>
      </c>
      <c r="CA4" s="96"/>
      <c r="CB4" s="96"/>
      <c r="CC4" s="97"/>
      <c r="CD4" s="88"/>
      <c r="CE4" s="95" t="s">
        <v>3</v>
      </c>
      <c r="CF4" s="95" t="s">
        <v>192</v>
      </c>
      <c r="CG4" s="90"/>
      <c r="CH4" s="90"/>
      <c r="CI4" s="90" t="s">
        <v>176</v>
      </c>
      <c r="CJ4" s="95" t="s">
        <v>185</v>
      </c>
      <c r="CK4" s="89"/>
      <c r="CL4" s="93"/>
      <c r="CM4" s="80"/>
      <c r="CN4" s="94"/>
      <c r="CO4" s="135" t="s">
        <v>200</v>
      </c>
      <c r="CP4" s="145" t="s">
        <v>201</v>
      </c>
      <c r="CQ4" s="90" t="s">
        <v>176</v>
      </c>
      <c r="CR4" s="134" t="s">
        <v>196</v>
      </c>
      <c r="CS4" s="87"/>
      <c r="CT4" s="87"/>
      <c r="CU4" s="87"/>
      <c r="CV4" s="88"/>
      <c r="CW4" s="134" t="s">
        <v>202</v>
      </c>
      <c r="CX4" s="80"/>
      <c r="CY4" s="80"/>
      <c r="CZ4" s="94"/>
      <c r="DA4" s="95" t="s">
        <v>190</v>
      </c>
      <c r="DB4" s="134" t="s">
        <v>203</v>
      </c>
      <c r="DC4" s="87"/>
      <c r="DD4" s="87"/>
      <c r="DE4" s="87"/>
      <c r="DF4" s="88"/>
      <c r="DG4" s="95" t="s">
        <v>204</v>
      </c>
      <c r="DH4" s="95" t="s">
        <v>192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176</v>
      </c>
      <c r="F5" s="123" t="s">
        <v>205</v>
      </c>
      <c r="G5" s="123" t="s">
        <v>206</v>
      </c>
      <c r="H5" s="123" t="s">
        <v>207</v>
      </c>
      <c r="I5" s="123" t="s">
        <v>208</v>
      </c>
      <c r="J5" s="123" t="s">
        <v>4</v>
      </c>
      <c r="K5" s="123" t="s">
        <v>209</v>
      </c>
      <c r="L5" s="67"/>
      <c r="M5" s="68"/>
      <c r="N5" s="125" t="s">
        <v>176</v>
      </c>
      <c r="O5" s="123" t="s">
        <v>205</v>
      </c>
      <c r="P5" s="123" t="s">
        <v>210</v>
      </c>
      <c r="Q5" s="123" t="s">
        <v>211</v>
      </c>
      <c r="R5" s="123" t="s">
        <v>212</v>
      </c>
      <c r="S5" s="123" t="s">
        <v>213</v>
      </c>
      <c r="T5" s="123" t="s">
        <v>5</v>
      </c>
      <c r="U5" s="67"/>
      <c r="V5" s="68"/>
      <c r="W5" s="125" t="s">
        <v>176</v>
      </c>
      <c r="X5" s="123" t="s">
        <v>205</v>
      </c>
      <c r="Y5" s="123" t="s">
        <v>206</v>
      </c>
      <c r="Z5" s="123" t="s">
        <v>214</v>
      </c>
      <c r="AA5" s="123" t="s">
        <v>208</v>
      </c>
      <c r="AB5" s="123" t="s">
        <v>4</v>
      </c>
      <c r="AC5" s="123" t="s">
        <v>5</v>
      </c>
      <c r="AD5" s="67"/>
      <c r="AE5" s="90"/>
      <c r="AF5" s="90" t="s">
        <v>176</v>
      </c>
      <c r="AG5" s="135" t="s">
        <v>215</v>
      </c>
      <c r="AH5" s="135" t="s">
        <v>216</v>
      </c>
      <c r="AI5" s="135" t="s">
        <v>217</v>
      </c>
      <c r="AJ5" s="135" t="s">
        <v>5</v>
      </c>
      <c r="AK5" s="98"/>
      <c r="AL5" s="146"/>
      <c r="AM5" s="90"/>
      <c r="AN5" s="90" t="s">
        <v>176</v>
      </c>
      <c r="AO5" s="90" t="s">
        <v>218</v>
      </c>
      <c r="AP5" s="90" t="s">
        <v>219</v>
      </c>
      <c r="AQ5" s="90" t="s">
        <v>220</v>
      </c>
      <c r="AR5" s="90" t="s">
        <v>221</v>
      </c>
      <c r="AS5" s="90" t="s">
        <v>176</v>
      </c>
      <c r="AT5" s="95" t="s">
        <v>222</v>
      </c>
      <c r="AU5" s="95" t="s">
        <v>223</v>
      </c>
      <c r="AV5" s="95" t="s">
        <v>224</v>
      </c>
      <c r="AW5" s="90"/>
      <c r="AX5" s="90" t="s">
        <v>225</v>
      </c>
      <c r="AY5" s="95" t="s">
        <v>226</v>
      </c>
      <c r="AZ5" s="95" t="s">
        <v>223</v>
      </c>
      <c r="BA5" s="95" t="s">
        <v>227</v>
      </c>
      <c r="BB5" s="95" t="s">
        <v>5</v>
      </c>
      <c r="BC5" s="90"/>
      <c r="BD5" s="90"/>
      <c r="BE5" s="90"/>
      <c r="BF5" s="90"/>
      <c r="BG5" s="90"/>
      <c r="BH5" s="90" t="s">
        <v>193</v>
      </c>
      <c r="BI5" s="135" t="s">
        <v>228</v>
      </c>
      <c r="BJ5" s="135" t="s">
        <v>229</v>
      </c>
      <c r="BK5" s="135" t="s">
        <v>230</v>
      </c>
      <c r="BL5" s="135" t="s">
        <v>5</v>
      </c>
      <c r="BM5" s="98"/>
      <c r="BN5" s="146"/>
      <c r="BO5" s="90"/>
      <c r="BP5" s="90" t="s">
        <v>176</v>
      </c>
      <c r="BQ5" s="90" t="s">
        <v>231</v>
      </c>
      <c r="BR5" s="90" t="s">
        <v>232</v>
      </c>
      <c r="BS5" s="90" t="s">
        <v>233</v>
      </c>
      <c r="BT5" s="90" t="s">
        <v>234</v>
      </c>
      <c r="BU5" s="90" t="s">
        <v>176</v>
      </c>
      <c r="BV5" s="95" t="s">
        <v>222</v>
      </c>
      <c r="BW5" s="95" t="s">
        <v>235</v>
      </c>
      <c r="BX5" s="95" t="s">
        <v>236</v>
      </c>
      <c r="BY5" s="90"/>
      <c r="BZ5" s="90" t="s">
        <v>193</v>
      </c>
      <c r="CA5" s="95" t="s">
        <v>222</v>
      </c>
      <c r="CB5" s="95" t="s">
        <v>223</v>
      </c>
      <c r="CC5" s="95" t="s">
        <v>227</v>
      </c>
      <c r="CD5" s="95" t="s">
        <v>237</v>
      </c>
      <c r="CE5" s="90"/>
      <c r="CF5" s="90"/>
      <c r="CG5" s="90"/>
      <c r="CH5" s="90"/>
      <c r="CI5" s="90"/>
      <c r="CJ5" s="90" t="s">
        <v>225</v>
      </c>
      <c r="CK5" s="135" t="s">
        <v>215</v>
      </c>
      <c r="CL5" s="135" t="s">
        <v>238</v>
      </c>
      <c r="CM5" s="135" t="s">
        <v>230</v>
      </c>
      <c r="CN5" s="135" t="s">
        <v>5</v>
      </c>
      <c r="CO5" s="98"/>
      <c r="CP5" s="146"/>
      <c r="CQ5" s="90"/>
      <c r="CR5" s="90" t="s">
        <v>176</v>
      </c>
      <c r="CS5" s="90" t="s">
        <v>218</v>
      </c>
      <c r="CT5" s="90" t="s">
        <v>239</v>
      </c>
      <c r="CU5" s="90" t="s">
        <v>240</v>
      </c>
      <c r="CV5" s="90" t="s">
        <v>234</v>
      </c>
      <c r="CW5" s="90" t="s">
        <v>176</v>
      </c>
      <c r="CX5" s="95" t="s">
        <v>222</v>
      </c>
      <c r="CY5" s="95" t="s">
        <v>223</v>
      </c>
      <c r="CZ5" s="95" t="s">
        <v>227</v>
      </c>
      <c r="DA5" s="90"/>
      <c r="DB5" s="90" t="s">
        <v>176</v>
      </c>
      <c r="DC5" s="95" t="s">
        <v>222</v>
      </c>
      <c r="DD5" s="95" t="s">
        <v>223</v>
      </c>
      <c r="DE5" s="95" t="s">
        <v>227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241</v>
      </c>
      <c r="E6" s="99" t="s">
        <v>241</v>
      </c>
      <c r="F6" s="100" t="s">
        <v>241</v>
      </c>
      <c r="G6" s="100" t="s">
        <v>241</v>
      </c>
      <c r="H6" s="100" t="s">
        <v>241</v>
      </c>
      <c r="I6" s="100" t="s">
        <v>241</v>
      </c>
      <c r="J6" s="100" t="s">
        <v>241</v>
      </c>
      <c r="K6" s="100" t="s">
        <v>241</v>
      </c>
      <c r="L6" s="100" t="s">
        <v>241</v>
      </c>
      <c r="M6" s="99" t="s">
        <v>241</v>
      </c>
      <c r="N6" s="99" t="s">
        <v>241</v>
      </c>
      <c r="O6" s="100" t="s">
        <v>241</v>
      </c>
      <c r="P6" s="100" t="s">
        <v>241</v>
      </c>
      <c r="Q6" s="100" t="s">
        <v>241</v>
      </c>
      <c r="R6" s="100" t="s">
        <v>241</v>
      </c>
      <c r="S6" s="100" t="s">
        <v>241</v>
      </c>
      <c r="T6" s="100" t="s">
        <v>241</v>
      </c>
      <c r="U6" s="100" t="s">
        <v>241</v>
      </c>
      <c r="V6" s="99" t="s">
        <v>241</v>
      </c>
      <c r="W6" s="99" t="s">
        <v>241</v>
      </c>
      <c r="X6" s="100" t="s">
        <v>241</v>
      </c>
      <c r="Y6" s="100" t="s">
        <v>241</v>
      </c>
      <c r="Z6" s="100" t="s">
        <v>241</v>
      </c>
      <c r="AA6" s="100" t="s">
        <v>241</v>
      </c>
      <c r="AB6" s="100" t="s">
        <v>241</v>
      </c>
      <c r="AC6" s="100" t="s">
        <v>241</v>
      </c>
      <c r="AD6" s="100" t="s">
        <v>241</v>
      </c>
      <c r="AE6" s="101" t="s">
        <v>241</v>
      </c>
      <c r="AF6" s="101" t="s">
        <v>241</v>
      </c>
      <c r="AG6" s="102" t="s">
        <v>241</v>
      </c>
      <c r="AH6" s="102" t="s">
        <v>241</v>
      </c>
      <c r="AI6" s="102" t="s">
        <v>241</v>
      </c>
      <c r="AJ6" s="102" t="s">
        <v>241</v>
      </c>
      <c r="AK6" s="102" t="s">
        <v>241</v>
      </c>
      <c r="AL6" s="102" t="s">
        <v>241</v>
      </c>
      <c r="AM6" s="101" t="s">
        <v>241</v>
      </c>
      <c r="AN6" s="101" t="s">
        <v>241</v>
      </c>
      <c r="AO6" s="101" t="s">
        <v>241</v>
      </c>
      <c r="AP6" s="101" t="s">
        <v>241</v>
      </c>
      <c r="AQ6" s="101" t="s">
        <v>241</v>
      </c>
      <c r="AR6" s="101" t="s">
        <v>241</v>
      </c>
      <c r="AS6" s="101" t="s">
        <v>241</v>
      </c>
      <c r="AT6" s="101" t="s">
        <v>241</v>
      </c>
      <c r="AU6" s="101" t="s">
        <v>241</v>
      </c>
      <c r="AV6" s="101" t="s">
        <v>241</v>
      </c>
      <c r="AW6" s="101" t="s">
        <v>241</v>
      </c>
      <c r="AX6" s="101" t="s">
        <v>241</v>
      </c>
      <c r="AY6" s="101" t="s">
        <v>241</v>
      </c>
      <c r="AZ6" s="101" t="s">
        <v>241</v>
      </c>
      <c r="BA6" s="101" t="s">
        <v>241</v>
      </c>
      <c r="BB6" s="101" t="s">
        <v>241</v>
      </c>
      <c r="BC6" s="101" t="s">
        <v>241</v>
      </c>
      <c r="BD6" s="101" t="s">
        <v>241</v>
      </c>
      <c r="BE6" s="101" t="s">
        <v>241</v>
      </c>
      <c r="BF6" s="101" t="s">
        <v>241</v>
      </c>
      <c r="BG6" s="101" t="s">
        <v>241</v>
      </c>
      <c r="BH6" s="101" t="s">
        <v>241</v>
      </c>
      <c r="BI6" s="102" t="s">
        <v>241</v>
      </c>
      <c r="BJ6" s="102" t="s">
        <v>241</v>
      </c>
      <c r="BK6" s="102" t="s">
        <v>241</v>
      </c>
      <c r="BL6" s="102" t="s">
        <v>241</v>
      </c>
      <c r="BM6" s="102" t="s">
        <v>241</v>
      </c>
      <c r="BN6" s="102" t="s">
        <v>241</v>
      </c>
      <c r="BO6" s="101" t="s">
        <v>241</v>
      </c>
      <c r="BP6" s="101" t="s">
        <v>241</v>
      </c>
      <c r="BQ6" s="101" t="s">
        <v>241</v>
      </c>
      <c r="BR6" s="101" t="s">
        <v>241</v>
      </c>
      <c r="BS6" s="101" t="s">
        <v>241</v>
      </c>
      <c r="BT6" s="101" t="s">
        <v>241</v>
      </c>
      <c r="BU6" s="101" t="s">
        <v>241</v>
      </c>
      <c r="BV6" s="101" t="s">
        <v>241</v>
      </c>
      <c r="BW6" s="101" t="s">
        <v>241</v>
      </c>
      <c r="BX6" s="101" t="s">
        <v>241</v>
      </c>
      <c r="BY6" s="101" t="s">
        <v>241</v>
      </c>
      <c r="BZ6" s="101" t="s">
        <v>241</v>
      </c>
      <c r="CA6" s="101" t="s">
        <v>241</v>
      </c>
      <c r="CB6" s="101" t="s">
        <v>241</v>
      </c>
      <c r="CC6" s="101" t="s">
        <v>241</v>
      </c>
      <c r="CD6" s="101" t="s">
        <v>241</v>
      </c>
      <c r="CE6" s="101" t="s">
        <v>241</v>
      </c>
      <c r="CF6" s="101" t="s">
        <v>241</v>
      </c>
      <c r="CG6" s="101" t="s">
        <v>241</v>
      </c>
      <c r="CH6" s="101" t="s">
        <v>241</v>
      </c>
      <c r="CI6" s="101" t="s">
        <v>241</v>
      </c>
      <c r="CJ6" s="101" t="s">
        <v>241</v>
      </c>
      <c r="CK6" s="102" t="s">
        <v>241</v>
      </c>
      <c r="CL6" s="102" t="s">
        <v>241</v>
      </c>
      <c r="CM6" s="102" t="s">
        <v>241</v>
      </c>
      <c r="CN6" s="102" t="s">
        <v>241</v>
      </c>
      <c r="CO6" s="102" t="s">
        <v>241</v>
      </c>
      <c r="CP6" s="102" t="s">
        <v>241</v>
      </c>
      <c r="CQ6" s="101" t="s">
        <v>241</v>
      </c>
      <c r="CR6" s="101" t="s">
        <v>241</v>
      </c>
      <c r="CS6" s="102" t="s">
        <v>241</v>
      </c>
      <c r="CT6" s="102" t="s">
        <v>241</v>
      </c>
      <c r="CU6" s="102" t="s">
        <v>241</v>
      </c>
      <c r="CV6" s="102" t="s">
        <v>241</v>
      </c>
      <c r="CW6" s="101" t="s">
        <v>241</v>
      </c>
      <c r="CX6" s="101" t="s">
        <v>241</v>
      </c>
      <c r="CY6" s="101" t="s">
        <v>241</v>
      </c>
      <c r="CZ6" s="101" t="s">
        <v>241</v>
      </c>
      <c r="DA6" s="101" t="s">
        <v>241</v>
      </c>
      <c r="DB6" s="101" t="s">
        <v>241</v>
      </c>
      <c r="DC6" s="101" t="s">
        <v>241</v>
      </c>
      <c r="DD6" s="101" t="s">
        <v>241</v>
      </c>
      <c r="DE6" s="101" t="s">
        <v>241</v>
      </c>
      <c r="DF6" s="101" t="s">
        <v>241</v>
      </c>
      <c r="DG6" s="101" t="s">
        <v>241</v>
      </c>
      <c r="DH6" s="101" t="s">
        <v>241</v>
      </c>
      <c r="DI6" s="101" t="s">
        <v>241</v>
      </c>
      <c r="DJ6" s="101" t="s">
        <v>241</v>
      </c>
    </row>
    <row r="7" spans="1:114" s="50" customFormat="1" ht="12" customHeight="1">
      <c r="A7" s="48" t="s">
        <v>242</v>
      </c>
      <c r="B7" s="63" t="s">
        <v>243</v>
      </c>
      <c r="C7" s="48" t="s">
        <v>176</v>
      </c>
      <c r="D7" s="70">
        <f aca="true" t="shared" si="0" ref="D7:AK7">SUM(D8:D14)</f>
        <v>228715</v>
      </c>
      <c r="E7" s="70">
        <f t="shared" si="0"/>
        <v>162824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141470</v>
      </c>
      <c r="J7" s="70">
        <f t="shared" si="0"/>
        <v>2449357</v>
      </c>
      <c r="K7" s="70">
        <f t="shared" si="0"/>
        <v>21354</v>
      </c>
      <c r="L7" s="70">
        <f t="shared" si="0"/>
        <v>65891</v>
      </c>
      <c r="M7" s="70">
        <f t="shared" si="0"/>
        <v>297600</v>
      </c>
      <c r="N7" s="70">
        <f t="shared" si="0"/>
        <v>237544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237293</v>
      </c>
      <c r="S7" s="70">
        <f t="shared" si="0"/>
        <v>710455</v>
      </c>
      <c r="T7" s="70">
        <f t="shared" si="0"/>
        <v>251</v>
      </c>
      <c r="U7" s="70">
        <f t="shared" si="0"/>
        <v>60056</v>
      </c>
      <c r="V7" s="70">
        <f t="shared" si="0"/>
        <v>526315</v>
      </c>
      <c r="W7" s="70">
        <f t="shared" si="0"/>
        <v>400368</v>
      </c>
      <c r="X7" s="70">
        <f t="shared" si="0"/>
        <v>0</v>
      </c>
      <c r="Y7" s="70">
        <f t="shared" si="0"/>
        <v>0</v>
      </c>
      <c r="Z7" s="70">
        <f t="shared" si="0"/>
        <v>0</v>
      </c>
      <c r="AA7" s="70">
        <f t="shared" si="0"/>
        <v>378763</v>
      </c>
      <c r="AB7" s="70">
        <f t="shared" si="0"/>
        <v>3159812</v>
      </c>
      <c r="AC7" s="70">
        <f t="shared" si="0"/>
        <v>21605</v>
      </c>
      <c r="AD7" s="70">
        <f t="shared" si="0"/>
        <v>125947</v>
      </c>
      <c r="AE7" s="70">
        <f t="shared" si="0"/>
        <v>50930</v>
      </c>
      <c r="AF7" s="70">
        <f t="shared" si="0"/>
        <v>0</v>
      </c>
      <c r="AG7" s="70">
        <f t="shared" si="0"/>
        <v>0</v>
      </c>
      <c r="AH7" s="70">
        <f t="shared" si="0"/>
        <v>0</v>
      </c>
      <c r="AI7" s="70">
        <f t="shared" si="0"/>
        <v>0</v>
      </c>
      <c r="AJ7" s="70">
        <f t="shared" si="0"/>
        <v>0</v>
      </c>
      <c r="AK7" s="70">
        <f t="shared" si="0"/>
        <v>50930</v>
      </c>
      <c r="AL7" s="71" t="s">
        <v>244</v>
      </c>
      <c r="AM7" s="70">
        <f aca="true" t="shared" si="1" ref="AM7:BB7">SUM(AM8:AM14)</f>
        <v>2576042</v>
      </c>
      <c r="AN7" s="70">
        <f t="shared" si="1"/>
        <v>573882</v>
      </c>
      <c r="AO7" s="70">
        <f t="shared" si="1"/>
        <v>144029</v>
      </c>
      <c r="AP7" s="70">
        <f t="shared" si="1"/>
        <v>136869</v>
      </c>
      <c r="AQ7" s="70">
        <f t="shared" si="1"/>
        <v>266109</v>
      </c>
      <c r="AR7" s="70">
        <f t="shared" si="1"/>
        <v>26875</v>
      </c>
      <c r="AS7" s="70">
        <f t="shared" si="1"/>
        <v>1112155</v>
      </c>
      <c r="AT7" s="70">
        <f t="shared" si="1"/>
        <v>33671</v>
      </c>
      <c r="AU7" s="70">
        <f t="shared" si="1"/>
        <v>1047872</v>
      </c>
      <c r="AV7" s="70">
        <f t="shared" si="1"/>
        <v>30612</v>
      </c>
      <c r="AW7" s="70">
        <f t="shared" si="1"/>
        <v>6436</v>
      </c>
      <c r="AX7" s="70">
        <f t="shared" si="1"/>
        <v>883569</v>
      </c>
      <c r="AY7" s="70">
        <f t="shared" si="1"/>
        <v>40678</v>
      </c>
      <c r="AZ7" s="70">
        <f t="shared" si="1"/>
        <v>735043</v>
      </c>
      <c r="BA7" s="70">
        <f t="shared" si="1"/>
        <v>48660</v>
      </c>
      <c r="BB7" s="70">
        <f t="shared" si="1"/>
        <v>59188</v>
      </c>
      <c r="BC7" s="71" t="s">
        <v>244</v>
      </c>
      <c r="BD7" s="70">
        <f aca="true" t="shared" si="2" ref="BD7:BM7">SUM(BD8:BD14)</f>
        <v>0</v>
      </c>
      <c r="BE7" s="70">
        <f t="shared" si="2"/>
        <v>51100</v>
      </c>
      <c r="BF7" s="70">
        <f t="shared" si="2"/>
        <v>2678072</v>
      </c>
      <c r="BG7" s="70">
        <f t="shared" si="2"/>
        <v>8894</v>
      </c>
      <c r="BH7" s="70">
        <f t="shared" si="2"/>
        <v>8894</v>
      </c>
      <c r="BI7" s="70">
        <f t="shared" si="2"/>
        <v>0</v>
      </c>
      <c r="BJ7" s="70">
        <f t="shared" si="2"/>
        <v>8894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244</v>
      </c>
      <c r="BO7" s="70">
        <f aca="true" t="shared" si="3" ref="BO7:CD7">SUM(BO8:BO14)</f>
        <v>895227</v>
      </c>
      <c r="BP7" s="70">
        <f t="shared" si="3"/>
        <v>301384</v>
      </c>
      <c r="BQ7" s="70">
        <f t="shared" si="3"/>
        <v>138018</v>
      </c>
      <c r="BR7" s="70">
        <f t="shared" si="3"/>
        <v>56032</v>
      </c>
      <c r="BS7" s="70">
        <f t="shared" si="3"/>
        <v>107334</v>
      </c>
      <c r="BT7" s="70">
        <f t="shared" si="3"/>
        <v>0</v>
      </c>
      <c r="BU7" s="70">
        <f t="shared" si="3"/>
        <v>452440</v>
      </c>
      <c r="BV7" s="70">
        <f t="shared" si="3"/>
        <v>8215</v>
      </c>
      <c r="BW7" s="70">
        <f t="shared" si="3"/>
        <v>444225</v>
      </c>
      <c r="BX7" s="70">
        <f t="shared" si="3"/>
        <v>0</v>
      </c>
      <c r="BY7" s="70">
        <f t="shared" si="3"/>
        <v>0</v>
      </c>
      <c r="BZ7" s="70">
        <f t="shared" si="3"/>
        <v>141403</v>
      </c>
      <c r="CA7" s="70">
        <f t="shared" si="3"/>
        <v>0</v>
      </c>
      <c r="CB7" s="70">
        <f t="shared" si="3"/>
        <v>129201</v>
      </c>
      <c r="CC7" s="70">
        <f t="shared" si="3"/>
        <v>4268</v>
      </c>
      <c r="CD7" s="70">
        <f t="shared" si="3"/>
        <v>7934</v>
      </c>
      <c r="CE7" s="71" t="s">
        <v>244</v>
      </c>
      <c r="CF7" s="70">
        <f aca="true" t="shared" si="4" ref="CF7:CO7">SUM(CF8:CF14)</f>
        <v>0</v>
      </c>
      <c r="CG7" s="70">
        <f t="shared" si="4"/>
        <v>103934</v>
      </c>
      <c r="CH7" s="70">
        <f t="shared" si="4"/>
        <v>1008055</v>
      </c>
      <c r="CI7" s="70">
        <f t="shared" si="4"/>
        <v>59824</v>
      </c>
      <c r="CJ7" s="70">
        <f t="shared" si="4"/>
        <v>8894</v>
      </c>
      <c r="CK7" s="70">
        <f t="shared" si="4"/>
        <v>0</v>
      </c>
      <c r="CL7" s="70">
        <f t="shared" si="4"/>
        <v>8894</v>
      </c>
      <c r="CM7" s="70">
        <f t="shared" si="4"/>
        <v>0</v>
      </c>
      <c r="CN7" s="70">
        <f t="shared" si="4"/>
        <v>0</v>
      </c>
      <c r="CO7" s="70">
        <f t="shared" si="4"/>
        <v>50930</v>
      </c>
      <c r="CP7" s="71" t="s">
        <v>244</v>
      </c>
      <c r="CQ7" s="70">
        <f aca="true" t="shared" si="5" ref="CQ7:DF7">SUM(CQ8:CQ14)</f>
        <v>3471269</v>
      </c>
      <c r="CR7" s="70">
        <f t="shared" si="5"/>
        <v>875266</v>
      </c>
      <c r="CS7" s="70">
        <f t="shared" si="5"/>
        <v>282047</v>
      </c>
      <c r="CT7" s="70">
        <f t="shared" si="5"/>
        <v>192901</v>
      </c>
      <c r="CU7" s="70">
        <f t="shared" si="5"/>
        <v>373443</v>
      </c>
      <c r="CV7" s="70">
        <f t="shared" si="5"/>
        <v>26875</v>
      </c>
      <c r="CW7" s="70">
        <f t="shared" si="5"/>
        <v>1564595</v>
      </c>
      <c r="CX7" s="70">
        <f t="shared" si="5"/>
        <v>41886</v>
      </c>
      <c r="CY7" s="70">
        <f t="shared" si="5"/>
        <v>1492097</v>
      </c>
      <c r="CZ7" s="70">
        <f t="shared" si="5"/>
        <v>30612</v>
      </c>
      <c r="DA7" s="70">
        <f t="shared" si="5"/>
        <v>6436</v>
      </c>
      <c r="DB7" s="70">
        <f t="shared" si="5"/>
        <v>1024972</v>
      </c>
      <c r="DC7" s="70">
        <f t="shared" si="5"/>
        <v>40678</v>
      </c>
      <c r="DD7" s="70">
        <f t="shared" si="5"/>
        <v>864244</v>
      </c>
      <c r="DE7" s="70">
        <f t="shared" si="5"/>
        <v>52928</v>
      </c>
      <c r="DF7" s="70">
        <f t="shared" si="5"/>
        <v>67122</v>
      </c>
      <c r="DG7" s="71" t="s">
        <v>244</v>
      </c>
      <c r="DH7" s="70">
        <f>SUM(DH8:DH14)</f>
        <v>0</v>
      </c>
      <c r="DI7" s="70">
        <f>SUM(DI8:DI14)</f>
        <v>155034</v>
      </c>
      <c r="DJ7" s="70">
        <f>SUM(DJ8:DJ14)</f>
        <v>3686127</v>
      </c>
    </row>
    <row r="8" spans="1:114" s="50" customFormat="1" ht="12" customHeight="1">
      <c r="A8" s="51" t="s">
        <v>245</v>
      </c>
      <c r="B8" s="64" t="s">
        <v>246</v>
      </c>
      <c r="C8" s="51" t="s">
        <v>247</v>
      </c>
      <c r="D8" s="72">
        <f aca="true" t="shared" si="6" ref="D8:D14">SUM(E8,+L8)</f>
        <v>0</v>
      </c>
      <c r="E8" s="72">
        <f aca="true" t="shared" si="7" ref="E8:E14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4">SUM(N8,+U8)</f>
        <v>39458</v>
      </c>
      <c r="N8" s="72">
        <f aca="true" t="shared" si="9" ref="N8:N14">SUM(O8:R8)+T8</f>
        <v>20876</v>
      </c>
      <c r="O8" s="72">
        <v>0</v>
      </c>
      <c r="P8" s="72">
        <v>0</v>
      </c>
      <c r="Q8" s="72">
        <v>0</v>
      </c>
      <c r="R8" s="72">
        <v>20876</v>
      </c>
      <c r="S8" s="72">
        <v>132572</v>
      </c>
      <c r="T8" s="72"/>
      <c r="U8" s="72">
        <v>18582</v>
      </c>
      <c r="V8" s="72">
        <f aca="true" t="shared" si="10" ref="V8:AD14">+SUM(D8,M8)</f>
        <v>39458</v>
      </c>
      <c r="W8" s="72">
        <f t="shared" si="10"/>
        <v>20876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20876</v>
      </c>
      <c r="AB8" s="72">
        <f t="shared" si="10"/>
        <v>132572</v>
      </c>
      <c r="AC8" s="72">
        <f t="shared" si="10"/>
        <v>0</v>
      </c>
      <c r="AD8" s="72">
        <f t="shared" si="10"/>
        <v>18582</v>
      </c>
      <c r="AE8" s="72">
        <f aca="true" t="shared" si="11" ref="AE8:AE14">SUM(AF8,+AK8)</f>
        <v>0</v>
      </c>
      <c r="AF8" s="72">
        <f aca="true" t="shared" si="12" ref="AF8:AF14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113</v>
      </c>
      <c r="AM8" s="72">
        <f aca="true" t="shared" si="13" ref="AM8:AM14">SUM(AN8,AS8,AW8,AX8,BD8)</f>
        <v>0</v>
      </c>
      <c r="AN8" s="72">
        <f aca="true" t="shared" si="14" ref="AN8:AN14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15" ref="AS8:AS14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16" ref="AX8:AX14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113</v>
      </c>
      <c r="BD8" s="72">
        <v>0</v>
      </c>
      <c r="BE8" s="72">
        <v>0</v>
      </c>
      <c r="BF8" s="72">
        <f aca="true" t="shared" si="17" ref="BF8:BF14">SUM(AE8,+AM8,+BE8)</f>
        <v>0</v>
      </c>
      <c r="BG8" s="72">
        <f aca="true" t="shared" si="18" ref="BG8:BG14">SUM(BH8,+BM8)</f>
        <v>0</v>
      </c>
      <c r="BH8" s="72">
        <f aca="true" t="shared" si="19" ref="BH8:BH1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113</v>
      </c>
      <c r="BO8" s="72">
        <f aca="true" t="shared" si="20" ref="BO8:BO14">SUM(BP8,BU8,BY8,BZ8,CF8)</f>
        <v>136511</v>
      </c>
      <c r="BP8" s="72">
        <f aca="true" t="shared" si="21" ref="BP8:BP14">SUM(BQ8:BT8)</f>
        <v>65108</v>
      </c>
      <c r="BQ8" s="72">
        <v>65108</v>
      </c>
      <c r="BR8" s="72">
        <v>0</v>
      </c>
      <c r="BS8" s="72">
        <v>0</v>
      </c>
      <c r="BT8" s="72">
        <v>0</v>
      </c>
      <c r="BU8" s="72">
        <f aca="true" t="shared" si="22" ref="BU8:BU14">SUM(BV8:BX8)</f>
        <v>59069</v>
      </c>
      <c r="BV8" s="72">
        <v>0</v>
      </c>
      <c r="BW8" s="72">
        <v>59069</v>
      </c>
      <c r="BX8" s="72">
        <v>0</v>
      </c>
      <c r="BY8" s="72">
        <v>0</v>
      </c>
      <c r="BZ8" s="72">
        <f aca="true" t="shared" si="23" ref="BZ8:BZ14">SUM(CA8:CD8)</f>
        <v>12334</v>
      </c>
      <c r="CA8" s="72">
        <v>0</v>
      </c>
      <c r="CB8" s="72">
        <v>8335</v>
      </c>
      <c r="CC8" s="72">
        <v>3999</v>
      </c>
      <c r="CD8" s="72">
        <v>0</v>
      </c>
      <c r="CE8" s="73" t="s">
        <v>113</v>
      </c>
      <c r="CF8" s="72">
        <v>0</v>
      </c>
      <c r="CG8" s="72">
        <v>35519</v>
      </c>
      <c r="CH8" s="72">
        <f aca="true" t="shared" si="24" ref="CH8:CH14">SUM(BG8,+BO8,+CG8)</f>
        <v>172030</v>
      </c>
      <c r="CI8" s="72">
        <f aca="true" t="shared" si="25" ref="CI8:CO14">SUM(AE8,+BG8)</f>
        <v>0</v>
      </c>
      <c r="CJ8" s="72">
        <f t="shared" si="25"/>
        <v>0</v>
      </c>
      <c r="CK8" s="72">
        <f t="shared" si="25"/>
        <v>0</v>
      </c>
      <c r="CL8" s="72">
        <f t="shared" si="25"/>
        <v>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113</v>
      </c>
      <c r="CQ8" s="72">
        <f aca="true" t="shared" si="26" ref="CQ8:DF14">SUM(AM8,+BO8)</f>
        <v>136511</v>
      </c>
      <c r="CR8" s="72">
        <f t="shared" si="26"/>
        <v>65108</v>
      </c>
      <c r="CS8" s="72">
        <f t="shared" si="26"/>
        <v>65108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59069</v>
      </c>
      <c r="CX8" s="72">
        <f t="shared" si="26"/>
        <v>0</v>
      </c>
      <c r="CY8" s="72">
        <f t="shared" si="26"/>
        <v>59069</v>
      </c>
      <c r="CZ8" s="72">
        <f t="shared" si="26"/>
        <v>0</v>
      </c>
      <c r="DA8" s="72">
        <f t="shared" si="26"/>
        <v>0</v>
      </c>
      <c r="DB8" s="72">
        <f t="shared" si="26"/>
        <v>12334</v>
      </c>
      <c r="DC8" s="72">
        <f t="shared" si="26"/>
        <v>0</v>
      </c>
      <c r="DD8" s="72">
        <f t="shared" si="26"/>
        <v>8335</v>
      </c>
      <c r="DE8" s="72">
        <f t="shared" si="26"/>
        <v>3999</v>
      </c>
      <c r="DF8" s="72">
        <f t="shared" si="26"/>
        <v>0</v>
      </c>
      <c r="DG8" s="73" t="s">
        <v>113</v>
      </c>
      <c r="DH8" s="72">
        <f aca="true" t="shared" si="27" ref="DH8:DJ14">SUM(BD8,+CF8)</f>
        <v>0</v>
      </c>
      <c r="DI8" s="72">
        <f t="shared" si="27"/>
        <v>35519</v>
      </c>
      <c r="DJ8" s="72">
        <f t="shared" si="27"/>
        <v>172030</v>
      </c>
    </row>
    <row r="9" spans="1:114" s="50" customFormat="1" ht="12" customHeight="1">
      <c r="A9" s="51" t="s">
        <v>110</v>
      </c>
      <c r="B9" s="64" t="s">
        <v>248</v>
      </c>
      <c r="C9" s="51" t="s">
        <v>249</v>
      </c>
      <c r="D9" s="72">
        <f t="shared" si="6"/>
        <v>7425</v>
      </c>
      <c r="E9" s="72">
        <f t="shared" si="7"/>
        <v>7425</v>
      </c>
      <c r="F9" s="72">
        <v>0</v>
      </c>
      <c r="G9" s="72">
        <v>0</v>
      </c>
      <c r="H9" s="72">
        <v>0</v>
      </c>
      <c r="I9" s="72">
        <v>7425</v>
      </c>
      <c r="J9" s="72">
        <v>242849</v>
      </c>
      <c r="K9" s="72">
        <v>0</v>
      </c>
      <c r="L9" s="72">
        <v>0</v>
      </c>
      <c r="M9" s="72">
        <f t="shared" si="8"/>
        <v>114705</v>
      </c>
      <c r="N9" s="72">
        <f t="shared" si="9"/>
        <v>111266</v>
      </c>
      <c r="O9" s="72">
        <v>0</v>
      </c>
      <c r="P9" s="72">
        <v>0</v>
      </c>
      <c r="Q9" s="72">
        <v>0</v>
      </c>
      <c r="R9" s="72">
        <v>111266</v>
      </c>
      <c r="S9" s="72">
        <v>124356</v>
      </c>
      <c r="T9" s="72">
        <v>0</v>
      </c>
      <c r="U9" s="72">
        <v>3439</v>
      </c>
      <c r="V9" s="72">
        <f t="shared" si="10"/>
        <v>122130</v>
      </c>
      <c r="W9" s="72">
        <f t="shared" si="10"/>
        <v>118691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118691</v>
      </c>
      <c r="AB9" s="72">
        <f t="shared" si="10"/>
        <v>367205</v>
      </c>
      <c r="AC9" s="72">
        <f t="shared" si="10"/>
        <v>0</v>
      </c>
      <c r="AD9" s="72">
        <f t="shared" si="10"/>
        <v>3439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113</v>
      </c>
      <c r="AM9" s="72">
        <f t="shared" si="13"/>
        <v>250274</v>
      </c>
      <c r="AN9" s="72">
        <f t="shared" si="14"/>
        <v>72682</v>
      </c>
      <c r="AO9" s="72">
        <v>17313</v>
      </c>
      <c r="AP9" s="72">
        <v>0</v>
      </c>
      <c r="AQ9" s="72">
        <v>55369</v>
      </c>
      <c r="AR9" s="72">
        <v>0</v>
      </c>
      <c r="AS9" s="72">
        <f t="shared" si="15"/>
        <v>133321</v>
      </c>
      <c r="AT9" s="72">
        <v>0</v>
      </c>
      <c r="AU9" s="72">
        <v>133321</v>
      </c>
      <c r="AV9" s="72">
        <v>0</v>
      </c>
      <c r="AW9" s="72">
        <v>0</v>
      </c>
      <c r="AX9" s="72">
        <f t="shared" si="16"/>
        <v>44271</v>
      </c>
      <c r="AY9" s="72">
        <v>0</v>
      </c>
      <c r="AZ9" s="72">
        <v>0</v>
      </c>
      <c r="BA9" s="72">
        <v>40806</v>
      </c>
      <c r="BB9" s="72">
        <v>3465</v>
      </c>
      <c r="BC9" s="73" t="s">
        <v>113</v>
      </c>
      <c r="BD9" s="72">
        <v>0</v>
      </c>
      <c r="BE9" s="72">
        <v>0</v>
      </c>
      <c r="BF9" s="72">
        <f t="shared" si="17"/>
        <v>250274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113</v>
      </c>
      <c r="BO9" s="72">
        <f t="shared" si="20"/>
        <v>239061</v>
      </c>
      <c r="BP9" s="72">
        <f t="shared" si="21"/>
        <v>116105</v>
      </c>
      <c r="BQ9" s="72">
        <v>11072</v>
      </c>
      <c r="BR9" s="72">
        <v>23625</v>
      </c>
      <c r="BS9" s="72">
        <v>81408</v>
      </c>
      <c r="BT9" s="72">
        <v>0</v>
      </c>
      <c r="BU9" s="72">
        <f t="shared" si="22"/>
        <v>76476</v>
      </c>
      <c r="BV9" s="72">
        <v>4776</v>
      </c>
      <c r="BW9" s="72">
        <v>71700</v>
      </c>
      <c r="BX9" s="72">
        <v>0</v>
      </c>
      <c r="BY9" s="72">
        <v>0</v>
      </c>
      <c r="BZ9" s="72">
        <f t="shared" si="23"/>
        <v>46480</v>
      </c>
      <c r="CA9" s="72">
        <v>0</v>
      </c>
      <c r="CB9" s="72">
        <v>45161</v>
      </c>
      <c r="CC9" s="72">
        <v>269</v>
      </c>
      <c r="CD9" s="72">
        <v>1050</v>
      </c>
      <c r="CE9" s="73" t="s">
        <v>113</v>
      </c>
      <c r="CF9" s="72">
        <v>0</v>
      </c>
      <c r="CG9" s="72">
        <v>0</v>
      </c>
      <c r="CH9" s="72">
        <f t="shared" si="24"/>
        <v>239061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113</v>
      </c>
      <c r="CQ9" s="72">
        <f t="shared" si="26"/>
        <v>489335</v>
      </c>
      <c r="CR9" s="72">
        <f t="shared" si="26"/>
        <v>188787</v>
      </c>
      <c r="CS9" s="72">
        <f t="shared" si="26"/>
        <v>28385</v>
      </c>
      <c r="CT9" s="72">
        <f t="shared" si="26"/>
        <v>23625</v>
      </c>
      <c r="CU9" s="72">
        <f t="shared" si="26"/>
        <v>136777</v>
      </c>
      <c r="CV9" s="72">
        <f t="shared" si="26"/>
        <v>0</v>
      </c>
      <c r="CW9" s="72">
        <f t="shared" si="26"/>
        <v>209797</v>
      </c>
      <c r="CX9" s="72">
        <f t="shared" si="26"/>
        <v>4776</v>
      </c>
      <c r="CY9" s="72">
        <f t="shared" si="26"/>
        <v>205021</v>
      </c>
      <c r="CZ9" s="72">
        <f t="shared" si="26"/>
        <v>0</v>
      </c>
      <c r="DA9" s="72">
        <f t="shared" si="26"/>
        <v>0</v>
      </c>
      <c r="DB9" s="72">
        <f t="shared" si="26"/>
        <v>90751</v>
      </c>
      <c r="DC9" s="72">
        <f t="shared" si="26"/>
        <v>0</v>
      </c>
      <c r="DD9" s="72">
        <f t="shared" si="26"/>
        <v>45161</v>
      </c>
      <c r="DE9" s="72">
        <f t="shared" si="26"/>
        <v>41075</v>
      </c>
      <c r="DF9" s="72">
        <f t="shared" si="26"/>
        <v>4515</v>
      </c>
      <c r="DG9" s="73" t="s">
        <v>113</v>
      </c>
      <c r="DH9" s="72">
        <f t="shared" si="27"/>
        <v>0</v>
      </c>
      <c r="DI9" s="72">
        <f t="shared" si="27"/>
        <v>0</v>
      </c>
      <c r="DJ9" s="72">
        <f t="shared" si="27"/>
        <v>489335</v>
      </c>
    </row>
    <row r="10" spans="1:114" s="50" customFormat="1" ht="12" customHeight="1">
      <c r="A10" s="51" t="s">
        <v>110</v>
      </c>
      <c r="B10" s="64" t="s">
        <v>250</v>
      </c>
      <c r="C10" s="51" t="s">
        <v>251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27533</v>
      </c>
      <c r="N10" s="72">
        <f t="shared" si="9"/>
        <v>27533</v>
      </c>
      <c r="O10" s="72">
        <v>0</v>
      </c>
      <c r="P10" s="72">
        <v>0</v>
      </c>
      <c r="Q10" s="72">
        <v>0</v>
      </c>
      <c r="R10" s="72">
        <v>27533</v>
      </c>
      <c r="S10" s="72">
        <v>200389</v>
      </c>
      <c r="T10" s="72">
        <v>0</v>
      </c>
      <c r="U10" s="72">
        <v>0</v>
      </c>
      <c r="V10" s="72">
        <f t="shared" si="10"/>
        <v>27533</v>
      </c>
      <c r="W10" s="72">
        <f t="shared" si="10"/>
        <v>27533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27533</v>
      </c>
      <c r="AB10" s="72">
        <f t="shared" si="10"/>
        <v>200389</v>
      </c>
      <c r="AC10" s="72">
        <f t="shared" si="10"/>
        <v>0</v>
      </c>
      <c r="AD10" s="72">
        <f t="shared" si="10"/>
        <v>0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113</v>
      </c>
      <c r="AM10" s="72">
        <f t="shared" si="13"/>
        <v>0</v>
      </c>
      <c r="AN10" s="72">
        <f t="shared" si="14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15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16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113</v>
      </c>
      <c r="BD10" s="72">
        <v>0</v>
      </c>
      <c r="BE10" s="72">
        <v>0</v>
      </c>
      <c r="BF10" s="72">
        <f t="shared" si="17"/>
        <v>0</v>
      </c>
      <c r="BG10" s="72">
        <f t="shared" si="18"/>
        <v>8894</v>
      </c>
      <c r="BH10" s="72">
        <f t="shared" si="19"/>
        <v>8894</v>
      </c>
      <c r="BI10" s="72">
        <v>0</v>
      </c>
      <c r="BJ10" s="72">
        <v>8894</v>
      </c>
      <c r="BK10" s="72">
        <v>0</v>
      </c>
      <c r="BL10" s="72">
        <v>0</v>
      </c>
      <c r="BM10" s="72">
        <v>0</v>
      </c>
      <c r="BN10" s="73" t="s">
        <v>113</v>
      </c>
      <c r="BO10" s="72">
        <f t="shared" si="20"/>
        <v>219028</v>
      </c>
      <c r="BP10" s="72">
        <f t="shared" si="21"/>
        <v>11857</v>
      </c>
      <c r="BQ10" s="72">
        <v>11857</v>
      </c>
      <c r="BR10" s="72">
        <v>0</v>
      </c>
      <c r="BS10" s="72">
        <v>0</v>
      </c>
      <c r="BT10" s="72">
        <v>0</v>
      </c>
      <c r="BU10" s="72">
        <f t="shared" si="22"/>
        <v>150471</v>
      </c>
      <c r="BV10" s="72">
        <v>0</v>
      </c>
      <c r="BW10" s="72">
        <v>150471</v>
      </c>
      <c r="BX10" s="72">
        <v>0</v>
      </c>
      <c r="BY10" s="72">
        <v>0</v>
      </c>
      <c r="BZ10" s="72">
        <f t="shared" si="23"/>
        <v>56700</v>
      </c>
      <c r="CA10" s="72">
        <v>0</v>
      </c>
      <c r="CB10" s="72">
        <v>56700</v>
      </c>
      <c r="CC10" s="72">
        <v>0</v>
      </c>
      <c r="CD10" s="72">
        <v>0</v>
      </c>
      <c r="CE10" s="73" t="s">
        <v>113</v>
      </c>
      <c r="CF10" s="72">
        <v>0</v>
      </c>
      <c r="CG10" s="72">
        <v>0</v>
      </c>
      <c r="CH10" s="72">
        <f t="shared" si="24"/>
        <v>227922</v>
      </c>
      <c r="CI10" s="72">
        <f t="shared" si="25"/>
        <v>8894</v>
      </c>
      <c r="CJ10" s="72">
        <f t="shared" si="25"/>
        <v>8894</v>
      </c>
      <c r="CK10" s="72">
        <f t="shared" si="25"/>
        <v>0</v>
      </c>
      <c r="CL10" s="72">
        <f t="shared" si="25"/>
        <v>8894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113</v>
      </c>
      <c r="CQ10" s="72">
        <f t="shared" si="26"/>
        <v>219028</v>
      </c>
      <c r="CR10" s="72">
        <f t="shared" si="26"/>
        <v>11857</v>
      </c>
      <c r="CS10" s="72">
        <f t="shared" si="26"/>
        <v>11857</v>
      </c>
      <c r="CT10" s="72">
        <f t="shared" si="26"/>
        <v>0</v>
      </c>
      <c r="CU10" s="72">
        <f t="shared" si="26"/>
        <v>0</v>
      </c>
      <c r="CV10" s="72">
        <f t="shared" si="26"/>
        <v>0</v>
      </c>
      <c r="CW10" s="72">
        <f t="shared" si="26"/>
        <v>150471</v>
      </c>
      <c r="CX10" s="72">
        <f t="shared" si="26"/>
        <v>0</v>
      </c>
      <c r="CY10" s="72">
        <f t="shared" si="26"/>
        <v>150471</v>
      </c>
      <c r="CZ10" s="72">
        <f t="shared" si="26"/>
        <v>0</v>
      </c>
      <c r="DA10" s="72">
        <f t="shared" si="26"/>
        <v>0</v>
      </c>
      <c r="DB10" s="72">
        <f t="shared" si="26"/>
        <v>56700</v>
      </c>
      <c r="DC10" s="72">
        <f t="shared" si="26"/>
        <v>0</v>
      </c>
      <c r="DD10" s="72">
        <f t="shared" si="26"/>
        <v>56700</v>
      </c>
      <c r="DE10" s="72">
        <f t="shared" si="26"/>
        <v>0</v>
      </c>
      <c r="DF10" s="72">
        <f t="shared" si="26"/>
        <v>0</v>
      </c>
      <c r="DG10" s="73" t="s">
        <v>113</v>
      </c>
      <c r="DH10" s="72">
        <f t="shared" si="27"/>
        <v>0</v>
      </c>
      <c r="DI10" s="72">
        <f t="shared" si="27"/>
        <v>0</v>
      </c>
      <c r="DJ10" s="72">
        <f t="shared" si="27"/>
        <v>227922</v>
      </c>
    </row>
    <row r="11" spans="1:114" s="50" customFormat="1" ht="12" customHeight="1">
      <c r="A11" s="51" t="s">
        <v>110</v>
      </c>
      <c r="B11" s="64" t="s">
        <v>252</v>
      </c>
      <c r="C11" s="51" t="s">
        <v>253</v>
      </c>
      <c r="D11" s="72">
        <f t="shared" si="6"/>
        <v>66382</v>
      </c>
      <c r="E11" s="72">
        <f t="shared" si="7"/>
        <v>55026</v>
      </c>
      <c r="F11" s="72">
        <v>0</v>
      </c>
      <c r="G11" s="72">
        <v>0</v>
      </c>
      <c r="H11" s="72">
        <v>0</v>
      </c>
      <c r="I11" s="72">
        <v>55026</v>
      </c>
      <c r="J11" s="72">
        <v>735693</v>
      </c>
      <c r="K11" s="72">
        <v>0</v>
      </c>
      <c r="L11" s="72">
        <v>11356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66382</v>
      </c>
      <c r="W11" s="72">
        <f t="shared" si="10"/>
        <v>55026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55026</v>
      </c>
      <c r="AB11" s="72">
        <f t="shared" si="10"/>
        <v>735693</v>
      </c>
      <c r="AC11" s="72">
        <f t="shared" si="10"/>
        <v>0</v>
      </c>
      <c r="AD11" s="72">
        <f t="shared" si="10"/>
        <v>11356</v>
      </c>
      <c r="AE11" s="72">
        <f t="shared" si="11"/>
        <v>50930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50930</v>
      </c>
      <c r="AL11" s="73" t="s">
        <v>113</v>
      </c>
      <c r="AM11" s="72">
        <f t="shared" si="13"/>
        <v>751145</v>
      </c>
      <c r="AN11" s="72">
        <f t="shared" si="14"/>
        <v>357381</v>
      </c>
      <c r="AO11" s="72">
        <v>53227</v>
      </c>
      <c r="AP11" s="72">
        <v>136869</v>
      </c>
      <c r="AQ11" s="72">
        <v>152077</v>
      </c>
      <c r="AR11" s="72">
        <v>15208</v>
      </c>
      <c r="AS11" s="72">
        <f t="shared" si="15"/>
        <v>340433</v>
      </c>
      <c r="AT11" s="72">
        <v>33671</v>
      </c>
      <c r="AU11" s="72">
        <v>293571</v>
      </c>
      <c r="AV11" s="72">
        <v>13191</v>
      </c>
      <c r="AW11" s="72">
        <v>6436</v>
      </c>
      <c r="AX11" s="72">
        <f t="shared" si="16"/>
        <v>46895</v>
      </c>
      <c r="AY11" s="72">
        <v>0</v>
      </c>
      <c r="AZ11" s="72">
        <v>32998</v>
      </c>
      <c r="BA11" s="72">
        <v>7854</v>
      </c>
      <c r="BB11" s="72">
        <v>6043</v>
      </c>
      <c r="BC11" s="73" t="s">
        <v>113</v>
      </c>
      <c r="BD11" s="72">
        <v>0</v>
      </c>
      <c r="BE11" s="72">
        <v>0</v>
      </c>
      <c r="BF11" s="72">
        <f t="shared" si="17"/>
        <v>802075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113</v>
      </c>
      <c r="BO11" s="72">
        <f t="shared" si="20"/>
        <v>0</v>
      </c>
      <c r="BP11" s="72">
        <f t="shared" si="21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2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23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113</v>
      </c>
      <c r="CF11" s="72">
        <v>0</v>
      </c>
      <c r="CG11" s="72">
        <v>0</v>
      </c>
      <c r="CH11" s="72">
        <f t="shared" si="24"/>
        <v>0</v>
      </c>
      <c r="CI11" s="72">
        <f t="shared" si="25"/>
        <v>50930</v>
      </c>
      <c r="CJ11" s="72">
        <f t="shared" si="25"/>
        <v>0</v>
      </c>
      <c r="CK11" s="72">
        <f t="shared" si="25"/>
        <v>0</v>
      </c>
      <c r="CL11" s="72">
        <f t="shared" si="25"/>
        <v>0</v>
      </c>
      <c r="CM11" s="72">
        <f t="shared" si="25"/>
        <v>0</v>
      </c>
      <c r="CN11" s="72">
        <f t="shared" si="25"/>
        <v>0</v>
      </c>
      <c r="CO11" s="72">
        <f t="shared" si="25"/>
        <v>50930</v>
      </c>
      <c r="CP11" s="73" t="s">
        <v>113</v>
      </c>
      <c r="CQ11" s="72">
        <f t="shared" si="26"/>
        <v>751145</v>
      </c>
      <c r="CR11" s="72">
        <f t="shared" si="26"/>
        <v>357381</v>
      </c>
      <c r="CS11" s="72">
        <f t="shared" si="26"/>
        <v>53227</v>
      </c>
      <c r="CT11" s="72">
        <f t="shared" si="26"/>
        <v>136869</v>
      </c>
      <c r="CU11" s="72">
        <f t="shared" si="26"/>
        <v>152077</v>
      </c>
      <c r="CV11" s="72">
        <f t="shared" si="26"/>
        <v>15208</v>
      </c>
      <c r="CW11" s="72">
        <f t="shared" si="26"/>
        <v>340433</v>
      </c>
      <c r="CX11" s="72">
        <f t="shared" si="26"/>
        <v>33671</v>
      </c>
      <c r="CY11" s="72">
        <f t="shared" si="26"/>
        <v>293571</v>
      </c>
      <c r="CZ11" s="72">
        <f t="shared" si="26"/>
        <v>13191</v>
      </c>
      <c r="DA11" s="72">
        <f t="shared" si="26"/>
        <v>6436</v>
      </c>
      <c r="DB11" s="72">
        <f t="shared" si="26"/>
        <v>46895</v>
      </c>
      <c r="DC11" s="72">
        <f t="shared" si="26"/>
        <v>0</v>
      </c>
      <c r="DD11" s="72">
        <f t="shared" si="26"/>
        <v>32998</v>
      </c>
      <c r="DE11" s="72">
        <f t="shared" si="26"/>
        <v>7854</v>
      </c>
      <c r="DF11" s="72">
        <f t="shared" si="26"/>
        <v>6043</v>
      </c>
      <c r="DG11" s="73" t="s">
        <v>113</v>
      </c>
      <c r="DH11" s="72">
        <f t="shared" si="27"/>
        <v>0</v>
      </c>
      <c r="DI11" s="72">
        <f t="shared" si="27"/>
        <v>0</v>
      </c>
      <c r="DJ11" s="72">
        <f t="shared" si="27"/>
        <v>802075</v>
      </c>
    </row>
    <row r="12" spans="1:114" s="50" customFormat="1" ht="12" customHeight="1">
      <c r="A12" s="53" t="s">
        <v>110</v>
      </c>
      <c r="B12" s="54" t="s">
        <v>254</v>
      </c>
      <c r="C12" s="53" t="s">
        <v>255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20918</v>
      </c>
      <c r="N12" s="74">
        <f t="shared" si="9"/>
        <v>20918</v>
      </c>
      <c r="O12" s="74">
        <v>0</v>
      </c>
      <c r="P12" s="74">
        <v>0</v>
      </c>
      <c r="Q12" s="74">
        <v>0</v>
      </c>
      <c r="R12" s="74">
        <v>20918</v>
      </c>
      <c r="S12" s="74">
        <v>165444</v>
      </c>
      <c r="T12" s="74">
        <v>0</v>
      </c>
      <c r="U12" s="74">
        <v>0</v>
      </c>
      <c r="V12" s="74">
        <f t="shared" si="10"/>
        <v>20918</v>
      </c>
      <c r="W12" s="74">
        <f t="shared" si="10"/>
        <v>20918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20918</v>
      </c>
      <c r="AB12" s="74">
        <f t="shared" si="10"/>
        <v>165444</v>
      </c>
      <c r="AC12" s="74">
        <f t="shared" si="10"/>
        <v>0</v>
      </c>
      <c r="AD12" s="74">
        <f t="shared" si="10"/>
        <v>0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113</v>
      </c>
      <c r="AM12" s="74">
        <f t="shared" si="13"/>
        <v>0</v>
      </c>
      <c r="AN12" s="74">
        <f t="shared" si="14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15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16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113</v>
      </c>
      <c r="BD12" s="74">
        <v>0</v>
      </c>
      <c r="BE12" s="74">
        <v>0</v>
      </c>
      <c r="BF12" s="74">
        <f t="shared" si="17"/>
        <v>0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113</v>
      </c>
      <c r="BO12" s="74">
        <f t="shared" si="20"/>
        <v>147670</v>
      </c>
      <c r="BP12" s="74">
        <f t="shared" si="21"/>
        <v>29275</v>
      </c>
      <c r="BQ12" s="74">
        <v>29275</v>
      </c>
      <c r="BR12" s="74">
        <v>0</v>
      </c>
      <c r="BS12" s="74">
        <v>0</v>
      </c>
      <c r="BT12" s="74">
        <v>0</v>
      </c>
      <c r="BU12" s="74">
        <f t="shared" si="22"/>
        <v>92506</v>
      </c>
      <c r="BV12" s="74">
        <v>0</v>
      </c>
      <c r="BW12" s="74">
        <v>92506</v>
      </c>
      <c r="BX12" s="74">
        <v>0</v>
      </c>
      <c r="BY12" s="74">
        <v>0</v>
      </c>
      <c r="BZ12" s="74">
        <f t="shared" si="23"/>
        <v>25889</v>
      </c>
      <c r="CA12" s="74">
        <v>0</v>
      </c>
      <c r="CB12" s="74">
        <v>19005</v>
      </c>
      <c r="CC12" s="74">
        <v>0</v>
      </c>
      <c r="CD12" s="74">
        <v>6884</v>
      </c>
      <c r="CE12" s="75" t="s">
        <v>113</v>
      </c>
      <c r="CF12" s="74">
        <v>0</v>
      </c>
      <c r="CG12" s="74">
        <v>38692</v>
      </c>
      <c r="CH12" s="74">
        <f t="shared" si="24"/>
        <v>186362</v>
      </c>
      <c r="CI12" s="74">
        <f t="shared" si="25"/>
        <v>0</v>
      </c>
      <c r="CJ12" s="74">
        <f t="shared" si="25"/>
        <v>0</v>
      </c>
      <c r="CK12" s="74">
        <f t="shared" si="25"/>
        <v>0</v>
      </c>
      <c r="CL12" s="74">
        <f t="shared" si="25"/>
        <v>0</v>
      </c>
      <c r="CM12" s="74">
        <f t="shared" si="25"/>
        <v>0</v>
      </c>
      <c r="CN12" s="74">
        <f t="shared" si="25"/>
        <v>0</v>
      </c>
      <c r="CO12" s="74">
        <f t="shared" si="25"/>
        <v>0</v>
      </c>
      <c r="CP12" s="75" t="s">
        <v>113</v>
      </c>
      <c r="CQ12" s="74">
        <f t="shared" si="26"/>
        <v>147670</v>
      </c>
      <c r="CR12" s="74">
        <f t="shared" si="26"/>
        <v>29275</v>
      </c>
      <c r="CS12" s="74">
        <f t="shared" si="26"/>
        <v>29275</v>
      </c>
      <c r="CT12" s="74">
        <f t="shared" si="26"/>
        <v>0</v>
      </c>
      <c r="CU12" s="74">
        <f t="shared" si="26"/>
        <v>0</v>
      </c>
      <c r="CV12" s="74">
        <f t="shared" si="26"/>
        <v>0</v>
      </c>
      <c r="CW12" s="74">
        <f t="shared" si="26"/>
        <v>92506</v>
      </c>
      <c r="CX12" s="74">
        <f t="shared" si="26"/>
        <v>0</v>
      </c>
      <c r="CY12" s="74">
        <f t="shared" si="26"/>
        <v>92506</v>
      </c>
      <c r="CZ12" s="74">
        <f t="shared" si="26"/>
        <v>0</v>
      </c>
      <c r="DA12" s="74">
        <f t="shared" si="26"/>
        <v>0</v>
      </c>
      <c r="DB12" s="74">
        <f t="shared" si="26"/>
        <v>25889</v>
      </c>
      <c r="DC12" s="74">
        <f t="shared" si="26"/>
        <v>0</v>
      </c>
      <c r="DD12" s="74">
        <f t="shared" si="26"/>
        <v>19005</v>
      </c>
      <c r="DE12" s="74">
        <f t="shared" si="26"/>
        <v>0</v>
      </c>
      <c r="DF12" s="74">
        <f t="shared" si="26"/>
        <v>6884</v>
      </c>
      <c r="DG12" s="75" t="s">
        <v>113</v>
      </c>
      <c r="DH12" s="74">
        <f t="shared" si="27"/>
        <v>0</v>
      </c>
      <c r="DI12" s="74">
        <f t="shared" si="27"/>
        <v>38692</v>
      </c>
      <c r="DJ12" s="74">
        <f t="shared" si="27"/>
        <v>186362</v>
      </c>
    </row>
    <row r="13" spans="1:114" s="50" customFormat="1" ht="12" customHeight="1">
      <c r="A13" s="53" t="s">
        <v>110</v>
      </c>
      <c r="B13" s="54" t="s">
        <v>256</v>
      </c>
      <c r="C13" s="53" t="s">
        <v>257</v>
      </c>
      <c r="D13" s="74">
        <f t="shared" si="6"/>
        <v>54246</v>
      </c>
      <c r="E13" s="74">
        <f t="shared" si="7"/>
        <v>54246</v>
      </c>
      <c r="F13" s="74">
        <v>0</v>
      </c>
      <c r="G13" s="74">
        <v>0</v>
      </c>
      <c r="H13" s="74">
        <v>0</v>
      </c>
      <c r="I13" s="74">
        <v>54246</v>
      </c>
      <c r="J13" s="74">
        <v>1249926</v>
      </c>
      <c r="K13" s="74">
        <v>0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54246</v>
      </c>
      <c r="W13" s="74">
        <f t="shared" si="10"/>
        <v>54246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54246</v>
      </c>
      <c r="AB13" s="74">
        <f t="shared" si="10"/>
        <v>1249926</v>
      </c>
      <c r="AC13" s="74">
        <f t="shared" si="10"/>
        <v>0</v>
      </c>
      <c r="AD13" s="74">
        <f t="shared" si="10"/>
        <v>0</v>
      </c>
      <c r="AE13" s="74">
        <f t="shared" si="11"/>
        <v>0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113</v>
      </c>
      <c r="AM13" s="74">
        <f t="shared" si="13"/>
        <v>1304172</v>
      </c>
      <c r="AN13" s="74">
        <f t="shared" si="14"/>
        <v>54836</v>
      </c>
      <c r="AO13" s="74">
        <v>54836</v>
      </c>
      <c r="AP13" s="74">
        <v>0</v>
      </c>
      <c r="AQ13" s="74">
        <v>0</v>
      </c>
      <c r="AR13" s="74">
        <v>0</v>
      </c>
      <c r="AS13" s="74">
        <f t="shared" si="15"/>
        <v>500377</v>
      </c>
      <c r="AT13" s="74">
        <v>0</v>
      </c>
      <c r="AU13" s="74">
        <v>490935</v>
      </c>
      <c r="AV13" s="74">
        <v>9442</v>
      </c>
      <c r="AW13" s="74">
        <v>0</v>
      </c>
      <c r="AX13" s="74">
        <f t="shared" si="16"/>
        <v>748959</v>
      </c>
      <c r="AY13" s="74">
        <v>0</v>
      </c>
      <c r="AZ13" s="74">
        <v>699279</v>
      </c>
      <c r="BA13" s="74">
        <v>0</v>
      </c>
      <c r="BB13" s="74">
        <v>49680</v>
      </c>
      <c r="BC13" s="75" t="s">
        <v>113</v>
      </c>
      <c r="BD13" s="74">
        <v>0</v>
      </c>
      <c r="BE13" s="74">
        <v>0</v>
      </c>
      <c r="BF13" s="74">
        <f t="shared" si="17"/>
        <v>1304172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113</v>
      </c>
      <c r="BO13" s="74">
        <f t="shared" si="20"/>
        <v>0</v>
      </c>
      <c r="BP13" s="74">
        <f t="shared" si="21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2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23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113</v>
      </c>
      <c r="CF13" s="74">
        <v>0</v>
      </c>
      <c r="CG13" s="74">
        <v>0</v>
      </c>
      <c r="CH13" s="74">
        <f t="shared" si="24"/>
        <v>0</v>
      </c>
      <c r="CI13" s="74">
        <f t="shared" si="25"/>
        <v>0</v>
      </c>
      <c r="CJ13" s="74">
        <f t="shared" si="25"/>
        <v>0</v>
      </c>
      <c r="CK13" s="74">
        <f t="shared" si="25"/>
        <v>0</v>
      </c>
      <c r="CL13" s="74">
        <f t="shared" si="25"/>
        <v>0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113</v>
      </c>
      <c r="CQ13" s="74">
        <f t="shared" si="26"/>
        <v>1304172</v>
      </c>
      <c r="CR13" s="74">
        <f t="shared" si="26"/>
        <v>54836</v>
      </c>
      <c r="CS13" s="74">
        <f t="shared" si="26"/>
        <v>54836</v>
      </c>
      <c r="CT13" s="74">
        <f t="shared" si="26"/>
        <v>0</v>
      </c>
      <c r="CU13" s="74">
        <f t="shared" si="26"/>
        <v>0</v>
      </c>
      <c r="CV13" s="74">
        <f t="shared" si="26"/>
        <v>0</v>
      </c>
      <c r="CW13" s="74">
        <f t="shared" si="26"/>
        <v>500377</v>
      </c>
      <c r="CX13" s="74">
        <f t="shared" si="26"/>
        <v>0</v>
      </c>
      <c r="CY13" s="74">
        <f t="shared" si="26"/>
        <v>490935</v>
      </c>
      <c r="CZ13" s="74">
        <f t="shared" si="26"/>
        <v>9442</v>
      </c>
      <c r="DA13" s="74">
        <f t="shared" si="26"/>
        <v>0</v>
      </c>
      <c r="DB13" s="74">
        <f t="shared" si="26"/>
        <v>748959</v>
      </c>
      <c r="DC13" s="74">
        <f t="shared" si="26"/>
        <v>0</v>
      </c>
      <c r="DD13" s="74">
        <f t="shared" si="26"/>
        <v>699279</v>
      </c>
      <c r="DE13" s="74">
        <f t="shared" si="26"/>
        <v>0</v>
      </c>
      <c r="DF13" s="74">
        <f t="shared" si="26"/>
        <v>49680</v>
      </c>
      <c r="DG13" s="75" t="s">
        <v>113</v>
      </c>
      <c r="DH13" s="74">
        <f t="shared" si="27"/>
        <v>0</v>
      </c>
      <c r="DI13" s="74">
        <f t="shared" si="27"/>
        <v>0</v>
      </c>
      <c r="DJ13" s="74">
        <f t="shared" si="27"/>
        <v>1304172</v>
      </c>
    </row>
    <row r="14" spans="1:114" s="50" customFormat="1" ht="12" customHeight="1">
      <c r="A14" s="53" t="s">
        <v>110</v>
      </c>
      <c r="B14" s="54" t="s">
        <v>258</v>
      </c>
      <c r="C14" s="53" t="s">
        <v>259</v>
      </c>
      <c r="D14" s="74">
        <f t="shared" si="6"/>
        <v>100662</v>
      </c>
      <c r="E14" s="74">
        <f t="shared" si="7"/>
        <v>46127</v>
      </c>
      <c r="F14" s="74">
        <v>0</v>
      </c>
      <c r="G14" s="74">
        <v>0</v>
      </c>
      <c r="H14" s="74">
        <v>0</v>
      </c>
      <c r="I14" s="74">
        <v>24773</v>
      </c>
      <c r="J14" s="74">
        <v>220889</v>
      </c>
      <c r="K14" s="74">
        <v>21354</v>
      </c>
      <c r="L14" s="74">
        <v>54535</v>
      </c>
      <c r="M14" s="74">
        <f t="shared" si="8"/>
        <v>94986</v>
      </c>
      <c r="N14" s="74">
        <f t="shared" si="9"/>
        <v>56951</v>
      </c>
      <c r="O14" s="74">
        <v>0</v>
      </c>
      <c r="P14" s="74">
        <v>0</v>
      </c>
      <c r="Q14" s="74">
        <v>0</v>
      </c>
      <c r="R14" s="74">
        <v>56700</v>
      </c>
      <c r="S14" s="74">
        <v>87694</v>
      </c>
      <c r="T14" s="74">
        <v>251</v>
      </c>
      <c r="U14" s="74">
        <v>38035</v>
      </c>
      <c r="V14" s="74">
        <f t="shared" si="10"/>
        <v>195648</v>
      </c>
      <c r="W14" s="74">
        <f t="shared" si="10"/>
        <v>103078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81473</v>
      </c>
      <c r="AB14" s="74">
        <f t="shared" si="10"/>
        <v>308583</v>
      </c>
      <c r="AC14" s="74">
        <f t="shared" si="10"/>
        <v>21605</v>
      </c>
      <c r="AD14" s="74">
        <f t="shared" si="10"/>
        <v>92570</v>
      </c>
      <c r="AE14" s="74">
        <f t="shared" si="11"/>
        <v>0</v>
      </c>
      <c r="AF14" s="74">
        <f t="shared" si="12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113</v>
      </c>
      <c r="AM14" s="74">
        <f t="shared" si="13"/>
        <v>270451</v>
      </c>
      <c r="AN14" s="74">
        <f t="shared" si="14"/>
        <v>88983</v>
      </c>
      <c r="AO14" s="74">
        <v>18653</v>
      </c>
      <c r="AP14" s="74">
        <v>0</v>
      </c>
      <c r="AQ14" s="74">
        <v>58663</v>
      </c>
      <c r="AR14" s="74">
        <v>11667</v>
      </c>
      <c r="AS14" s="74">
        <f t="shared" si="15"/>
        <v>138024</v>
      </c>
      <c r="AT14" s="74">
        <v>0</v>
      </c>
      <c r="AU14" s="74">
        <v>130045</v>
      </c>
      <c r="AV14" s="74">
        <v>7979</v>
      </c>
      <c r="AW14" s="74">
        <v>0</v>
      </c>
      <c r="AX14" s="74">
        <f t="shared" si="16"/>
        <v>43444</v>
      </c>
      <c r="AY14" s="74">
        <v>40678</v>
      </c>
      <c r="AZ14" s="74">
        <v>2766</v>
      </c>
      <c r="BA14" s="74">
        <v>0</v>
      </c>
      <c r="BB14" s="74">
        <v>0</v>
      </c>
      <c r="BC14" s="75" t="s">
        <v>113</v>
      </c>
      <c r="BD14" s="74">
        <v>0</v>
      </c>
      <c r="BE14" s="74">
        <v>51100</v>
      </c>
      <c r="BF14" s="74">
        <f t="shared" si="17"/>
        <v>321551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113</v>
      </c>
      <c r="BO14" s="74">
        <f t="shared" si="20"/>
        <v>152957</v>
      </c>
      <c r="BP14" s="74">
        <f t="shared" si="21"/>
        <v>79039</v>
      </c>
      <c r="BQ14" s="74">
        <v>20706</v>
      </c>
      <c r="BR14" s="74">
        <v>32407</v>
      </c>
      <c r="BS14" s="74">
        <v>25926</v>
      </c>
      <c r="BT14" s="74">
        <v>0</v>
      </c>
      <c r="BU14" s="74">
        <f t="shared" si="22"/>
        <v>73918</v>
      </c>
      <c r="BV14" s="74">
        <v>3439</v>
      </c>
      <c r="BW14" s="74">
        <v>70479</v>
      </c>
      <c r="BX14" s="74">
        <v>0</v>
      </c>
      <c r="BY14" s="74">
        <v>0</v>
      </c>
      <c r="BZ14" s="74">
        <f t="shared" si="23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113</v>
      </c>
      <c r="CF14" s="74">
        <v>0</v>
      </c>
      <c r="CG14" s="74">
        <v>29723</v>
      </c>
      <c r="CH14" s="74">
        <f t="shared" si="24"/>
        <v>182680</v>
      </c>
      <c r="CI14" s="74">
        <f t="shared" si="25"/>
        <v>0</v>
      </c>
      <c r="CJ14" s="74">
        <f t="shared" si="25"/>
        <v>0</v>
      </c>
      <c r="CK14" s="74">
        <f t="shared" si="25"/>
        <v>0</v>
      </c>
      <c r="CL14" s="74">
        <f t="shared" si="25"/>
        <v>0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113</v>
      </c>
      <c r="CQ14" s="74">
        <f t="shared" si="26"/>
        <v>423408</v>
      </c>
      <c r="CR14" s="74">
        <f t="shared" si="26"/>
        <v>168022</v>
      </c>
      <c r="CS14" s="74">
        <f t="shared" si="26"/>
        <v>39359</v>
      </c>
      <c r="CT14" s="74">
        <f t="shared" si="26"/>
        <v>32407</v>
      </c>
      <c r="CU14" s="74">
        <f t="shared" si="26"/>
        <v>84589</v>
      </c>
      <c r="CV14" s="74">
        <f t="shared" si="26"/>
        <v>11667</v>
      </c>
      <c r="CW14" s="74">
        <f t="shared" si="26"/>
        <v>211942</v>
      </c>
      <c r="CX14" s="74">
        <f t="shared" si="26"/>
        <v>3439</v>
      </c>
      <c r="CY14" s="74">
        <f t="shared" si="26"/>
        <v>200524</v>
      </c>
      <c r="CZ14" s="74">
        <f t="shared" si="26"/>
        <v>7979</v>
      </c>
      <c r="DA14" s="74">
        <f t="shared" si="26"/>
        <v>0</v>
      </c>
      <c r="DB14" s="74">
        <f t="shared" si="26"/>
        <v>43444</v>
      </c>
      <c r="DC14" s="74">
        <f t="shared" si="26"/>
        <v>40678</v>
      </c>
      <c r="DD14" s="74">
        <f t="shared" si="26"/>
        <v>2766</v>
      </c>
      <c r="DE14" s="74">
        <f t="shared" si="26"/>
        <v>0</v>
      </c>
      <c r="DF14" s="74">
        <f t="shared" si="26"/>
        <v>0</v>
      </c>
      <c r="DG14" s="75" t="s">
        <v>113</v>
      </c>
      <c r="DH14" s="74">
        <f t="shared" si="27"/>
        <v>0</v>
      </c>
      <c r="DI14" s="74">
        <f t="shared" si="27"/>
        <v>80823</v>
      </c>
      <c r="DJ14" s="74">
        <f t="shared" si="27"/>
        <v>504231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260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261</v>
      </c>
      <c r="B2" s="147" t="s">
        <v>262</v>
      </c>
      <c r="C2" s="153" t="s">
        <v>263</v>
      </c>
      <c r="D2" s="136" t="s">
        <v>264</v>
      </c>
      <c r="E2" s="103"/>
      <c r="F2" s="103"/>
      <c r="G2" s="103"/>
      <c r="H2" s="103"/>
      <c r="I2" s="103"/>
      <c r="J2" s="103"/>
      <c r="K2" s="103"/>
      <c r="L2" s="104"/>
      <c r="M2" s="136" t="s">
        <v>265</v>
      </c>
      <c r="N2" s="103"/>
      <c r="O2" s="103"/>
      <c r="P2" s="103"/>
      <c r="Q2" s="103"/>
      <c r="R2" s="103"/>
      <c r="S2" s="103"/>
      <c r="T2" s="103"/>
      <c r="U2" s="104"/>
      <c r="V2" s="136" t="s">
        <v>176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172</v>
      </c>
      <c r="E3" s="105"/>
      <c r="F3" s="105"/>
      <c r="G3" s="105"/>
      <c r="H3" s="105"/>
      <c r="I3" s="105"/>
      <c r="J3" s="105"/>
      <c r="K3" s="105"/>
      <c r="L3" s="106"/>
      <c r="M3" s="137" t="s">
        <v>172</v>
      </c>
      <c r="N3" s="105"/>
      <c r="O3" s="105"/>
      <c r="P3" s="105"/>
      <c r="Q3" s="105"/>
      <c r="R3" s="105"/>
      <c r="S3" s="105"/>
      <c r="T3" s="105"/>
      <c r="U3" s="106"/>
      <c r="V3" s="137" t="s">
        <v>173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180</v>
      </c>
      <c r="F4" s="108"/>
      <c r="G4" s="108"/>
      <c r="H4" s="108"/>
      <c r="I4" s="108"/>
      <c r="J4" s="108"/>
      <c r="K4" s="109"/>
      <c r="L4" s="127" t="s">
        <v>181</v>
      </c>
      <c r="M4" s="107"/>
      <c r="N4" s="137" t="s">
        <v>182</v>
      </c>
      <c r="O4" s="108"/>
      <c r="P4" s="108"/>
      <c r="Q4" s="108"/>
      <c r="R4" s="108"/>
      <c r="S4" s="108"/>
      <c r="T4" s="109"/>
      <c r="U4" s="127" t="s">
        <v>183</v>
      </c>
      <c r="V4" s="107"/>
      <c r="W4" s="137" t="s">
        <v>182</v>
      </c>
      <c r="X4" s="108"/>
      <c r="Y4" s="108"/>
      <c r="Z4" s="108"/>
      <c r="AA4" s="108"/>
      <c r="AB4" s="108"/>
      <c r="AC4" s="109"/>
      <c r="AD4" s="127" t="s">
        <v>181</v>
      </c>
    </row>
    <row r="5" spans="1:30" s="45" customFormat="1" ht="23.25" customHeight="1">
      <c r="A5" s="154"/>
      <c r="B5" s="148"/>
      <c r="C5" s="154"/>
      <c r="D5" s="107"/>
      <c r="E5" s="107" t="s">
        <v>184</v>
      </c>
      <c r="F5" s="126" t="s">
        <v>266</v>
      </c>
      <c r="G5" s="126" t="s">
        <v>210</v>
      </c>
      <c r="H5" s="126" t="s">
        <v>267</v>
      </c>
      <c r="I5" s="126" t="s">
        <v>268</v>
      </c>
      <c r="J5" s="126" t="s">
        <v>269</v>
      </c>
      <c r="K5" s="126" t="s">
        <v>178</v>
      </c>
      <c r="L5" s="69"/>
      <c r="M5" s="107"/>
      <c r="N5" s="107" t="s">
        <v>168</v>
      </c>
      <c r="O5" s="126" t="s">
        <v>205</v>
      </c>
      <c r="P5" s="126" t="s">
        <v>210</v>
      </c>
      <c r="Q5" s="126" t="s">
        <v>267</v>
      </c>
      <c r="R5" s="126" t="s">
        <v>270</v>
      </c>
      <c r="S5" s="126" t="s">
        <v>271</v>
      </c>
      <c r="T5" s="126" t="s">
        <v>272</v>
      </c>
      <c r="U5" s="69"/>
      <c r="V5" s="107"/>
      <c r="W5" s="107" t="s">
        <v>176</v>
      </c>
      <c r="X5" s="126" t="s">
        <v>205</v>
      </c>
      <c r="Y5" s="126" t="s">
        <v>210</v>
      </c>
      <c r="Z5" s="126" t="s">
        <v>273</v>
      </c>
      <c r="AA5" s="126" t="s">
        <v>274</v>
      </c>
      <c r="AB5" s="126" t="s">
        <v>269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241</v>
      </c>
      <c r="E6" s="110" t="s">
        <v>241</v>
      </c>
      <c r="F6" s="111" t="s">
        <v>275</v>
      </c>
      <c r="G6" s="111" t="s">
        <v>276</v>
      </c>
      <c r="H6" s="111" t="s">
        <v>277</v>
      </c>
      <c r="I6" s="111" t="s">
        <v>241</v>
      </c>
      <c r="J6" s="111" t="s">
        <v>241</v>
      </c>
      <c r="K6" s="111" t="s">
        <v>241</v>
      </c>
      <c r="L6" s="111" t="s">
        <v>277</v>
      </c>
      <c r="M6" s="110" t="s">
        <v>276</v>
      </c>
      <c r="N6" s="110" t="s">
        <v>277</v>
      </c>
      <c r="O6" s="111" t="s">
        <v>241</v>
      </c>
      <c r="P6" s="111" t="s">
        <v>241</v>
      </c>
      <c r="Q6" s="111" t="s">
        <v>241</v>
      </c>
      <c r="R6" s="111" t="s">
        <v>278</v>
      </c>
      <c r="S6" s="111" t="s">
        <v>276</v>
      </c>
      <c r="T6" s="111" t="s">
        <v>278</v>
      </c>
      <c r="U6" s="111" t="s">
        <v>241</v>
      </c>
      <c r="V6" s="110" t="s">
        <v>241</v>
      </c>
      <c r="W6" s="110" t="s">
        <v>241</v>
      </c>
      <c r="X6" s="111" t="s">
        <v>278</v>
      </c>
      <c r="Y6" s="111" t="s">
        <v>276</v>
      </c>
      <c r="Z6" s="111" t="s">
        <v>278</v>
      </c>
      <c r="AA6" s="111" t="s">
        <v>241</v>
      </c>
      <c r="AB6" s="111" t="s">
        <v>241</v>
      </c>
      <c r="AC6" s="111" t="s">
        <v>241</v>
      </c>
      <c r="AD6" s="111" t="s">
        <v>278</v>
      </c>
    </row>
    <row r="7" spans="1:30" s="50" customFormat="1" ht="12" customHeight="1">
      <c r="A7" s="48" t="s">
        <v>279</v>
      </c>
      <c r="B7" s="63" t="s">
        <v>280</v>
      </c>
      <c r="C7" s="48" t="s">
        <v>176</v>
      </c>
      <c r="D7" s="70">
        <f aca="true" t="shared" si="0" ref="D7:AD7">SUM(D8:D38)</f>
        <v>13290226</v>
      </c>
      <c r="E7" s="70">
        <f t="shared" si="0"/>
        <v>1264773</v>
      </c>
      <c r="F7" s="70">
        <f t="shared" si="0"/>
        <v>68168</v>
      </c>
      <c r="G7" s="70">
        <f t="shared" si="0"/>
        <v>19402</v>
      </c>
      <c r="H7" s="70">
        <f t="shared" si="0"/>
        <v>49977</v>
      </c>
      <c r="I7" s="70">
        <f t="shared" si="0"/>
        <v>755505</v>
      </c>
      <c r="J7" s="70">
        <f t="shared" si="0"/>
        <v>2449357</v>
      </c>
      <c r="K7" s="70">
        <f t="shared" si="0"/>
        <v>371721</v>
      </c>
      <c r="L7" s="70">
        <f t="shared" si="0"/>
        <v>12025453</v>
      </c>
      <c r="M7" s="70">
        <f t="shared" si="0"/>
        <v>2573384</v>
      </c>
      <c r="N7" s="70">
        <f t="shared" si="0"/>
        <v>508314</v>
      </c>
      <c r="O7" s="70">
        <f t="shared" si="0"/>
        <v>36883</v>
      </c>
      <c r="P7" s="70">
        <f t="shared" si="0"/>
        <v>2751</v>
      </c>
      <c r="Q7" s="70">
        <f t="shared" si="0"/>
        <v>36400</v>
      </c>
      <c r="R7" s="70">
        <f t="shared" si="0"/>
        <v>427166</v>
      </c>
      <c r="S7" s="70">
        <f t="shared" si="0"/>
        <v>710455</v>
      </c>
      <c r="T7" s="70">
        <f t="shared" si="0"/>
        <v>5114</v>
      </c>
      <c r="U7" s="70">
        <f t="shared" si="0"/>
        <v>2065070</v>
      </c>
      <c r="V7" s="70">
        <f t="shared" si="0"/>
        <v>15863610</v>
      </c>
      <c r="W7" s="70">
        <f t="shared" si="0"/>
        <v>1773087</v>
      </c>
      <c r="X7" s="70">
        <f t="shared" si="0"/>
        <v>105051</v>
      </c>
      <c r="Y7" s="70">
        <f t="shared" si="0"/>
        <v>22153</v>
      </c>
      <c r="Z7" s="70">
        <f t="shared" si="0"/>
        <v>86377</v>
      </c>
      <c r="AA7" s="70">
        <f t="shared" si="0"/>
        <v>1182671</v>
      </c>
      <c r="AB7" s="70">
        <f t="shared" si="0"/>
        <v>3159812</v>
      </c>
      <c r="AC7" s="70">
        <f t="shared" si="0"/>
        <v>376835</v>
      </c>
      <c r="AD7" s="70">
        <f t="shared" si="0"/>
        <v>14090523</v>
      </c>
    </row>
    <row r="8" spans="1:30" s="50" customFormat="1" ht="12" customHeight="1">
      <c r="A8" s="51" t="s">
        <v>242</v>
      </c>
      <c r="B8" s="64" t="s">
        <v>281</v>
      </c>
      <c r="C8" s="51" t="s">
        <v>282</v>
      </c>
      <c r="D8" s="72">
        <f aca="true" t="shared" si="1" ref="D8:D38">SUM(E8,+L8)</f>
        <v>4008806</v>
      </c>
      <c r="E8" s="72">
        <f aca="true" t="shared" si="2" ref="E8:E38">+SUM(F8:I8,K8)</f>
        <v>506173</v>
      </c>
      <c r="F8" s="72">
        <v>0</v>
      </c>
      <c r="G8" s="72">
        <v>4849</v>
      </c>
      <c r="H8" s="72">
        <v>4400</v>
      </c>
      <c r="I8" s="72">
        <v>370113</v>
      </c>
      <c r="J8" s="73">
        <v>0</v>
      </c>
      <c r="K8" s="72">
        <v>126811</v>
      </c>
      <c r="L8" s="72">
        <v>3502633</v>
      </c>
      <c r="M8" s="72">
        <f aca="true" t="shared" si="3" ref="M8:M38">SUM(N8,+U8)</f>
        <v>384172</v>
      </c>
      <c r="N8" s="72">
        <f aca="true" t="shared" si="4" ref="N8:N38">+SUM(O8:R8,T8)</f>
        <v>8800</v>
      </c>
      <c r="O8" s="72">
        <v>0</v>
      </c>
      <c r="P8" s="72">
        <v>0</v>
      </c>
      <c r="Q8" s="72">
        <v>8800</v>
      </c>
      <c r="R8" s="72">
        <v>0</v>
      </c>
      <c r="S8" s="73">
        <v>0</v>
      </c>
      <c r="T8" s="72">
        <v>0</v>
      </c>
      <c r="U8" s="72">
        <v>375372</v>
      </c>
      <c r="V8" s="72">
        <f aca="true" t="shared" si="5" ref="V8:V38">+SUM(D8,M8)</f>
        <v>4392978</v>
      </c>
      <c r="W8" s="72">
        <f aca="true" t="shared" si="6" ref="W8:W38">+SUM(E8,N8)</f>
        <v>514973</v>
      </c>
      <c r="X8" s="72">
        <f aca="true" t="shared" si="7" ref="X8:X38">+SUM(F8,O8)</f>
        <v>0</v>
      </c>
      <c r="Y8" s="72">
        <f aca="true" t="shared" si="8" ref="Y8:Y38">+SUM(G8,P8)</f>
        <v>4849</v>
      </c>
      <c r="Z8" s="72">
        <f aca="true" t="shared" si="9" ref="Z8:Z38">+SUM(H8,Q8)</f>
        <v>13200</v>
      </c>
      <c r="AA8" s="72">
        <f aca="true" t="shared" si="10" ref="AA8:AA38">+SUM(I8,R8)</f>
        <v>370113</v>
      </c>
      <c r="AB8" s="73">
        <v>0</v>
      </c>
      <c r="AC8" s="72">
        <f aca="true" t="shared" si="11" ref="AC8:AC38">+SUM(K8,T8)</f>
        <v>126811</v>
      </c>
      <c r="AD8" s="72">
        <f aca="true" t="shared" si="12" ref="AD8:AD38">+SUM(L8,U8)</f>
        <v>3878005</v>
      </c>
    </row>
    <row r="9" spans="1:30" s="50" customFormat="1" ht="12" customHeight="1">
      <c r="A9" s="51" t="s">
        <v>279</v>
      </c>
      <c r="B9" s="64" t="s">
        <v>283</v>
      </c>
      <c r="C9" s="51" t="s">
        <v>284</v>
      </c>
      <c r="D9" s="72">
        <f t="shared" si="1"/>
        <v>869868</v>
      </c>
      <c r="E9" s="72">
        <f t="shared" si="2"/>
        <v>153134</v>
      </c>
      <c r="F9" s="72">
        <v>0</v>
      </c>
      <c r="G9" s="72">
        <v>971</v>
      </c>
      <c r="H9" s="72">
        <v>0</v>
      </c>
      <c r="I9" s="72">
        <v>41921</v>
      </c>
      <c r="J9" s="73">
        <v>0</v>
      </c>
      <c r="K9" s="72">
        <v>110242</v>
      </c>
      <c r="L9" s="72">
        <v>716734</v>
      </c>
      <c r="M9" s="72">
        <f t="shared" si="3"/>
        <v>121684</v>
      </c>
      <c r="N9" s="72">
        <f t="shared" si="4"/>
        <v>25397</v>
      </c>
      <c r="O9" s="72">
        <v>0</v>
      </c>
      <c r="P9" s="72">
        <v>0</v>
      </c>
      <c r="Q9" s="72">
        <v>0</v>
      </c>
      <c r="R9" s="72">
        <v>25106</v>
      </c>
      <c r="S9" s="73">
        <v>0</v>
      </c>
      <c r="T9" s="72">
        <v>291</v>
      </c>
      <c r="U9" s="72">
        <v>96287</v>
      </c>
      <c r="V9" s="72">
        <f t="shared" si="5"/>
        <v>991552</v>
      </c>
      <c r="W9" s="72">
        <f t="shared" si="6"/>
        <v>178531</v>
      </c>
      <c r="X9" s="72">
        <f t="shared" si="7"/>
        <v>0</v>
      </c>
      <c r="Y9" s="72">
        <f t="shared" si="8"/>
        <v>971</v>
      </c>
      <c r="Z9" s="72">
        <f t="shared" si="9"/>
        <v>0</v>
      </c>
      <c r="AA9" s="72">
        <f t="shared" si="10"/>
        <v>67027</v>
      </c>
      <c r="AB9" s="73">
        <v>0</v>
      </c>
      <c r="AC9" s="72">
        <f t="shared" si="11"/>
        <v>110533</v>
      </c>
      <c r="AD9" s="72">
        <f t="shared" si="12"/>
        <v>813021</v>
      </c>
    </row>
    <row r="10" spans="1:30" s="50" customFormat="1" ht="12" customHeight="1">
      <c r="A10" s="51" t="s">
        <v>242</v>
      </c>
      <c r="B10" s="64" t="s">
        <v>285</v>
      </c>
      <c r="C10" s="51" t="s">
        <v>286</v>
      </c>
      <c r="D10" s="72">
        <f t="shared" si="1"/>
        <v>594266</v>
      </c>
      <c r="E10" s="72">
        <f t="shared" si="2"/>
        <v>81245</v>
      </c>
      <c r="F10" s="72">
        <v>66575</v>
      </c>
      <c r="G10" s="72">
        <v>0</v>
      </c>
      <c r="H10" s="72">
        <v>0</v>
      </c>
      <c r="I10" s="72">
        <v>14670</v>
      </c>
      <c r="J10" s="73">
        <v>0</v>
      </c>
      <c r="K10" s="72">
        <v>0</v>
      </c>
      <c r="L10" s="72">
        <v>513021</v>
      </c>
      <c r="M10" s="72">
        <f t="shared" si="3"/>
        <v>135655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135655</v>
      </c>
      <c r="V10" s="72">
        <f t="shared" si="5"/>
        <v>729921</v>
      </c>
      <c r="W10" s="72">
        <f t="shared" si="6"/>
        <v>81245</v>
      </c>
      <c r="X10" s="72">
        <f t="shared" si="7"/>
        <v>66575</v>
      </c>
      <c r="Y10" s="72">
        <f t="shared" si="8"/>
        <v>0</v>
      </c>
      <c r="Z10" s="72">
        <f t="shared" si="9"/>
        <v>0</v>
      </c>
      <c r="AA10" s="72">
        <f t="shared" si="10"/>
        <v>14670</v>
      </c>
      <c r="AB10" s="73">
        <v>0</v>
      </c>
      <c r="AC10" s="72">
        <f t="shared" si="11"/>
        <v>0</v>
      </c>
      <c r="AD10" s="72">
        <f t="shared" si="12"/>
        <v>648676</v>
      </c>
    </row>
    <row r="11" spans="1:30" s="50" customFormat="1" ht="12" customHeight="1">
      <c r="A11" s="51" t="s">
        <v>279</v>
      </c>
      <c r="B11" s="64" t="s">
        <v>287</v>
      </c>
      <c r="C11" s="51" t="s">
        <v>288</v>
      </c>
      <c r="D11" s="72">
        <f t="shared" si="1"/>
        <v>1398408</v>
      </c>
      <c r="E11" s="72">
        <f t="shared" si="2"/>
        <v>72028</v>
      </c>
      <c r="F11" s="72">
        <v>40</v>
      </c>
      <c r="G11" s="72">
        <v>757</v>
      </c>
      <c r="H11" s="72">
        <v>41377</v>
      </c>
      <c r="I11" s="72">
        <v>19846</v>
      </c>
      <c r="J11" s="73">
        <v>0</v>
      </c>
      <c r="K11" s="72">
        <v>10008</v>
      </c>
      <c r="L11" s="72">
        <v>1326380</v>
      </c>
      <c r="M11" s="72">
        <f t="shared" si="3"/>
        <v>308653</v>
      </c>
      <c r="N11" s="72">
        <f t="shared" si="4"/>
        <v>88428</v>
      </c>
      <c r="O11" s="72">
        <v>30000</v>
      </c>
      <c r="P11" s="72">
        <v>0</v>
      </c>
      <c r="Q11" s="72">
        <v>0</v>
      </c>
      <c r="R11" s="72">
        <v>54558</v>
      </c>
      <c r="S11" s="73">
        <v>0</v>
      </c>
      <c r="T11" s="72">
        <v>3870</v>
      </c>
      <c r="U11" s="72">
        <v>220225</v>
      </c>
      <c r="V11" s="72">
        <f t="shared" si="5"/>
        <v>1707061</v>
      </c>
      <c r="W11" s="72">
        <f t="shared" si="6"/>
        <v>160456</v>
      </c>
      <c r="X11" s="72">
        <f t="shared" si="7"/>
        <v>30040</v>
      </c>
      <c r="Y11" s="72">
        <f t="shared" si="8"/>
        <v>757</v>
      </c>
      <c r="Z11" s="72">
        <f t="shared" si="9"/>
        <v>41377</v>
      </c>
      <c r="AA11" s="72">
        <f t="shared" si="10"/>
        <v>74404</v>
      </c>
      <c r="AB11" s="73">
        <v>0</v>
      </c>
      <c r="AC11" s="72">
        <f t="shared" si="11"/>
        <v>13878</v>
      </c>
      <c r="AD11" s="72">
        <f t="shared" si="12"/>
        <v>1546605</v>
      </c>
    </row>
    <row r="12" spans="1:30" s="50" customFormat="1" ht="12" customHeight="1">
      <c r="A12" s="53" t="s">
        <v>242</v>
      </c>
      <c r="B12" s="54" t="s">
        <v>289</v>
      </c>
      <c r="C12" s="53" t="s">
        <v>290</v>
      </c>
      <c r="D12" s="74">
        <f t="shared" si="1"/>
        <v>1291998</v>
      </c>
      <c r="E12" s="74">
        <f t="shared" si="2"/>
        <v>35635</v>
      </c>
      <c r="F12" s="74">
        <v>0</v>
      </c>
      <c r="G12" s="74">
        <v>1671</v>
      </c>
      <c r="H12" s="74">
        <v>0</v>
      </c>
      <c r="I12" s="74">
        <v>33964</v>
      </c>
      <c r="J12" s="75">
        <v>0</v>
      </c>
      <c r="K12" s="74">
        <v>0</v>
      </c>
      <c r="L12" s="74">
        <v>1256363</v>
      </c>
      <c r="M12" s="74">
        <f t="shared" si="3"/>
        <v>70356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70356</v>
      </c>
      <c r="V12" s="74">
        <f t="shared" si="5"/>
        <v>1362354</v>
      </c>
      <c r="W12" s="74">
        <f t="shared" si="6"/>
        <v>35635</v>
      </c>
      <c r="X12" s="74">
        <f t="shared" si="7"/>
        <v>0</v>
      </c>
      <c r="Y12" s="74">
        <f t="shared" si="8"/>
        <v>1671</v>
      </c>
      <c r="Z12" s="74">
        <f t="shared" si="9"/>
        <v>0</v>
      </c>
      <c r="AA12" s="74">
        <f t="shared" si="10"/>
        <v>33964</v>
      </c>
      <c r="AB12" s="75">
        <v>0</v>
      </c>
      <c r="AC12" s="74">
        <f t="shared" si="11"/>
        <v>0</v>
      </c>
      <c r="AD12" s="74">
        <f t="shared" si="12"/>
        <v>1326719</v>
      </c>
    </row>
    <row r="13" spans="1:30" s="50" customFormat="1" ht="12" customHeight="1">
      <c r="A13" s="53" t="s">
        <v>279</v>
      </c>
      <c r="B13" s="54" t="s">
        <v>291</v>
      </c>
      <c r="C13" s="53" t="s">
        <v>292</v>
      </c>
      <c r="D13" s="74">
        <f t="shared" si="1"/>
        <v>931847</v>
      </c>
      <c r="E13" s="74">
        <f t="shared" si="2"/>
        <v>42021</v>
      </c>
      <c r="F13" s="74">
        <v>0</v>
      </c>
      <c r="G13" s="74">
        <v>5665</v>
      </c>
      <c r="H13" s="74">
        <v>0</v>
      </c>
      <c r="I13" s="74">
        <v>31000</v>
      </c>
      <c r="J13" s="75">
        <v>0</v>
      </c>
      <c r="K13" s="74">
        <v>5356</v>
      </c>
      <c r="L13" s="74">
        <v>889826</v>
      </c>
      <c r="M13" s="74">
        <f t="shared" si="3"/>
        <v>73835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73835</v>
      </c>
      <c r="V13" s="74">
        <f t="shared" si="5"/>
        <v>1005682</v>
      </c>
      <c r="W13" s="74">
        <f t="shared" si="6"/>
        <v>42021</v>
      </c>
      <c r="X13" s="74">
        <f t="shared" si="7"/>
        <v>0</v>
      </c>
      <c r="Y13" s="74">
        <f t="shared" si="8"/>
        <v>5665</v>
      </c>
      <c r="Z13" s="74">
        <f t="shared" si="9"/>
        <v>0</v>
      </c>
      <c r="AA13" s="74">
        <f t="shared" si="10"/>
        <v>31000</v>
      </c>
      <c r="AB13" s="75">
        <v>0</v>
      </c>
      <c r="AC13" s="74">
        <f t="shared" si="11"/>
        <v>5356</v>
      </c>
      <c r="AD13" s="74">
        <f t="shared" si="12"/>
        <v>963661</v>
      </c>
    </row>
    <row r="14" spans="1:30" s="50" customFormat="1" ht="12" customHeight="1">
      <c r="A14" s="53" t="s">
        <v>242</v>
      </c>
      <c r="B14" s="54" t="s">
        <v>293</v>
      </c>
      <c r="C14" s="53" t="s">
        <v>294</v>
      </c>
      <c r="D14" s="74">
        <f t="shared" si="1"/>
        <v>529699</v>
      </c>
      <c r="E14" s="74">
        <f t="shared" si="2"/>
        <v>0</v>
      </c>
      <c r="F14" s="74">
        <v>0</v>
      </c>
      <c r="G14" s="74">
        <v>0</v>
      </c>
      <c r="H14" s="74">
        <v>0</v>
      </c>
      <c r="I14" s="74">
        <v>0</v>
      </c>
      <c r="J14" s="75">
        <v>0</v>
      </c>
      <c r="K14" s="74">
        <v>0</v>
      </c>
      <c r="L14" s="74">
        <v>529699</v>
      </c>
      <c r="M14" s="74">
        <f t="shared" si="3"/>
        <v>99279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99279</v>
      </c>
      <c r="V14" s="74">
        <f t="shared" si="5"/>
        <v>628978</v>
      </c>
      <c r="W14" s="74">
        <f t="shared" si="6"/>
        <v>0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0</v>
      </c>
      <c r="AB14" s="75">
        <v>0</v>
      </c>
      <c r="AC14" s="74">
        <f t="shared" si="11"/>
        <v>0</v>
      </c>
      <c r="AD14" s="74">
        <f t="shared" si="12"/>
        <v>628978</v>
      </c>
    </row>
    <row r="15" spans="1:30" s="50" customFormat="1" ht="12" customHeight="1">
      <c r="A15" s="53" t="s">
        <v>279</v>
      </c>
      <c r="B15" s="54" t="s">
        <v>295</v>
      </c>
      <c r="C15" s="53" t="s">
        <v>296</v>
      </c>
      <c r="D15" s="74">
        <f t="shared" si="1"/>
        <v>331671</v>
      </c>
      <c r="E15" s="74">
        <f t="shared" si="2"/>
        <v>6372</v>
      </c>
      <c r="F15" s="74">
        <v>0</v>
      </c>
      <c r="G15" s="74">
        <v>5000</v>
      </c>
      <c r="H15" s="74">
        <v>0</v>
      </c>
      <c r="I15" s="74">
        <v>1333</v>
      </c>
      <c r="J15" s="75">
        <v>0</v>
      </c>
      <c r="K15" s="74">
        <v>39</v>
      </c>
      <c r="L15" s="74">
        <v>325299</v>
      </c>
      <c r="M15" s="74">
        <f t="shared" si="3"/>
        <v>55335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55335</v>
      </c>
      <c r="V15" s="74">
        <f t="shared" si="5"/>
        <v>387006</v>
      </c>
      <c r="W15" s="74">
        <f t="shared" si="6"/>
        <v>6372</v>
      </c>
      <c r="X15" s="74">
        <f t="shared" si="7"/>
        <v>0</v>
      </c>
      <c r="Y15" s="74">
        <f t="shared" si="8"/>
        <v>5000</v>
      </c>
      <c r="Z15" s="74">
        <f t="shared" si="9"/>
        <v>0</v>
      </c>
      <c r="AA15" s="74">
        <f t="shared" si="10"/>
        <v>1333</v>
      </c>
      <c r="AB15" s="75">
        <v>0</v>
      </c>
      <c r="AC15" s="74">
        <f t="shared" si="11"/>
        <v>39</v>
      </c>
      <c r="AD15" s="74">
        <f t="shared" si="12"/>
        <v>380634</v>
      </c>
    </row>
    <row r="16" spans="1:30" s="50" customFormat="1" ht="12" customHeight="1">
      <c r="A16" s="53" t="s">
        <v>242</v>
      </c>
      <c r="B16" s="54" t="s">
        <v>297</v>
      </c>
      <c r="C16" s="53" t="s">
        <v>298</v>
      </c>
      <c r="D16" s="74">
        <f t="shared" si="1"/>
        <v>107199</v>
      </c>
      <c r="E16" s="74">
        <f t="shared" si="2"/>
        <v>5961</v>
      </c>
      <c r="F16" s="74">
        <v>0</v>
      </c>
      <c r="G16" s="74">
        <v>0</v>
      </c>
      <c r="H16" s="74">
        <v>0</v>
      </c>
      <c r="I16" s="74">
        <v>5961</v>
      </c>
      <c r="J16" s="75">
        <v>0</v>
      </c>
      <c r="K16" s="74">
        <v>0</v>
      </c>
      <c r="L16" s="74">
        <v>101238</v>
      </c>
      <c r="M16" s="74">
        <f t="shared" si="3"/>
        <v>65760</v>
      </c>
      <c r="N16" s="74">
        <f t="shared" si="4"/>
        <v>824</v>
      </c>
      <c r="O16" s="74">
        <v>0</v>
      </c>
      <c r="P16" s="74">
        <v>0</v>
      </c>
      <c r="Q16" s="74">
        <v>0</v>
      </c>
      <c r="R16" s="74">
        <v>824</v>
      </c>
      <c r="S16" s="75">
        <v>0</v>
      </c>
      <c r="T16" s="74">
        <v>0</v>
      </c>
      <c r="U16" s="74">
        <v>64936</v>
      </c>
      <c r="V16" s="74">
        <f t="shared" si="5"/>
        <v>172959</v>
      </c>
      <c r="W16" s="74">
        <f t="shared" si="6"/>
        <v>6785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6785</v>
      </c>
      <c r="AB16" s="75">
        <v>0</v>
      </c>
      <c r="AC16" s="74">
        <f t="shared" si="11"/>
        <v>0</v>
      </c>
      <c r="AD16" s="74">
        <f t="shared" si="12"/>
        <v>166174</v>
      </c>
    </row>
    <row r="17" spans="1:30" s="50" customFormat="1" ht="12" customHeight="1">
      <c r="A17" s="53" t="s">
        <v>279</v>
      </c>
      <c r="B17" s="54" t="s">
        <v>299</v>
      </c>
      <c r="C17" s="53" t="s">
        <v>300</v>
      </c>
      <c r="D17" s="74">
        <f t="shared" si="1"/>
        <v>18393</v>
      </c>
      <c r="E17" s="74">
        <f t="shared" si="2"/>
        <v>1913</v>
      </c>
      <c r="F17" s="74">
        <v>0</v>
      </c>
      <c r="G17" s="74">
        <v>0</v>
      </c>
      <c r="H17" s="74">
        <v>0</v>
      </c>
      <c r="I17" s="74">
        <v>338</v>
      </c>
      <c r="J17" s="75">
        <v>0</v>
      </c>
      <c r="K17" s="74">
        <v>1575</v>
      </c>
      <c r="L17" s="74">
        <v>16480</v>
      </c>
      <c r="M17" s="74">
        <f t="shared" si="3"/>
        <v>8034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8034</v>
      </c>
      <c r="V17" s="74">
        <f t="shared" si="5"/>
        <v>26427</v>
      </c>
      <c r="W17" s="74">
        <f t="shared" si="6"/>
        <v>1913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338</v>
      </c>
      <c r="AB17" s="75">
        <v>0</v>
      </c>
      <c r="AC17" s="74">
        <f t="shared" si="11"/>
        <v>1575</v>
      </c>
      <c r="AD17" s="74">
        <f t="shared" si="12"/>
        <v>24514</v>
      </c>
    </row>
    <row r="18" spans="1:30" s="50" customFormat="1" ht="12" customHeight="1">
      <c r="A18" s="53" t="s">
        <v>242</v>
      </c>
      <c r="B18" s="54" t="s">
        <v>301</v>
      </c>
      <c r="C18" s="53" t="s">
        <v>302</v>
      </c>
      <c r="D18" s="74">
        <f t="shared" si="1"/>
        <v>20665</v>
      </c>
      <c r="E18" s="74">
        <f t="shared" si="2"/>
        <v>490</v>
      </c>
      <c r="F18" s="74">
        <v>0</v>
      </c>
      <c r="G18" s="74">
        <v>0</v>
      </c>
      <c r="H18" s="74">
        <v>0</v>
      </c>
      <c r="I18" s="74">
        <v>69</v>
      </c>
      <c r="J18" s="75">
        <v>0</v>
      </c>
      <c r="K18" s="74">
        <v>421</v>
      </c>
      <c r="L18" s="74">
        <v>20175</v>
      </c>
      <c r="M18" s="74">
        <f t="shared" si="3"/>
        <v>36320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36320</v>
      </c>
      <c r="V18" s="74">
        <f t="shared" si="5"/>
        <v>56985</v>
      </c>
      <c r="W18" s="74">
        <f t="shared" si="6"/>
        <v>490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69</v>
      </c>
      <c r="AB18" s="75">
        <v>0</v>
      </c>
      <c r="AC18" s="74">
        <f t="shared" si="11"/>
        <v>421</v>
      </c>
      <c r="AD18" s="74">
        <f t="shared" si="12"/>
        <v>56495</v>
      </c>
    </row>
    <row r="19" spans="1:30" s="50" customFormat="1" ht="12" customHeight="1">
      <c r="A19" s="53" t="s">
        <v>279</v>
      </c>
      <c r="B19" s="54" t="s">
        <v>303</v>
      </c>
      <c r="C19" s="53" t="s">
        <v>304</v>
      </c>
      <c r="D19" s="74">
        <f t="shared" si="1"/>
        <v>409954</v>
      </c>
      <c r="E19" s="74">
        <f t="shared" si="2"/>
        <v>25586</v>
      </c>
      <c r="F19" s="74">
        <v>0</v>
      </c>
      <c r="G19" s="74">
        <v>384</v>
      </c>
      <c r="H19" s="74">
        <v>0</v>
      </c>
      <c r="I19" s="74">
        <v>11413</v>
      </c>
      <c r="J19" s="75">
        <v>0</v>
      </c>
      <c r="K19" s="74">
        <v>13789</v>
      </c>
      <c r="L19" s="74">
        <v>384368</v>
      </c>
      <c r="M19" s="74">
        <f t="shared" si="3"/>
        <v>153537</v>
      </c>
      <c r="N19" s="74">
        <f t="shared" si="4"/>
        <v>7853</v>
      </c>
      <c r="O19" s="74">
        <v>0</v>
      </c>
      <c r="P19" s="74">
        <v>0</v>
      </c>
      <c r="Q19" s="74">
        <v>0</v>
      </c>
      <c r="R19" s="74">
        <v>7853</v>
      </c>
      <c r="S19" s="75">
        <v>0</v>
      </c>
      <c r="T19" s="74">
        <v>0</v>
      </c>
      <c r="U19" s="74">
        <v>145684</v>
      </c>
      <c r="V19" s="74">
        <f t="shared" si="5"/>
        <v>563491</v>
      </c>
      <c r="W19" s="74">
        <f t="shared" si="6"/>
        <v>33439</v>
      </c>
      <c r="X19" s="74">
        <f t="shared" si="7"/>
        <v>0</v>
      </c>
      <c r="Y19" s="74">
        <f t="shared" si="8"/>
        <v>384</v>
      </c>
      <c r="Z19" s="74">
        <f t="shared" si="9"/>
        <v>0</v>
      </c>
      <c r="AA19" s="74">
        <f t="shared" si="10"/>
        <v>19266</v>
      </c>
      <c r="AB19" s="75">
        <v>0</v>
      </c>
      <c r="AC19" s="74">
        <f t="shared" si="11"/>
        <v>13789</v>
      </c>
      <c r="AD19" s="74">
        <f t="shared" si="12"/>
        <v>530052</v>
      </c>
    </row>
    <row r="20" spans="1:30" s="50" customFormat="1" ht="12" customHeight="1">
      <c r="A20" s="53" t="s">
        <v>242</v>
      </c>
      <c r="B20" s="54" t="s">
        <v>305</v>
      </c>
      <c r="C20" s="53" t="s">
        <v>306</v>
      </c>
      <c r="D20" s="74">
        <f t="shared" si="1"/>
        <v>82578</v>
      </c>
      <c r="E20" s="74">
        <f t="shared" si="2"/>
        <v>5586</v>
      </c>
      <c r="F20" s="74">
        <v>0</v>
      </c>
      <c r="G20" s="74">
        <v>0</v>
      </c>
      <c r="H20" s="74">
        <v>0</v>
      </c>
      <c r="I20" s="74">
        <v>207</v>
      </c>
      <c r="J20" s="75">
        <v>0</v>
      </c>
      <c r="K20" s="74">
        <v>5379</v>
      </c>
      <c r="L20" s="74">
        <v>76992</v>
      </c>
      <c r="M20" s="74">
        <f t="shared" si="3"/>
        <v>26807</v>
      </c>
      <c r="N20" s="74">
        <f t="shared" si="4"/>
        <v>5735</v>
      </c>
      <c r="O20" s="74">
        <v>2984</v>
      </c>
      <c r="P20" s="74">
        <v>2751</v>
      </c>
      <c r="Q20" s="74">
        <v>0</v>
      </c>
      <c r="R20" s="74">
        <v>0</v>
      </c>
      <c r="S20" s="75">
        <v>0</v>
      </c>
      <c r="T20" s="74">
        <v>0</v>
      </c>
      <c r="U20" s="74">
        <v>21072</v>
      </c>
      <c r="V20" s="74">
        <f t="shared" si="5"/>
        <v>109385</v>
      </c>
      <c r="W20" s="74">
        <f t="shared" si="6"/>
        <v>11321</v>
      </c>
      <c r="X20" s="74">
        <f t="shared" si="7"/>
        <v>2984</v>
      </c>
      <c r="Y20" s="74">
        <f t="shared" si="8"/>
        <v>2751</v>
      </c>
      <c r="Z20" s="74">
        <f t="shared" si="9"/>
        <v>0</v>
      </c>
      <c r="AA20" s="74">
        <f t="shared" si="10"/>
        <v>207</v>
      </c>
      <c r="AB20" s="75">
        <v>0</v>
      </c>
      <c r="AC20" s="74">
        <f t="shared" si="11"/>
        <v>5379</v>
      </c>
      <c r="AD20" s="74">
        <f t="shared" si="12"/>
        <v>98064</v>
      </c>
    </row>
    <row r="21" spans="1:30" s="50" customFormat="1" ht="12" customHeight="1">
      <c r="A21" s="53" t="s">
        <v>279</v>
      </c>
      <c r="B21" s="54" t="s">
        <v>307</v>
      </c>
      <c r="C21" s="53" t="s">
        <v>308</v>
      </c>
      <c r="D21" s="74">
        <f t="shared" si="1"/>
        <v>154266</v>
      </c>
      <c r="E21" s="74">
        <f t="shared" si="2"/>
        <v>22696</v>
      </c>
      <c r="F21" s="74">
        <v>573</v>
      </c>
      <c r="G21" s="74">
        <v>0</v>
      </c>
      <c r="H21" s="74">
        <v>0</v>
      </c>
      <c r="I21" s="74">
        <v>21911</v>
      </c>
      <c r="J21" s="75">
        <v>0</v>
      </c>
      <c r="K21" s="74">
        <v>212</v>
      </c>
      <c r="L21" s="74">
        <v>131570</v>
      </c>
      <c r="M21" s="74">
        <f t="shared" si="3"/>
        <v>71179</v>
      </c>
      <c r="N21" s="74">
        <f t="shared" si="4"/>
        <v>11299</v>
      </c>
      <c r="O21" s="74">
        <v>3899</v>
      </c>
      <c r="P21" s="74">
        <v>0</v>
      </c>
      <c r="Q21" s="74">
        <v>7400</v>
      </c>
      <c r="R21" s="74">
        <v>0</v>
      </c>
      <c r="S21" s="75">
        <v>0</v>
      </c>
      <c r="T21" s="74">
        <v>0</v>
      </c>
      <c r="U21" s="74">
        <v>59880</v>
      </c>
      <c r="V21" s="74">
        <f t="shared" si="5"/>
        <v>225445</v>
      </c>
      <c r="W21" s="74">
        <f t="shared" si="6"/>
        <v>33995</v>
      </c>
      <c r="X21" s="74">
        <f t="shared" si="7"/>
        <v>4472</v>
      </c>
      <c r="Y21" s="74">
        <f t="shared" si="8"/>
        <v>0</v>
      </c>
      <c r="Z21" s="74">
        <f t="shared" si="9"/>
        <v>7400</v>
      </c>
      <c r="AA21" s="74">
        <f t="shared" si="10"/>
        <v>21911</v>
      </c>
      <c r="AB21" s="75">
        <v>0</v>
      </c>
      <c r="AC21" s="74">
        <f t="shared" si="11"/>
        <v>212</v>
      </c>
      <c r="AD21" s="74">
        <f t="shared" si="12"/>
        <v>191450</v>
      </c>
    </row>
    <row r="22" spans="1:30" s="50" customFormat="1" ht="12" customHeight="1">
      <c r="A22" s="53" t="s">
        <v>242</v>
      </c>
      <c r="B22" s="54" t="s">
        <v>309</v>
      </c>
      <c r="C22" s="53" t="s">
        <v>310</v>
      </c>
      <c r="D22" s="74">
        <f t="shared" si="1"/>
        <v>85809</v>
      </c>
      <c r="E22" s="74">
        <f t="shared" si="2"/>
        <v>10601</v>
      </c>
      <c r="F22" s="74">
        <v>0</v>
      </c>
      <c r="G22" s="74">
        <v>0</v>
      </c>
      <c r="H22" s="74">
        <v>4200</v>
      </c>
      <c r="I22" s="74">
        <v>0</v>
      </c>
      <c r="J22" s="75">
        <v>0</v>
      </c>
      <c r="K22" s="74">
        <v>6401</v>
      </c>
      <c r="L22" s="74">
        <v>75208</v>
      </c>
      <c r="M22" s="74">
        <f t="shared" si="3"/>
        <v>25242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25242</v>
      </c>
      <c r="V22" s="74">
        <f t="shared" si="5"/>
        <v>111051</v>
      </c>
      <c r="W22" s="74">
        <f t="shared" si="6"/>
        <v>10601</v>
      </c>
      <c r="X22" s="74">
        <f t="shared" si="7"/>
        <v>0</v>
      </c>
      <c r="Y22" s="74">
        <f t="shared" si="8"/>
        <v>0</v>
      </c>
      <c r="Z22" s="74">
        <f t="shared" si="9"/>
        <v>4200</v>
      </c>
      <c r="AA22" s="74">
        <f t="shared" si="10"/>
        <v>0</v>
      </c>
      <c r="AB22" s="75">
        <v>0</v>
      </c>
      <c r="AC22" s="74">
        <f t="shared" si="11"/>
        <v>6401</v>
      </c>
      <c r="AD22" s="74">
        <f t="shared" si="12"/>
        <v>100450</v>
      </c>
    </row>
    <row r="23" spans="1:30" s="50" customFormat="1" ht="12" customHeight="1">
      <c r="A23" s="53" t="s">
        <v>279</v>
      </c>
      <c r="B23" s="54" t="s">
        <v>311</v>
      </c>
      <c r="C23" s="53" t="s">
        <v>312</v>
      </c>
      <c r="D23" s="74">
        <f t="shared" si="1"/>
        <v>109028</v>
      </c>
      <c r="E23" s="74">
        <f t="shared" si="2"/>
        <v>10601</v>
      </c>
      <c r="F23" s="74">
        <v>0</v>
      </c>
      <c r="G23" s="74">
        <v>0</v>
      </c>
      <c r="H23" s="74">
        <v>0</v>
      </c>
      <c r="I23" s="74">
        <v>212</v>
      </c>
      <c r="J23" s="75">
        <v>0</v>
      </c>
      <c r="K23" s="74">
        <v>10389</v>
      </c>
      <c r="L23" s="74">
        <v>98427</v>
      </c>
      <c r="M23" s="74">
        <f t="shared" si="3"/>
        <v>42246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42246</v>
      </c>
      <c r="V23" s="74">
        <f t="shared" si="5"/>
        <v>151274</v>
      </c>
      <c r="W23" s="74">
        <f t="shared" si="6"/>
        <v>10601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212</v>
      </c>
      <c r="AB23" s="75">
        <v>0</v>
      </c>
      <c r="AC23" s="74">
        <f t="shared" si="11"/>
        <v>10389</v>
      </c>
      <c r="AD23" s="74">
        <f t="shared" si="12"/>
        <v>140673</v>
      </c>
    </row>
    <row r="24" spans="1:30" s="50" customFormat="1" ht="12" customHeight="1">
      <c r="A24" s="53" t="s">
        <v>242</v>
      </c>
      <c r="B24" s="54" t="s">
        <v>313</v>
      </c>
      <c r="C24" s="53" t="s">
        <v>314</v>
      </c>
      <c r="D24" s="74">
        <f t="shared" si="1"/>
        <v>158918</v>
      </c>
      <c r="E24" s="74">
        <f t="shared" si="2"/>
        <v>12806</v>
      </c>
      <c r="F24" s="74">
        <v>0</v>
      </c>
      <c r="G24" s="74">
        <v>0</v>
      </c>
      <c r="H24" s="74">
        <v>0</v>
      </c>
      <c r="I24" s="74">
        <v>12806</v>
      </c>
      <c r="J24" s="75">
        <v>0</v>
      </c>
      <c r="K24" s="74">
        <v>0</v>
      </c>
      <c r="L24" s="74">
        <v>146112</v>
      </c>
      <c r="M24" s="74">
        <f t="shared" si="3"/>
        <v>61158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61158</v>
      </c>
      <c r="V24" s="74">
        <f t="shared" si="5"/>
        <v>220076</v>
      </c>
      <c r="W24" s="74">
        <f t="shared" si="6"/>
        <v>12806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12806</v>
      </c>
      <c r="AB24" s="75">
        <v>0</v>
      </c>
      <c r="AC24" s="74">
        <f t="shared" si="11"/>
        <v>0</v>
      </c>
      <c r="AD24" s="74">
        <f t="shared" si="12"/>
        <v>207270</v>
      </c>
    </row>
    <row r="25" spans="1:30" s="50" customFormat="1" ht="12" customHeight="1">
      <c r="A25" s="53" t="s">
        <v>315</v>
      </c>
      <c r="B25" s="54" t="s">
        <v>316</v>
      </c>
      <c r="C25" s="53" t="s">
        <v>317</v>
      </c>
      <c r="D25" s="74">
        <f t="shared" si="1"/>
        <v>327206</v>
      </c>
      <c r="E25" s="74">
        <f t="shared" si="2"/>
        <v>9462</v>
      </c>
      <c r="F25" s="74">
        <v>0</v>
      </c>
      <c r="G25" s="74">
        <v>105</v>
      </c>
      <c r="H25" s="74">
        <v>0</v>
      </c>
      <c r="I25" s="74">
        <v>6346</v>
      </c>
      <c r="J25" s="75">
        <v>0</v>
      </c>
      <c r="K25" s="74">
        <v>3011</v>
      </c>
      <c r="L25" s="74">
        <v>317744</v>
      </c>
      <c r="M25" s="74">
        <f t="shared" si="3"/>
        <v>74547</v>
      </c>
      <c r="N25" s="74">
        <f t="shared" si="4"/>
        <v>7350</v>
      </c>
      <c r="O25" s="74">
        <v>0</v>
      </c>
      <c r="P25" s="74">
        <v>0</v>
      </c>
      <c r="Q25" s="74">
        <v>0</v>
      </c>
      <c r="R25" s="74">
        <v>7350</v>
      </c>
      <c r="S25" s="75">
        <v>0</v>
      </c>
      <c r="T25" s="74">
        <v>0</v>
      </c>
      <c r="U25" s="74">
        <v>67197</v>
      </c>
      <c r="V25" s="74">
        <f t="shared" si="5"/>
        <v>401753</v>
      </c>
      <c r="W25" s="74">
        <f t="shared" si="6"/>
        <v>16812</v>
      </c>
      <c r="X25" s="74">
        <f t="shared" si="7"/>
        <v>0</v>
      </c>
      <c r="Y25" s="74">
        <f t="shared" si="8"/>
        <v>105</v>
      </c>
      <c r="Z25" s="74">
        <f t="shared" si="9"/>
        <v>0</v>
      </c>
      <c r="AA25" s="74">
        <f t="shared" si="10"/>
        <v>13696</v>
      </c>
      <c r="AB25" s="75">
        <v>0</v>
      </c>
      <c r="AC25" s="74">
        <f t="shared" si="11"/>
        <v>3011</v>
      </c>
      <c r="AD25" s="74">
        <f t="shared" si="12"/>
        <v>384941</v>
      </c>
    </row>
    <row r="26" spans="1:30" s="50" customFormat="1" ht="12" customHeight="1">
      <c r="A26" s="53" t="s">
        <v>242</v>
      </c>
      <c r="B26" s="54" t="s">
        <v>318</v>
      </c>
      <c r="C26" s="53" t="s">
        <v>319</v>
      </c>
      <c r="D26" s="74">
        <f t="shared" si="1"/>
        <v>307613</v>
      </c>
      <c r="E26" s="74">
        <f t="shared" si="2"/>
        <v>32641</v>
      </c>
      <c r="F26" s="74">
        <v>980</v>
      </c>
      <c r="G26" s="74">
        <v>0</v>
      </c>
      <c r="H26" s="74">
        <v>0</v>
      </c>
      <c r="I26" s="74">
        <v>15688</v>
      </c>
      <c r="J26" s="75">
        <v>0</v>
      </c>
      <c r="K26" s="74">
        <v>15973</v>
      </c>
      <c r="L26" s="74">
        <v>274972</v>
      </c>
      <c r="M26" s="74">
        <f t="shared" si="3"/>
        <v>79083</v>
      </c>
      <c r="N26" s="74">
        <f t="shared" si="4"/>
        <v>13505</v>
      </c>
      <c r="O26" s="74">
        <v>0</v>
      </c>
      <c r="P26" s="74">
        <v>0</v>
      </c>
      <c r="Q26" s="74">
        <v>0</v>
      </c>
      <c r="R26" s="74">
        <v>13505</v>
      </c>
      <c r="S26" s="75">
        <v>0</v>
      </c>
      <c r="T26" s="74">
        <v>0</v>
      </c>
      <c r="U26" s="74">
        <v>65578</v>
      </c>
      <c r="V26" s="74">
        <f t="shared" si="5"/>
        <v>386696</v>
      </c>
      <c r="W26" s="74">
        <f t="shared" si="6"/>
        <v>46146</v>
      </c>
      <c r="X26" s="74">
        <f t="shared" si="7"/>
        <v>980</v>
      </c>
      <c r="Y26" s="74">
        <f t="shared" si="8"/>
        <v>0</v>
      </c>
      <c r="Z26" s="74">
        <f t="shared" si="9"/>
        <v>0</v>
      </c>
      <c r="AA26" s="74">
        <f t="shared" si="10"/>
        <v>29193</v>
      </c>
      <c r="AB26" s="75">
        <v>0</v>
      </c>
      <c r="AC26" s="74">
        <f t="shared" si="11"/>
        <v>15973</v>
      </c>
      <c r="AD26" s="74">
        <f t="shared" si="12"/>
        <v>340550</v>
      </c>
    </row>
    <row r="27" spans="1:30" s="50" customFormat="1" ht="12" customHeight="1">
      <c r="A27" s="53" t="s">
        <v>315</v>
      </c>
      <c r="B27" s="54" t="s">
        <v>320</v>
      </c>
      <c r="C27" s="53" t="s">
        <v>321</v>
      </c>
      <c r="D27" s="74">
        <f t="shared" si="1"/>
        <v>352180</v>
      </c>
      <c r="E27" s="74">
        <f t="shared" si="2"/>
        <v>45070</v>
      </c>
      <c r="F27" s="74">
        <v>0</v>
      </c>
      <c r="G27" s="74">
        <v>0</v>
      </c>
      <c r="H27" s="74">
        <v>0</v>
      </c>
      <c r="I27" s="74">
        <v>14812</v>
      </c>
      <c r="J27" s="75">
        <v>0</v>
      </c>
      <c r="K27" s="74">
        <v>30258</v>
      </c>
      <c r="L27" s="74">
        <v>307110</v>
      </c>
      <c r="M27" s="74">
        <f t="shared" si="3"/>
        <v>151949</v>
      </c>
      <c r="N27" s="74">
        <f t="shared" si="4"/>
        <v>74912</v>
      </c>
      <c r="O27" s="74">
        <v>0</v>
      </c>
      <c r="P27" s="74">
        <v>0</v>
      </c>
      <c r="Q27" s="74">
        <v>0</v>
      </c>
      <c r="R27" s="74">
        <v>74210</v>
      </c>
      <c r="S27" s="75">
        <v>0</v>
      </c>
      <c r="T27" s="74">
        <v>702</v>
      </c>
      <c r="U27" s="74">
        <v>77037</v>
      </c>
      <c r="V27" s="74">
        <f t="shared" si="5"/>
        <v>504129</v>
      </c>
      <c r="W27" s="74">
        <f t="shared" si="6"/>
        <v>119982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89022</v>
      </c>
      <c r="AB27" s="75">
        <v>0</v>
      </c>
      <c r="AC27" s="74">
        <f t="shared" si="11"/>
        <v>30960</v>
      </c>
      <c r="AD27" s="74">
        <f t="shared" si="12"/>
        <v>384147</v>
      </c>
    </row>
    <row r="28" spans="1:30" s="50" customFormat="1" ht="12" customHeight="1">
      <c r="A28" s="53" t="s">
        <v>242</v>
      </c>
      <c r="B28" s="54" t="s">
        <v>322</v>
      </c>
      <c r="C28" s="53" t="s">
        <v>323</v>
      </c>
      <c r="D28" s="74">
        <f t="shared" si="1"/>
        <v>359626</v>
      </c>
      <c r="E28" s="74">
        <f t="shared" si="2"/>
        <v>9955</v>
      </c>
      <c r="F28" s="74">
        <v>0</v>
      </c>
      <c r="G28" s="74">
        <v>0</v>
      </c>
      <c r="H28" s="74">
        <v>0</v>
      </c>
      <c r="I28" s="74">
        <v>936</v>
      </c>
      <c r="J28" s="75">
        <v>0</v>
      </c>
      <c r="K28" s="74">
        <v>9019</v>
      </c>
      <c r="L28" s="74">
        <v>349671</v>
      </c>
      <c r="M28" s="74">
        <f t="shared" si="3"/>
        <v>72077</v>
      </c>
      <c r="N28" s="74">
        <f t="shared" si="4"/>
        <v>6467</v>
      </c>
      <c r="O28" s="74">
        <v>0</v>
      </c>
      <c r="P28" s="74">
        <v>0</v>
      </c>
      <c r="Q28" s="74">
        <v>0</v>
      </c>
      <c r="R28" s="74">
        <v>6467</v>
      </c>
      <c r="S28" s="75">
        <v>0</v>
      </c>
      <c r="T28" s="74">
        <v>0</v>
      </c>
      <c r="U28" s="74">
        <v>65610</v>
      </c>
      <c r="V28" s="74">
        <f t="shared" si="5"/>
        <v>431703</v>
      </c>
      <c r="W28" s="74">
        <f t="shared" si="6"/>
        <v>16422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7403</v>
      </c>
      <c r="AB28" s="75">
        <v>0</v>
      </c>
      <c r="AC28" s="74">
        <f t="shared" si="11"/>
        <v>9019</v>
      </c>
      <c r="AD28" s="74">
        <f t="shared" si="12"/>
        <v>415281</v>
      </c>
    </row>
    <row r="29" spans="1:30" s="50" customFormat="1" ht="12" customHeight="1">
      <c r="A29" s="53" t="s">
        <v>242</v>
      </c>
      <c r="B29" s="54" t="s">
        <v>324</v>
      </c>
      <c r="C29" s="53" t="s">
        <v>325</v>
      </c>
      <c r="D29" s="74">
        <f t="shared" si="1"/>
        <v>262996</v>
      </c>
      <c r="E29" s="74">
        <f t="shared" si="2"/>
        <v>11973</v>
      </c>
      <c r="F29" s="74">
        <v>0</v>
      </c>
      <c r="G29" s="74">
        <v>0</v>
      </c>
      <c r="H29" s="74">
        <v>0</v>
      </c>
      <c r="I29" s="74">
        <v>10489</v>
      </c>
      <c r="J29" s="75">
        <v>0</v>
      </c>
      <c r="K29" s="74">
        <v>1484</v>
      </c>
      <c r="L29" s="74">
        <v>251023</v>
      </c>
      <c r="M29" s="74">
        <f t="shared" si="3"/>
        <v>93224</v>
      </c>
      <c r="N29" s="74">
        <f t="shared" si="4"/>
        <v>20200</v>
      </c>
      <c r="O29" s="74">
        <v>0</v>
      </c>
      <c r="P29" s="74">
        <v>0</v>
      </c>
      <c r="Q29" s="74">
        <v>20200</v>
      </c>
      <c r="R29" s="74">
        <v>0</v>
      </c>
      <c r="S29" s="75">
        <v>0</v>
      </c>
      <c r="T29" s="74">
        <v>0</v>
      </c>
      <c r="U29" s="74">
        <v>73024</v>
      </c>
      <c r="V29" s="74">
        <f t="shared" si="5"/>
        <v>356220</v>
      </c>
      <c r="W29" s="74">
        <f t="shared" si="6"/>
        <v>32173</v>
      </c>
      <c r="X29" s="74">
        <f t="shared" si="7"/>
        <v>0</v>
      </c>
      <c r="Y29" s="74">
        <f t="shared" si="8"/>
        <v>0</v>
      </c>
      <c r="Z29" s="74">
        <f t="shared" si="9"/>
        <v>20200</v>
      </c>
      <c r="AA29" s="74">
        <f t="shared" si="10"/>
        <v>10489</v>
      </c>
      <c r="AB29" s="75">
        <v>0</v>
      </c>
      <c r="AC29" s="74">
        <f t="shared" si="11"/>
        <v>1484</v>
      </c>
      <c r="AD29" s="74">
        <f t="shared" si="12"/>
        <v>324047</v>
      </c>
    </row>
    <row r="30" spans="1:30" s="50" customFormat="1" ht="12" customHeight="1">
      <c r="A30" s="53" t="s">
        <v>242</v>
      </c>
      <c r="B30" s="54" t="s">
        <v>326</v>
      </c>
      <c r="C30" s="53" t="s">
        <v>327</v>
      </c>
      <c r="D30" s="74">
        <f t="shared" si="1"/>
        <v>215581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215581</v>
      </c>
      <c r="M30" s="74">
        <f t="shared" si="3"/>
        <v>33293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33293</v>
      </c>
      <c r="V30" s="74">
        <f t="shared" si="5"/>
        <v>248874</v>
      </c>
      <c r="W30" s="74">
        <f t="shared" si="6"/>
        <v>0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0</v>
      </c>
      <c r="AB30" s="75">
        <v>0</v>
      </c>
      <c r="AC30" s="74">
        <f t="shared" si="11"/>
        <v>0</v>
      </c>
      <c r="AD30" s="74">
        <f t="shared" si="12"/>
        <v>248874</v>
      </c>
    </row>
    <row r="31" spans="1:30" s="50" customFormat="1" ht="12" customHeight="1">
      <c r="A31" s="53" t="s">
        <v>242</v>
      </c>
      <c r="B31" s="54" t="s">
        <v>328</v>
      </c>
      <c r="C31" s="53" t="s">
        <v>329</v>
      </c>
      <c r="D31" s="74">
        <f t="shared" si="1"/>
        <v>132936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132936</v>
      </c>
      <c r="M31" s="74">
        <f t="shared" si="3"/>
        <v>32359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32359</v>
      </c>
      <c r="V31" s="74">
        <f t="shared" si="5"/>
        <v>165295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165295</v>
      </c>
    </row>
    <row r="32" spans="1:30" s="50" customFormat="1" ht="12" customHeight="1">
      <c r="A32" s="53" t="s">
        <v>242</v>
      </c>
      <c r="B32" s="54" t="s">
        <v>330</v>
      </c>
      <c r="C32" s="53" t="s">
        <v>331</v>
      </c>
      <c r="D32" s="74">
        <f t="shared" si="1"/>
        <v>0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0</v>
      </c>
      <c r="M32" s="74">
        <f t="shared" si="3"/>
        <v>39458</v>
      </c>
      <c r="N32" s="74">
        <f t="shared" si="4"/>
        <v>20876</v>
      </c>
      <c r="O32" s="74">
        <v>0</v>
      </c>
      <c r="P32" s="74">
        <v>0</v>
      </c>
      <c r="Q32" s="74">
        <v>0</v>
      </c>
      <c r="R32" s="74">
        <v>20876</v>
      </c>
      <c r="S32" s="75">
        <v>132572</v>
      </c>
      <c r="T32" s="74"/>
      <c r="U32" s="74">
        <v>18582</v>
      </c>
      <c r="V32" s="74">
        <f t="shared" si="5"/>
        <v>39458</v>
      </c>
      <c r="W32" s="74">
        <f t="shared" si="6"/>
        <v>20876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20876</v>
      </c>
      <c r="AB32" s="75">
        <f aca="true" t="shared" si="13" ref="AB32:AB38">+SUM(J32,S32)</f>
        <v>132572</v>
      </c>
      <c r="AC32" s="74">
        <f t="shared" si="11"/>
        <v>0</v>
      </c>
      <c r="AD32" s="74">
        <f t="shared" si="12"/>
        <v>18582</v>
      </c>
    </row>
    <row r="33" spans="1:30" s="50" customFormat="1" ht="12" customHeight="1">
      <c r="A33" s="53" t="s">
        <v>242</v>
      </c>
      <c r="B33" s="54" t="s">
        <v>332</v>
      </c>
      <c r="C33" s="53" t="s">
        <v>333</v>
      </c>
      <c r="D33" s="74">
        <f t="shared" si="1"/>
        <v>7425</v>
      </c>
      <c r="E33" s="74">
        <f t="shared" si="2"/>
        <v>7425</v>
      </c>
      <c r="F33" s="74">
        <v>0</v>
      </c>
      <c r="G33" s="74">
        <v>0</v>
      </c>
      <c r="H33" s="74">
        <v>0</v>
      </c>
      <c r="I33" s="74">
        <v>7425</v>
      </c>
      <c r="J33" s="75">
        <v>242849</v>
      </c>
      <c r="K33" s="74">
        <v>0</v>
      </c>
      <c r="L33" s="74">
        <v>0</v>
      </c>
      <c r="M33" s="74">
        <f t="shared" si="3"/>
        <v>114705</v>
      </c>
      <c r="N33" s="74">
        <f t="shared" si="4"/>
        <v>111266</v>
      </c>
      <c r="O33" s="74">
        <v>0</v>
      </c>
      <c r="P33" s="74">
        <v>0</v>
      </c>
      <c r="Q33" s="74">
        <v>0</v>
      </c>
      <c r="R33" s="74">
        <v>111266</v>
      </c>
      <c r="S33" s="75">
        <v>124356</v>
      </c>
      <c r="T33" s="74">
        <v>0</v>
      </c>
      <c r="U33" s="74">
        <v>3439</v>
      </c>
      <c r="V33" s="74">
        <f t="shared" si="5"/>
        <v>122130</v>
      </c>
      <c r="W33" s="74">
        <f t="shared" si="6"/>
        <v>118691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118691</v>
      </c>
      <c r="AB33" s="75">
        <f t="shared" si="13"/>
        <v>367205</v>
      </c>
      <c r="AC33" s="74">
        <f t="shared" si="11"/>
        <v>0</v>
      </c>
      <c r="AD33" s="74">
        <f t="shared" si="12"/>
        <v>3439</v>
      </c>
    </row>
    <row r="34" spans="1:30" s="50" customFormat="1" ht="12" customHeight="1">
      <c r="A34" s="53" t="s">
        <v>242</v>
      </c>
      <c r="B34" s="54" t="s">
        <v>334</v>
      </c>
      <c r="C34" s="53" t="s">
        <v>335</v>
      </c>
      <c r="D34" s="74">
        <f t="shared" si="1"/>
        <v>0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0</v>
      </c>
      <c r="L34" s="74">
        <v>0</v>
      </c>
      <c r="M34" s="74">
        <f t="shared" si="3"/>
        <v>27533</v>
      </c>
      <c r="N34" s="74">
        <f t="shared" si="4"/>
        <v>27533</v>
      </c>
      <c r="O34" s="74">
        <v>0</v>
      </c>
      <c r="P34" s="74">
        <v>0</v>
      </c>
      <c r="Q34" s="74">
        <v>0</v>
      </c>
      <c r="R34" s="74">
        <v>27533</v>
      </c>
      <c r="S34" s="75">
        <v>200389</v>
      </c>
      <c r="T34" s="74">
        <v>0</v>
      </c>
      <c r="U34" s="74">
        <v>0</v>
      </c>
      <c r="V34" s="74">
        <f t="shared" si="5"/>
        <v>27533</v>
      </c>
      <c r="W34" s="74">
        <f t="shared" si="6"/>
        <v>27533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27533</v>
      </c>
      <c r="AB34" s="75">
        <f t="shared" si="13"/>
        <v>200389</v>
      </c>
      <c r="AC34" s="74">
        <f t="shared" si="11"/>
        <v>0</v>
      </c>
      <c r="AD34" s="74">
        <f t="shared" si="12"/>
        <v>0</v>
      </c>
    </row>
    <row r="35" spans="1:30" s="50" customFormat="1" ht="12" customHeight="1">
      <c r="A35" s="53" t="s">
        <v>242</v>
      </c>
      <c r="B35" s="54" t="s">
        <v>336</v>
      </c>
      <c r="C35" s="53" t="s">
        <v>337</v>
      </c>
      <c r="D35" s="74">
        <f t="shared" si="1"/>
        <v>66382</v>
      </c>
      <c r="E35" s="74">
        <f t="shared" si="2"/>
        <v>55026</v>
      </c>
      <c r="F35" s="74">
        <v>0</v>
      </c>
      <c r="G35" s="74">
        <v>0</v>
      </c>
      <c r="H35" s="74">
        <v>0</v>
      </c>
      <c r="I35" s="74">
        <v>55026</v>
      </c>
      <c r="J35" s="75">
        <v>735693</v>
      </c>
      <c r="K35" s="74">
        <v>0</v>
      </c>
      <c r="L35" s="74">
        <v>11356</v>
      </c>
      <c r="M35" s="74">
        <f t="shared" si="3"/>
        <v>0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0</v>
      </c>
      <c r="V35" s="74">
        <f t="shared" si="5"/>
        <v>66382</v>
      </c>
      <c r="W35" s="74">
        <f t="shared" si="6"/>
        <v>55026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55026</v>
      </c>
      <c r="AB35" s="75">
        <f t="shared" si="13"/>
        <v>735693</v>
      </c>
      <c r="AC35" s="74">
        <f t="shared" si="11"/>
        <v>0</v>
      </c>
      <c r="AD35" s="74">
        <f t="shared" si="12"/>
        <v>11356</v>
      </c>
    </row>
    <row r="36" spans="1:30" s="50" customFormat="1" ht="12" customHeight="1">
      <c r="A36" s="53" t="s">
        <v>242</v>
      </c>
      <c r="B36" s="54" t="s">
        <v>338</v>
      </c>
      <c r="C36" s="53" t="s">
        <v>339</v>
      </c>
      <c r="D36" s="74">
        <f t="shared" si="1"/>
        <v>0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0</v>
      </c>
      <c r="M36" s="74">
        <f t="shared" si="3"/>
        <v>20918</v>
      </c>
      <c r="N36" s="74">
        <f t="shared" si="4"/>
        <v>20918</v>
      </c>
      <c r="O36" s="74">
        <v>0</v>
      </c>
      <c r="P36" s="74">
        <v>0</v>
      </c>
      <c r="Q36" s="74">
        <v>0</v>
      </c>
      <c r="R36" s="74">
        <v>20918</v>
      </c>
      <c r="S36" s="75">
        <v>165444</v>
      </c>
      <c r="T36" s="74">
        <v>0</v>
      </c>
      <c r="U36" s="74">
        <v>0</v>
      </c>
      <c r="V36" s="74">
        <f t="shared" si="5"/>
        <v>20918</v>
      </c>
      <c r="W36" s="74">
        <f t="shared" si="6"/>
        <v>20918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20918</v>
      </c>
      <c r="AB36" s="75">
        <f t="shared" si="13"/>
        <v>165444</v>
      </c>
      <c r="AC36" s="74">
        <f t="shared" si="11"/>
        <v>0</v>
      </c>
      <c r="AD36" s="74">
        <f t="shared" si="12"/>
        <v>0</v>
      </c>
    </row>
    <row r="37" spans="1:30" s="50" customFormat="1" ht="12" customHeight="1">
      <c r="A37" s="53" t="s">
        <v>242</v>
      </c>
      <c r="B37" s="54" t="s">
        <v>340</v>
      </c>
      <c r="C37" s="53" t="s">
        <v>341</v>
      </c>
      <c r="D37" s="74">
        <f t="shared" si="1"/>
        <v>54246</v>
      </c>
      <c r="E37" s="74">
        <f t="shared" si="2"/>
        <v>54246</v>
      </c>
      <c r="F37" s="74">
        <v>0</v>
      </c>
      <c r="G37" s="74">
        <v>0</v>
      </c>
      <c r="H37" s="74">
        <v>0</v>
      </c>
      <c r="I37" s="74">
        <v>54246</v>
      </c>
      <c r="J37" s="75">
        <v>1249926</v>
      </c>
      <c r="K37" s="74">
        <v>0</v>
      </c>
      <c r="L37" s="74">
        <v>0</v>
      </c>
      <c r="M37" s="74">
        <f t="shared" si="3"/>
        <v>0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0</v>
      </c>
      <c r="V37" s="74">
        <f t="shared" si="5"/>
        <v>54246</v>
      </c>
      <c r="W37" s="74">
        <f t="shared" si="6"/>
        <v>54246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54246</v>
      </c>
      <c r="AB37" s="75">
        <f t="shared" si="13"/>
        <v>1249926</v>
      </c>
      <c r="AC37" s="74">
        <f t="shared" si="11"/>
        <v>0</v>
      </c>
      <c r="AD37" s="74">
        <f t="shared" si="12"/>
        <v>0</v>
      </c>
    </row>
    <row r="38" spans="1:30" s="50" customFormat="1" ht="12" customHeight="1">
      <c r="A38" s="53" t="s">
        <v>242</v>
      </c>
      <c r="B38" s="54" t="s">
        <v>342</v>
      </c>
      <c r="C38" s="53" t="s">
        <v>343</v>
      </c>
      <c r="D38" s="74">
        <f t="shared" si="1"/>
        <v>100662</v>
      </c>
      <c r="E38" s="74">
        <f t="shared" si="2"/>
        <v>46127</v>
      </c>
      <c r="F38" s="74">
        <v>0</v>
      </c>
      <c r="G38" s="74">
        <v>0</v>
      </c>
      <c r="H38" s="74">
        <v>0</v>
      </c>
      <c r="I38" s="74">
        <v>24773</v>
      </c>
      <c r="J38" s="75">
        <v>220889</v>
      </c>
      <c r="K38" s="74">
        <v>21354</v>
      </c>
      <c r="L38" s="74">
        <v>54535</v>
      </c>
      <c r="M38" s="74">
        <f t="shared" si="3"/>
        <v>94986</v>
      </c>
      <c r="N38" s="74">
        <f t="shared" si="4"/>
        <v>56951</v>
      </c>
      <c r="O38" s="74">
        <v>0</v>
      </c>
      <c r="P38" s="74">
        <v>0</v>
      </c>
      <c r="Q38" s="74">
        <v>0</v>
      </c>
      <c r="R38" s="74">
        <v>56700</v>
      </c>
      <c r="S38" s="75">
        <v>87694</v>
      </c>
      <c r="T38" s="74">
        <v>251</v>
      </c>
      <c r="U38" s="74">
        <v>38035</v>
      </c>
      <c r="V38" s="74">
        <f t="shared" si="5"/>
        <v>195648</v>
      </c>
      <c r="W38" s="74">
        <f t="shared" si="6"/>
        <v>103078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81473</v>
      </c>
      <c r="AB38" s="75">
        <f t="shared" si="13"/>
        <v>308583</v>
      </c>
      <c r="AC38" s="74">
        <f t="shared" si="11"/>
        <v>21605</v>
      </c>
      <c r="AD38" s="74">
        <f t="shared" si="12"/>
        <v>92570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344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345</v>
      </c>
      <c r="B2" s="147" t="s">
        <v>346</v>
      </c>
      <c r="C2" s="153" t="s">
        <v>347</v>
      </c>
      <c r="D2" s="132" t="s">
        <v>348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349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350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351</v>
      </c>
      <c r="E3" s="80"/>
      <c r="F3" s="80"/>
      <c r="G3" s="80"/>
      <c r="H3" s="80"/>
      <c r="I3" s="80"/>
      <c r="J3" s="80"/>
      <c r="K3" s="85"/>
      <c r="L3" s="81" t="s">
        <v>352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353</v>
      </c>
      <c r="AE3" s="90" t="s">
        <v>354</v>
      </c>
      <c r="AF3" s="134" t="s">
        <v>351</v>
      </c>
      <c r="AG3" s="80"/>
      <c r="AH3" s="80"/>
      <c r="AI3" s="80"/>
      <c r="AJ3" s="80"/>
      <c r="AK3" s="80"/>
      <c r="AL3" s="80"/>
      <c r="AM3" s="85"/>
      <c r="AN3" s="81" t="s">
        <v>352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353</v>
      </c>
      <c r="BG3" s="90" t="s">
        <v>354</v>
      </c>
      <c r="BH3" s="134" t="s">
        <v>351</v>
      </c>
      <c r="BI3" s="80"/>
      <c r="BJ3" s="80"/>
      <c r="BK3" s="80"/>
      <c r="BL3" s="80"/>
      <c r="BM3" s="80"/>
      <c r="BN3" s="80"/>
      <c r="BO3" s="85"/>
      <c r="BP3" s="81" t="s">
        <v>352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353</v>
      </c>
      <c r="CI3" s="90" t="s">
        <v>354</v>
      </c>
    </row>
    <row r="4" spans="1:87" s="45" customFormat="1" ht="13.5" customHeight="1">
      <c r="A4" s="148"/>
      <c r="B4" s="148"/>
      <c r="C4" s="154"/>
      <c r="D4" s="90" t="s">
        <v>354</v>
      </c>
      <c r="E4" s="95" t="s">
        <v>355</v>
      </c>
      <c r="F4" s="89"/>
      <c r="G4" s="93"/>
      <c r="H4" s="80"/>
      <c r="I4" s="94"/>
      <c r="J4" s="135" t="s">
        <v>356</v>
      </c>
      <c r="K4" s="145" t="s">
        <v>357</v>
      </c>
      <c r="L4" s="90" t="s">
        <v>354</v>
      </c>
      <c r="M4" s="134" t="s">
        <v>358</v>
      </c>
      <c r="N4" s="87"/>
      <c r="O4" s="87"/>
      <c r="P4" s="87"/>
      <c r="Q4" s="88"/>
      <c r="R4" s="134" t="s">
        <v>359</v>
      </c>
      <c r="S4" s="80"/>
      <c r="T4" s="80"/>
      <c r="U4" s="94"/>
      <c r="V4" s="95" t="s">
        <v>360</v>
      </c>
      <c r="W4" s="134" t="s">
        <v>361</v>
      </c>
      <c r="X4" s="86"/>
      <c r="Y4" s="87"/>
      <c r="Z4" s="87"/>
      <c r="AA4" s="88"/>
      <c r="AB4" s="95" t="s">
        <v>362</v>
      </c>
      <c r="AC4" s="95" t="s">
        <v>363</v>
      </c>
      <c r="AD4" s="90"/>
      <c r="AE4" s="90"/>
      <c r="AF4" s="90" t="s">
        <v>354</v>
      </c>
      <c r="AG4" s="95" t="s">
        <v>355</v>
      </c>
      <c r="AH4" s="89"/>
      <c r="AI4" s="93"/>
      <c r="AJ4" s="80"/>
      <c r="AK4" s="94"/>
      <c r="AL4" s="135" t="s">
        <v>356</v>
      </c>
      <c r="AM4" s="145" t="s">
        <v>357</v>
      </c>
      <c r="AN4" s="90" t="s">
        <v>354</v>
      </c>
      <c r="AO4" s="134" t="s">
        <v>358</v>
      </c>
      <c r="AP4" s="87"/>
      <c r="AQ4" s="87"/>
      <c r="AR4" s="87"/>
      <c r="AS4" s="88"/>
      <c r="AT4" s="134" t="s">
        <v>359</v>
      </c>
      <c r="AU4" s="80"/>
      <c r="AV4" s="80"/>
      <c r="AW4" s="94"/>
      <c r="AX4" s="95" t="s">
        <v>360</v>
      </c>
      <c r="AY4" s="134" t="s">
        <v>361</v>
      </c>
      <c r="AZ4" s="96"/>
      <c r="BA4" s="96"/>
      <c r="BB4" s="97"/>
      <c r="BC4" s="88"/>
      <c r="BD4" s="95" t="s">
        <v>362</v>
      </c>
      <c r="BE4" s="95" t="s">
        <v>363</v>
      </c>
      <c r="BF4" s="90"/>
      <c r="BG4" s="90"/>
      <c r="BH4" s="90" t="s">
        <v>354</v>
      </c>
      <c r="BI4" s="95" t="s">
        <v>355</v>
      </c>
      <c r="BJ4" s="89"/>
      <c r="BK4" s="93"/>
      <c r="BL4" s="80"/>
      <c r="BM4" s="94"/>
      <c r="BN4" s="135" t="s">
        <v>356</v>
      </c>
      <c r="BO4" s="145" t="s">
        <v>357</v>
      </c>
      <c r="BP4" s="90" t="s">
        <v>354</v>
      </c>
      <c r="BQ4" s="134" t="s">
        <v>358</v>
      </c>
      <c r="BR4" s="87"/>
      <c r="BS4" s="87"/>
      <c r="BT4" s="87"/>
      <c r="BU4" s="88"/>
      <c r="BV4" s="134" t="s">
        <v>359</v>
      </c>
      <c r="BW4" s="80"/>
      <c r="BX4" s="80"/>
      <c r="BY4" s="94"/>
      <c r="BZ4" s="95" t="s">
        <v>360</v>
      </c>
      <c r="CA4" s="134" t="s">
        <v>361</v>
      </c>
      <c r="CB4" s="87"/>
      <c r="CC4" s="87"/>
      <c r="CD4" s="87"/>
      <c r="CE4" s="88"/>
      <c r="CF4" s="95" t="s">
        <v>362</v>
      </c>
      <c r="CG4" s="95" t="s">
        <v>363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354</v>
      </c>
      <c r="F5" s="135" t="s">
        <v>364</v>
      </c>
      <c r="G5" s="135" t="s">
        <v>365</v>
      </c>
      <c r="H5" s="135" t="s">
        <v>366</v>
      </c>
      <c r="I5" s="135" t="s">
        <v>353</v>
      </c>
      <c r="J5" s="98"/>
      <c r="K5" s="146"/>
      <c r="L5" s="90"/>
      <c r="M5" s="90" t="s">
        <v>354</v>
      </c>
      <c r="N5" s="90" t="s">
        <v>367</v>
      </c>
      <c r="O5" s="90" t="s">
        <v>368</v>
      </c>
      <c r="P5" s="90" t="s">
        <v>369</v>
      </c>
      <c r="Q5" s="90" t="s">
        <v>370</v>
      </c>
      <c r="R5" s="90" t="s">
        <v>354</v>
      </c>
      <c r="S5" s="95" t="s">
        <v>371</v>
      </c>
      <c r="T5" s="95" t="s">
        <v>372</v>
      </c>
      <c r="U5" s="95" t="s">
        <v>373</v>
      </c>
      <c r="V5" s="90"/>
      <c r="W5" s="90" t="s">
        <v>354</v>
      </c>
      <c r="X5" s="95" t="s">
        <v>371</v>
      </c>
      <c r="Y5" s="95" t="s">
        <v>372</v>
      </c>
      <c r="Z5" s="95" t="s">
        <v>373</v>
      </c>
      <c r="AA5" s="95" t="s">
        <v>353</v>
      </c>
      <c r="AB5" s="90"/>
      <c r="AC5" s="90"/>
      <c r="AD5" s="90"/>
      <c r="AE5" s="90"/>
      <c r="AF5" s="90"/>
      <c r="AG5" s="90" t="s">
        <v>354</v>
      </c>
      <c r="AH5" s="135" t="s">
        <v>364</v>
      </c>
      <c r="AI5" s="135" t="s">
        <v>365</v>
      </c>
      <c r="AJ5" s="135" t="s">
        <v>366</v>
      </c>
      <c r="AK5" s="135" t="s">
        <v>353</v>
      </c>
      <c r="AL5" s="98"/>
      <c r="AM5" s="146"/>
      <c r="AN5" s="90"/>
      <c r="AO5" s="90" t="s">
        <v>354</v>
      </c>
      <c r="AP5" s="90" t="s">
        <v>367</v>
      </c>
      <c r="AQ5" s="90" t="s">
        <v>368</v>
      </c>
      <c r="AR5" s="90" t="s">
        <v>369</v>
      </c>
      <c r="AS5" s="90" t="s">
        <v>370</v>
      </c>
      <c r="AT5" s="90" t="s">
        <v>354</v>
      </c>
      <c r="AU5" s="95" t="s">
        <v>371</v>
      </c>
      <c r="AV5" s="95" t="s">
        <v>372</v>
      </c>
      <c r="AW5" s="95" t="s">
        <v>373</v>
      </c>
      <c r="AX5" s="90"/>
      <c r="AY5" s="90" t="s">
        <v>354</v>
      </c>
      <c r="AZ5" s="95" t="s">
        <v>371</v>
      </c>
      <c r="BA5" s="95" t="s">
        <v>372</v>
      </c>
      <c r="BB5" s="95" t="s">
        <v>373</v>
      </c>
      <c r="BC5" s="95" t="s">
        <v>353</v>
      </c>
      <c r="BD5" s="90"/>
      <c r="BE5" s="90"/>
      <c r="BF5" s="90"/>
      <c r="BG5" s="90"/>
      <c r="BH5" s="90"/>
      <c r="BI5" s="90" t="s">
        <v>354</v>
      </c>
      <c r="BJ5" s="135" t="s">
        <v>364</v>
      </c>
      <c r="BK5" s="135" t="s">
        <v>365</v>
      </c>
      <c r="BL5" s="135" t="s">
        <v>366</v>
      </c>
      <c r="BM5" s="135" t="s">
        <v>353</v>
      </c>
      <c r="BN5" s="98"/>
      <c r="BO5" s="146"/>
      <c r="BP5" s="90"/>
      <c r="BQ5" s="90" t="s">
        <v>354</v>
      </c>
      <c r="BR5" s="90" t="s">
        <v>367</v>
      </c>
      <c r="BS5" s="90" t="s">
        <v>368</v>
      </c>
      <c r="BT5" s="90" t="s">
        <v>369</v>
      </c>
      <c r="BU5" s="90" t="s">
        <v>370</v>
      </c>
      <c r="BV5" s="90" t="s">
        <v>354</v>
      </c>
      <c r="BW5" s="95" t="s">
        <v>371</v>
      </c>
      <c r="BX5" s="95" t="s">
        <v>372</v>
      </c>
      <c r="BY5" s="95" t="s">
        <v>373</v>
      </c>
      <c r="BZ5" s="90"/>
      <c r="CA5" s="90" t="s">
        <v>354</v>
      </c>
      <c r="CB5" s="95" t="s">
        <v>371</v>
      </c>
      <c r="CC5" s="95" t="s">
        <v>372</v>
      </c>
      <c r="CD5" s="95" t="s">
        <v>373</v>
      </c>
      <c r="CE5" s="95" t="s">
        <v>353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374</v>
      </c>
      <c r="E6" s="101" t="s">
        <v>374</v>
      </c>
      <c r="F6" s="102" t="s">
        <v>374</v>
      </c>
      <c r="G6" s="102" t="s">
        <v>374</v>
      </c>
      <c r="H6" s="102" t="s">
        <v>374</v>
      </c>
      <c r="I6" s="102" t="s">
        <v>374</v>
      </c>
      <c r="J6" s="102" t="s">
        <v>374</v>
      </c>
      <c r="K6" s="102" t="s">
        <v>374</v>
      </c>
      <c r="L6" s="101" t="s">
        <v>374</v>
      </c>
      <c r="M6" s="101" t="s">
        <v>374</v>
      </c>
      <c r="N6" s="101" t="s">
        <v>374</v>
      </c>
      <c r="O6" s="101" t="s">
        <v>374</v>
      </c>
      <c r="P6" s="101" t="s">
        <v>374</v>
      </c>
      <c r="Q6" s="101" t="s">
        <v>374</v>
      </c>
      <c r="R6" s="101" t="s">
        <v>374</v>
      </c>
      <c r="S6" s="101" t="s">
        <v>374</v>
      </c>
      <c r="T6" s="101" t="s">
        <v>374</v>
      </c>
      <c r="U6" s="101" t="s">
        <v>374</v>
      </c>
      <c r="V6" s="101" t="s">
        <v>374</v>
      </c>
      <c r="W6" s="101" t="s">
        <v>374</v>
      </c>
      <c r="X6" s="101" t="s">
        <v>374</v>
      </c>
      <c r="Y6" s="101" t="s">
        <v>374</v>
      </c>
      <c r="Z6" s="101" t="s">
        <v>374</v>
      </c>
      <c r="AA6" s="101" t="s">
        <v>374</v>
      </c>
      <c r="AB6" s="101" t="s">
        <v>374</v>
      </c>
      <c r="AC6" s="101" t="s">
        <v>374</v>
      </c>
      <c r="AD6" s="101" t="s">
        <v>374</v>
      </c>
      <c r="AE6" s="101" t="s">
        <v>374</v>
      </c>
      <c r="AF6" s="101" t="s">
        <v>374</v>
      </c>
      <c r="AG6" s="101" t="s">
        <v>374</v>
      </c>
      <c r="AH6" s="102" t="s">
        <v>374</v>
      </c>
      <c r="AI6" s="102" t="s">
        <v>374</v>
      </c>
      <c r="AJ6" s="102" t="s">
        <v>374</v>
      </c>
      <c r="AK6" s="102" t="s">
        <v>374</v>
      </c>
      <c r="AL6" s="102" t="s">
        <v>374</v>
      </c>
      <c r="AM6" s="102" t="s">
        <v>374</v>
      </c>
      <c r="AN6" s="101" t="s">
        <v>374</v>
      </c>
      <c r="AO6" s="101" t="s">
        <v>374</v>
      </c>
      <c r="AP6" s="101" t="s">
        <v>374</v>
      </c>
      <c r="AQ6" s="101" t="s">
        <v>374</v>
      </c>
      <c r="AR6" s="101" t="s">
        <v>374</v>
      </c>
      <c r="AS6" s="101" t="s">
        <v>374</v>
      </c>
      <c r="AT6" s="101" t="s">
        <v>374</v>
      </c>
      <c r="AU6" s="101" t="s">
        <v>374</v>
      </c>
      <c r="AV6" s="101" t="s">
        <v>374</v>
      </c>
      <c r="AW6" s="101" t="s">
        <v>374</v>
      </c>
      <c r="AX6" s="101" t="s">
        <v>374</v>
      </c>
      <c r="AY6" s="101" t="s">
        <v>374</v>
      </c>
      <c r="AZ6" s="101" t="s">
        <v>374</v>
      </c>
      <c r="BA6" s="101" t="s">
        <v>374</v>
      </c>
      <c r="BB6" s="101" t="s">
        <v>374</v>
      </c>
      <c r="BC6" s="101" t="s">
        <v>374</v>
      </c>
      <c r="BD6" s="101" t="s">
        <v>374</v>
      </c>
      <c r="BE6" s="101" t="s">
        <v>374</v>
      </c>
      <c r="BF6" s="101" t="s">
        <v>374</v>
      </c>
      <c r="BG6" s="101" t="s">
        <v>374</v>
      </c>
      <c r="BH6" s="101" t="s">
        <v>374</v>
      </c>
      <c r="BI6" s="101" t="s">
        <v>374</v>
      </c>
      <c r="BJ6" s="102" t="s">
        <v>374</v>
      </c>
      <c r="BK6" s="102" t="s">
        <v>374</v>
      </c>
      <c r="BL6" s="102" t="s">
        <v>374</v>
      </c>
      <c r="BM6" s="102" t="s">
        <v>374</v>
      </c>
      <c r="BN6" s="102" t="s">
        <v>374</v>
      </c>
      <c r="BO6" s="102" t="s">
        <v>374</v>
      </c>
      <c r="BP6" s="101" t="s">
        <v>374</v>
      </c>
      <c r="BQ6" s="101" t="s">
        <v>374</v>
      </c>
      <c r="BR6" s="102" t="s">
        <v>374</v>
      </c>
      <c r="BS6" s="102" t="s">
        <v>374</v>
      </c>
      <c r="BT6" s="102" t="s">
        <v>374</v>
      </c>
      <c r="BU6" s="102" t="s">
        <v>374</v>
      </c>
      <c r="BV6" s="101" t="s">
        <v>374</v>
      </c>
      <c r="BW6" s="101" t="s">
        <v>374</v>
      </c>
      <c r="BX6" s="101" t="s">
        <v>374</v>
      </c>
      <c r="BY6" s="101" t="s">
        <v>374</v>
      </c>
      <c r="BZ6" s="101" t="s">
        <v>374</v>
      </c>
      <c r="CA6" s="101" t="s">
        <v>374</v>
      </c>
      <c r="CB6" s="101" t="s">
        <v>374</v>
      </c>
      <c r="CC6" s="101" t="s">
        <v>374</v>
      </c>
      <c r="CD6" s="101" t="s">
        <v>374</v>
      </c>
      <c r="CE6" s="101" t="s">
        <v>374</v>
      </c>
      <c r="CF6" s="101" t="s">
        <v>374</v>
      </c>
      <c r="CG6" s="101" t="s">
        <v>374</v>
      </c>
      <c r="CH6" s="101" t="s">
        <v>374</v>
      </c>
      <c r="CI6" s="101" t="s">
        <v>374</v>
      </c>
    </row>
    <row r="7" spans="1:87" s="50" customFormat="1" ht="12" customHeight="1">
      <c r="A7" s="48" t="s">
        <v>375</v>
      </c>
      <c r="B7" s="63" t="s">
        <v>376</v>
      </c>
      <c r="C7" s="48" t="s">
        <v>354</v>
      </c>
      <c r="D7" s="70">
        <f aca="true" t="shared" si="0" ref="D7:AI7">SUM(D8:D38)</f>
        <v>185056</v>
      </c>
      <c r="E7" s="70">
        <f t="shared" si="0"/>
        <v>134126</v>
      </c>
      <c r="F7" s="70">
        <f t="shared" si="0"/>
        <v>729</v>
      </c>
      <c r="G7" s="70">
        <f t="shared" si="0"/>
        <v>133397</v>
      </c>
      <c r="H7" s="70">
        <f t="shared" si="0"/>
        <v>0</v>
      </c>
      <c r="I7" s="70">
        <f t="shared" si="0"/>
        <v>0</v>
      </c>
      <c r="J7" s="70">
        <f t="shared" si="0"/>
        <v>50930</v>
      </c>
      <c r="K7" s="70">
        <f t="shared" si="0"/>
        <v>50930</v>
      </c>
      <c r="L7" s="70">
        <f t="shared" si="0"/>
        <v>12013125</v>
      </c>
      <c r="M7" s="70">
        <f t="shared" si="0"/>
        <v>5089619</v>
      </c>
      <c r="N7" s="70">
        <f t="shared" si="0"/>
        <v>2037428</v>
      </c>
      <c r="O7" s="70">
        <f t="shared" si="0"/>
        <v>2021026</v>
      </c>
      <c r="P7" s="70">
        <f t="shared" si="0"/>
        <v>975266</v>
      </c>
      <c r="Q7" s="70">
        <f t="shared" si="0"/>
        <v>55899</v>
      </c>
      <c r="R7" s="70">
        <f t="shared" si="0"/>
        <v>3159475</v>
      </c>
      <c r="S7" s="70">
        <f t="shared" si="0"/>
        <v>494720</v>
      </c>
      <c r="T7" s="70">
        <f t="shared" si="0"/>
        <v>2517280</v>
      </c>
      <c r="U7" s="70">
        <f t="shared" si="0"/>
        <v>147475</v>
      </c>
      <c r="V7" s="70">
        <f t="shared" si="0"/>
        <v>147919</v>
      </c>
      <c r="W7" s="70">
        <f t="shared" si="0"/>
        <v>3610851</v>
      </c>
      <c r="X7" s="70">
        <f t="shared" si="0"/>
        <v>462839</v>
      </c>
      <c r="Y7" s="70">
        <f t="shared" si="0"/>
        <v>2158230</v>
      </c>
      <c r="Z7" s="70">
        <f t="shared" si="0"/>
        <v>865714</v>
      </c>
      <c r="AA7" s="70">
        <f t="shared" si="0"/>
        <v>124068</v>
      </c>
      <c r="AB7" s="70">
        <f t="shared" si="0"/>
        <v>3157266</v>
      </c>
      <c r="AC7" s="70">
        <f t="shared" si="0"/>
        <v>5261</v>
      </c>
      <c r="AD7" s="70">
        <f t="shared" si="0"/>
        <v>333206</v>
      </c>
      <c r="AE7" s="70">
        <f t="shared" si="0"/>
        <v>12531387</v>
      </c>
      <c r="AF7" s="70">
        <f t="shared" si="0"/>
        <v>20591</v>
      </c>
      <c r="AG7" s="70">
        <f t="shared" si="0"/>
        <v>8894</v>
      </c>
      <c r="AH7" s="70">
        <f t="shared" si="0"/>
        <v>0</v>
      </c>
      <c r="AI7" s="70">
        <f t="shared" si="0"/>
        <v>8894</v>
      </c>
      <c r="AJ7" s="70">
        <f aca="true" t="shared" si="1" ref="AJ7:BO7">SUM(AJ8:AJ38)</f>
        <v>0</v>
      </c>
      <c r="AK7" s="70">
        <f t="shared" si="1"/>
        <v>0</v>
      </c>
      <c r="AL7" s="70">
        <f t="shared" si="1"/>
        <v>11697</v>
      </c>
      <c r="AM7" s="70">
        <f t="shared" si="1"/>
        <v>0</v>
      </c>
      <c r="AN7" s="70">
        <f t="shared" si="1"/>
        <v>2300256</v>
      </c>
      <c r="AO7" s="70">
        <f t="shared" si="1"/>
        <v>713200</v>
      </c>
      <c r="AP7" s="70">
        <f t="shared" si="1"/>
        <v>452549</v>
      </c>
      <c r="AQ7" s="70">
        <f t="shared" si="1"/>
        <v>56032</v>
      </c>
      <c r="AR7" s="70">
        <f t="shared" si="1"/>
        <v>204619</v>
      </c>
      <c r="AS7" s="70">
        <f t="shared" si="1"/>
        <v>0</v>
      </c>
      <c r="AT7" s="70">
        <f t="shared" si="1"/>
        <v>1110702</v>
      </c>
      <c r="AU7" s="70">
        <f t="shared" si="1"/>
        <v>40234</v>
      </c>
      <c r="AV7" s="70">
        <f t="shared" si="1"/>
        <v>1070468</v>
      </c>
      <c r="AW7" s="70">
        <f t="shared" si="1"/>
        <v>0</v>
      </c>
      <c r="AX7" s="70">
        <f t="shared" si="1"/>
        <v>2310</v>
      </c>
      <c r="AY7" s="70">
        <f t="shared" si="1"/>
        <v>471600</v>
      </c>
      <c r="AZ7" s="70">
        <f t="shared" si="1"/>
        <v>59229</v>
      </c>
      <c r="BA7" s="70">
        <f t="shared" si="1"/>
        <v>344137</v>
      </c>
      <c r="BB7" s="70">
        <f t="shared" si="1"/>
        <v>50694</v>
      </c>
      <c r="BC7" s="70">
        <f t="shared" si="1"/>
        <v>17540</v>
      </c>
      <c r="BD7" s="70">
        <f t="shared" si="1"/>
        <v>706926</v>
      </c>
      <c r="BE7" s="70">
        <f t="shared" si="1"/>
        <v>2444</v>
      </c>
      <c r="BF7" s="70">
        <f t="shared" si="1"/>
        <v>256066</v>
      </c>
      <c r="BG7" s="70">
        <f t="shared" si="1"/>
        <v>2576913</v>
      </c>
      <c r="BH7" s="70">
        <f t="shared" si="1"/>
        <v>205647</v>
      </c>
      <c r="BI7" s="70">
        <f t="shared" si="1"/>
        <v>143020</v>
      </c>
      <c r="BJ7" s="70">
        <f t="shared" si="1"/>
        <v>729</v>
      </c>
      <c r="BK7" s="70">
        <f t="shared" si="1"/>
        <v>142291</v>
      </c>
      <c r="BL7" s="70">
        <f t="shared" si="1"/>
        <v>0</v>
      </c>
      <c r="BM7" s="70">
        <f t="shared" si="1"/>
        <v>0</v>
      </c>
      <c r="BN7" s="70">
        <f t="shared" si="1"/>
        <v>62627</v>
      </c>
      <c r="BO7" s="70">
        <f t="shared" si="1"/>
        <v>50930</v>
      </c>
      <c r="BP7" s="70">
        <f aca="true" t="shared" si="2" ref="BP7:CU7">SUM(BP8:BP38)</f>
        <v>14313381</v>
      </c>
      <c r="BQ7" s="70">
        <f t="shared" si="2"/>
        <v>5802819</v>
      </c>
      <c r="BR7" s="70">
        <f t="shared" si="2"/>
        <v>2489977</v>
      </c>
      <c r="BS7" s="70">
        <f t="shared" si="2"/>
        <v>2077058</v>
      </c>
      <c r="BT7" s="70">
        <f t="shared" si="2"/>
        <v>1179885</v>
      </c>
      <c r="BU7" s="70">
        <f t="shared" si="2"/>
        <v>55899</v>
      </c>
      <c r="BV7" s="70">
        <f t="shared" si="2"/>
        <v>4270177</v>
      </c>
      <c r="BW7" s="70">
        <f t="shared" si="2"/>
        <v>534954</v>
      </c>
      <c r="BX7" s="70">
        <f t="shared" si="2"/>
        <v>3587748</v>
      </c>
      <c r="BY7" s="70">
        <f t="shared" si="2"/>
        <v>147475</v>
      </c>
      <c r="BZ7" s="70">
        <f t="shared" si="2"/>
        <v>150229</v>
      </c>
      <c r="CA7" s="70">
        <f t="shared" si="2"/>
        <v>4082451</v>
      </c>
      <c r="CB7" s="70">
        <f t="shared" si="2"/>
        <v>522068</v>
      </c>
      <c r="CC7" s="70">
        <f t="shared" si="2"/>
        <v>2502367</v>
      </c>
      <c r="CD7" s="70">
        <f t="shared" si="2"/>
        <v>916408</v>
      </c>
      <c r="CE7" s="70">
        <f t="shared" si="2"/>
        <v>141608</v>
      </c>
      <c r="CF7" s="70">
        <f t="shared" si="2"/>
        <v>3864192</v>
      </c>
      <c r="CG7" s="70">
        <f t="shared" si="2"/>
        <v>7705</v>
      </c>
      <c r="CH7" s="70">
        <f t="shared" si="2"/>
        <v>589272</v>
      </c>
      <c r="CI7" s="70">
        <f t="shared" si="2"/>
        <v>15108300</v>
      </c>
    </row>
    <row r="8" spans="1:87" s="50" customFormat="1" ht="12" customHeight="1">
      <c r="A8" s="51" t="s">
        <v>375</v>
      </c>
      <c r="B8" s="64" t="s">
        <v>377</v>
      </c>
      <c r="C8" s="51" t="s">
        <v>378</v>
      </c>
      <c r="D8" s="72">
        <f aca="true" t="shared" si="3" ref="D8:D38">+SUM(E8,J8)</f>
        <v>61440</v>
      </c>
      <c r="E8" s="72">
        <f aca="true" t="shared" si="4" ref="E8:E38">+SUM(F8:I8)</f>
        <v>61440</v>
      </c>
      <c r="F8" s="72">
        <v>0</v>
      </c>
      <c r="G8" s="72">
        <v>61440</v>
      </c>
      <c r="H8" s="72">
        <v>0</v>
      </c>
      <c r="I8" s="72">
        <v>0</v>
      </c>
      <c r="J8" s="72">
        <v>0</v>
      </c>
      <c r="K8" s="73">
        <v>0</v>
      </c>
      <c r="L8" s="72">
        <f aca="true" t="shared" si="5" ref="L8:L38">+SUM(M8,R8,V8,W8,AC8)</f>
        <v>3903278</v>
      </c>
      <c r="M8" s="72">
        <f aca="true" t="shared" si="6" ref="M8:M38">+SUM(N8:Q8)</f>
        <v>1871204</v>
      </c>
      <c r="N8" s="72">
        <v>1078598</v>
      </c>
      <c r="O8" s="72">
        <v>694552</v>
      </c>
      <c r="P8" s="72">
        <v>98054</v>
      </c>
      <c r="Q8" s="72">
        <v>0</v>
      </c>
      <c r="R8" s="72">
        <f aca="true" t="shared" si="7" ref="R8:R38">+SUM(S8:U8)</f>
        <v>740238</v>
      </c>
      <c r="S8" s="72">
        <v>219429</v>
      </c>
      <c r="T8" s="72">
        <v>515187</v>
      </c>
      <c r="U8" s="72">
        <v>5622</v>
      </c>
      <c r="V8" s="72">
        <v>8212</v>
      </c>
      <c r="W8" s="72">
        <f aca="true" t="shared" si="8" ref="W8:W38">+SUM(X8:AA8)</f>
        <v>1283624</v>
      </c>
      <c r="X8" s="72">
        <v>75174</v>
      </c>
      <c r="Y8" s="72">
        <v>561921</v>
      </c>
      <c r="Z8" s="72">
        <v>600038</v>
      </c>
      <c r="AA8" s="72">
        <v>46491</v>
      </c>
      <c r="AB8" s="73">
        <v>0</v>
      </c>
      <c r="AC8" s="72">
        <v>0</v>
      </c>
      <c r="AD8" s="72">
        <v>44088</v>
      </c>
      <c r="AE8" s="72">
        <f aca="true" t="shared" si="9" ref="AE8:AE38">+SUM(D8,L8,AD8)</f>
        <v>4008806</v>
      </c>
      <c r="AF8" s="72">
        <f aca="true" t="shared" si="10" ref="AF8:AF38">+SUM(AG8,AL8)</f>
        <v>0</v>
      </c>
      <c r="AG8" s="72">
        <f aca="true" t="shared" si="11" ref="AG8:AG38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8">+SUM(AO8,AT8,AX8,AY8,BE8)</f>
        <v>384172</v>
      </c>
      <c r="AO8" s="72">
        <f aca="true" t="shared" si="13" ref="AO8:AO38">+SUM(AP8:AS8)</f>
        <v>163424</v>
      </c>
      <c r="AP8" s="72">
        <v>138910</v>
      </c>
      <c r="AQ8" s="72">
        <v>0</v>
      </c>
      <c r="AR8" s="72">
        <v>24514</v>
      </c>
      <c r="AS8" s="72">
        <v>0</v>
      </c>
      <c r="AT8" s="72">
        <f aca="true" t="shared" si="14" ref="AT8:AT38">+SUM(AU8:AW8)</f>
        <v>211804</v>
      </c>
      <c r="AU8" s="72">
        <v>334</v>
      </c>
      <c r="AV8" s="72">
        <v>211470</v>
      </c>
      <c r="AW8" s="72">
        <v>0</v>
      </c>
      <c r="AX8" s="72">
        <v>0</v>
      </c>
      <c r="AY8" s="72">
        <f aca="true" t="shared" si="15" ref="AY8:AY38">+SUM(AZ8:BC8)</f>
        <v>8944</v>
      </c>
      <c r="AZ8" s="72">
        <v>0</v>
      </c>
      <c r="BA8" s="72">
        <v>8925</v>
      </c>
      <c r="BB8" s="72">
        <v>19</v>
      </c>
      <c r="BC8" s="72">
        <v>0</v>
      </c>
      <c r="BD8" s="73">
        <v>0</v>
      </c>
      <c r="BE8" s="72">
        <v>0</v>
      </c>
      <c r="BF8" s="72">
        <v>0</v>
      </c>
      <c r="BG8" s="72">
        <f aca="true" t="shared" si="16" ref="BG8:BG38">+SUM(BF8,AN8,AF8)</f>
        <v>384172</v>
      </c>
      <c r="BH8" s="72">
        <f aca="true" t="shared" si="17" ref="BH8:BH31">SUM(D8,AF8)</f>
        <v>61440</v>
      </c>
      <c r="BI8" s="72">
        <f aca="true" t="shared" si="18" ref="BI8:BI31">SUM(E8,AG8)</f>
        <v>61440</v>
      </c>
      <c r="BJ8" s="72">
        <f aca="true" t="shared" si="19" ref="BJ8:BJ31">SUM(F8,AH8)</f>
        <v>0</v>
      </c>
      <c r="BK8" s="72">
        <f aca="true" t="shared" si="20" ref="BK8:BK31">SUM(G8,AI8)</f>
        <v>61440</v>
      </c>
      <c r="BL8" s="72">
        <f aca="true" t="shared" si="21" ref="BL8:BL31">SUM(H8,AJ8)</f>
        <v>0</v>
      </c>
      <c r="BM8" s="72">
        <f aca="true" t="shared" si="22" ref="BM8:BM31">SUM(I8,AK8)</f>
        <v>0</v>
      </c>
      <c r="BN8" s="72">
        <f aca="true" t="shared" si="23" ref="BN8:BN31">SUM(J8,AL8)</f>
        <v>0</v>
      </c>
      <c r="BO8" s="73">
        <f aca="true" t="shared" si="24" ref="BO8:BO31">SUM(K8,AM8)</f>
        <v>0</v>
      </c>
      <c r="BP8" s="72">
        <f aca="true" t="shared" si="25" ref="BP8:BP31">SUM(L8,AN8)</f>
        <v>4287450</v>
      </c>
      <c r="BQ8" s="72">
        <f aca="true" t="shared" si="26" ref="BQ8:BQ31">SUM(M8,AO8)</f>
        <v>2034628</v>
      </c>
      <c r="BR8" s="72">
        <f aca="true" t="shared" si="27" ref="BR8:BR31">SUM(N8,AP8)</f>
        <v>1217508</v>
      </c>
      <c r="BS8" s="72">
        <f aca="true" t="shared" si="28" ref="BS8:BS31">SUM(O8,AQ8)</f>
        <v>694552</v>
      </c>
      <c r="BT8" s="72">
        <f aca="true" t="shared" si="29" ref="BT8:BT31">SUM(P8,AR8)</f>
        <v>122568</v>
      </c>
      <c r="BU8" s="72">
        <f aca="true" t="shared" si="30" ref="BU8:BU31">SUM(Q8,AS8)</f>
        <v>0</v>
      </c>
      <c r="BV8" s="72">
        <f aca="true" t="shared" si="31" ref="BV8:BV31">SUM(R8,AT8)</f>
        <v>952042</v>
      </c>
      <c r="BW8" s="72">
        <f aca="true" t="shared" si="32" ref="BW8:BW31">SUM(S8,AU8)</f>
        <v>219763</v>
      </c>
      <c r="BX8" s="72">
        <f aca="true" t="shared" si="33" ref="BX8:BX31">SUM(T8,AV8)</f>
        <v>726657</v>
      </c>
      <c r="BY8" s="72">
        <f aca="true" t="shared" si="34" ref="BY8:BY31">SUM(U8,AW8)</f>
        <v>5622</v>
      </c>
      <c r="BZ8" s="72">
        <f aca="true" t="shared" si="35" ref="BZ8:BZ31">SUM(V8,AX8)</f>
        <v>8212</v>
      </c>
      <c r="CA8" s="72">
        <f aca="true" t="shared" si="36" ref="CA8:CA31">SUM(W8,AY8)</f>
        <v>1292568</v>
      </c>
      <c r="CB8" s="72">
        <f aca="true" t="shared" si="37" ref="CB8:CB31">SUM(X8,AZ8)</f>
        <v>75174</v>
      </c>
      <c r="CC8" s="72">
        <f aca="true" t="shared" si="38" ref="CC8:CC31">SUM(Y8,BA8)</f>
        <v>570846</v>
      </c>
      <c r="CD8" s="72">
        <f aca="true" t="shared" si="39" ref="CD8:CD31">SUM(Z8,BB8)</f>
        <v>600057</v>
      </c>
      <c r="CE8" s="72">
        <f aca="true" t="shared" si="40" ref="CE8:CE31">SUM(AA8,BC8)</f>
        <v>46491</v>
      </c>
      <c r="CF8" s="73">
        <f aca="true" t="shared" si="41" ref="CF8:CF31">SUM(AB8,BD8)</f>
        <v>0</v>
      </c>
      <c r="CG8" s="72">
        <f aca="true" t="shared" si="42" ref="CG8:CG31">SUM(AC8,BE8)</f>
        <v>0</v>
      </c>
      <c r="CH8" s="72">
        <f aca="true" t="shared" si="43" ref="CH8:CH31">SUM(AD8,BF8)</f>
        <v>44088</v>
      </c>
      <c r="CI8" s="72">
        <f aca="true" t="shared" si="44" ref="CI8:CI31">SUM(AE8,BG8)</f>
        <v>4392978</v>
      </c>
    </row>
    <row r="9" spans="1:87" s="50" customFormat="1" ht="12" customHeight="1">
      <c r="A9" s="51" t="s">
        <v>375</v>
      </c>
      <c r="B9" s="64" t="s">
        <v>379</v>
      </c>
      <c r="C9" s="51" t="s">
        <v>380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788534</v>
      </c>
      <c r="M9" s="72">
        <f t="shared" si="6"/>
        <v>475451</v>
      </c>
      <c r="N9" s="72">
        <v>88343</v>
      </c>
      <c r="O9" s="72">
        <v>237290</v>
      </c>
      <c r="P9" s="72">
        <v>149818</v>
      </c>
      <c r="Q9" s="72">
        <v>0</v>
      </c>
      <c r="R9" s="72">
        <f t="shared" si="7"/>
        <v>137497</v>
      </c>
      <c r="S9" s="72">
        <v>17932</v>
      </c>
      <c r="T9" s="72">
        <v>112924</v>
      </c>
      <c r="U9" s="72">
        <v>6641</v>
      </c>
      <c r="V9" s="72">
        <v>5560</v>
      </c>
      <c r="W9" s="72">
        <f t="shared" si="8"/>
        <v>170026</v>
      </c>
      <c r="X9" s="72">
        <v>0</v>
      </c>
      <c r="Y9" s="72">
        <v>120539</v>
      </c>
      <c r="Z9" s="72">
        <v>49487</v>
      </c>
      <c r="AA9" s="72">
        <v>0</v>
      </c>
      <c r="AB9" s="73">
        <v>0</v>
      </c>
      <c r="AC9" s="72">
        <v>0</v>
      </c>
      <c r="AD9" s="72">
        <v>81334</v>
      </c>
      <c r="AE9" s="72">
        <f t="shared" si="9"/>
        <v>869868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121684</v>
      </c>
      <c r="AO9" s="72">
        <f t="shared" si="13"/>
        <v>38213</v>
      </c>
      <c r="AP9" s="72">
        <v>16011</v>
      </c>
      <c r="AQ9" s="72">
        <v>0</v>
      </c>
      <c r="AR9" s="72">
        <v>22202</v>
      </c>
      <c r="AS9" s="72">
        <v>0</v>
      </c>
      <c r="AT9" s="72">
        <f t="shared" si="14"/>
        <v>73467</v>
      </c>
      <c r="AU9" s="72">
        <v>1026</v>
      </c>
      <c r="AV9" s="72">
        <v>72441</v>
      </c>
      <c r="AW9" s="72">
        <v>0</v>
      </c>
      <c r="AX9" s="72">
        <v>2310</v>
      </c>
      <c r="AY9" s="72">
        <f t="shared" si="15"/>
        <v>7694</v>
      </c>
      <c r="AZ9" s="72">
        <v>0</v>
      </c>
      <c r="BA9" s="72">
        <v>7456</v>
      </c>
      <c r="BB9" s="72">
        <v>238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121684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910218</v>
      </c>
      <c r="BQ9" s="72">
        <f t="shared" si="26"/>
        <v>513664</v>
      </c>
      <c r="BR9" s="72">
        <f t="shared" si="27"/>
        <v>104354</v>
      </c>
      <c r="BS9" s="72">
        <f t="shared" si="28"/>
        <v>237290</v>
      </c>
      <c r="BT9" s="72">
        <f t="shared" si="29"/>
        <v>172020</v>
      </c>
      <c r="BU9" s="72">
        <f t="shared" si="30"/>
        <v>0</v>
      </c>
      <c r="BV9" s="72">
        <f t="shared" si="31"/>
        <v>210964</v>
      </c>
      <c r="BW9" s="72">
        <f t="shared" si="32"/>
        <v>18958</v>
      </c>
      <c r="BX9" s="72">
        <f t="shared" si="33"/>
        <v>185365</v>
      </c>
      <c r="BY9" s="72">
        <f t="shared" si="34"/>
        <v>6641</v>
      </c>
      <c r="BZ9" s="72">
        <f t="shared" si="35"/>
        <v>7870</v>
      </c>
      <c r="CA9" s="72">
        <f t="shared" si="36"/>
        <v>177720</v>
      </c>
      <c r="CB9" s="72">
        <f t="shared" si="37"/>
        <v>0</v>
      </c>
      <c r="CC9" s="72">
        <f t="shared" si="38"/>
        <v>127995</v>
      </c>
      <c r="CD9" s="72">
        <f t="shared" si="39"/>
        <v>49725</v>
      </c>
      <c r="CE9" s="72">
        <f t="shared" si="40"/>
        <v>0</v>
      </c>
      <c r="CF9" s="73">
        <f t="shared" si="41"/>
        <v>0</v>
      </c>
      <c r="CG9" s="72">
        <f t="shared" si="42"/>
        <v>0</v>
      </c>
      <c r="CH9" s="72">
        <f t="shared" si="43"/>
        <v>81334</v>
      </c>
      <c r="CI9" s="72">
        <f t="shared" si="44"/>
        <v>991552</v>
      </c>
    </row>
    <row r="10" spans="1:87" s="50" customFormat="1" ht="12" customHeight="1">
      <c r="A10" s="51" t="s">
        <v>375</v>
      </c>
      <c r="B10" s="64" t="s">
        <v>381</v>
      </c>
      <c r="C10" s="51" t="s">
        <v>382</v>
      </c>
      <c r="D10" s="72">
        <f t="shared" si="3"/>
        <v>67011</v>
      </c>
      <c r="E10" s="72">
        <f t="shared" si="4"/>
        <v>67011</v>
      </c>
      <c r="F10" s="72">
        <v>0</v>
      </c>
      <c r="G10" s="72">
        <v>67011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519336</v>
      </c>
      <c r="M10" s="72">
        <f t="shared" si="6"/>
        <v>321089</v>
      </c>
      <c r="N10" s="72">
        <v>252687</v>
      </c>
      <c r="O10" s="72">
        <v>21645</v>
      </c>
      <c r="P10" s="72">
        <v>41430</v>
      </c>
      <c r="Q10" s="72">
        <v>5327</v>
      </c>
      <c r="R10" s="72">
        <f t="shared" si="7"/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8"/>
        <v>198247</v>
      </c>
      <c r="X10" s="72">
        <v>0</v>
      </c>
      <c r="Y10" s="72">
        <v>176622</v>
      </c>
      <c r="Z10" s="72">
        <v>21493</v>
      </c>
      <c r="AA10" s="72">
        <v>132</v>
      </c>
      <c r="AB10" s="73">
        <v>0</v>
      </c>
      <c r="AC10" s="72">
        <v>0</v>
      </c>
      <c r="AD10" s="72">
        <v>7919</v>
      </c>
      <c r="AE10" s="72">
        <f t="shared" si="9"/>
        <v>594266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135413</v>
      </c>
      <c r="BE10" s="72">
        <v>0</v>
      </c>
      <c r="BF10" s="72">
        <v>242</v>
      </c>
      <c r="BG10" s="72">
        <f t="shared" si="16"/>
        <v>242</v>
      </c>
      <c r="BH10" s="72">
        <f t="shared" si="17"/>
        <v>67011</v>
      </c>
      <c r="BI10" s="72">
        <f t="shared" si="18"/>
        <v>67011</v>
      </c>
      <c r="BJ10" s="72">
        <f t="shared" si="19"/>
        <v>0</v>
      </c>
      <c r="BK10" s="72">
        <f t="shared" si="20"/>
        <v>67011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519336</v>
      </c>
      <c r="BQ10" s="72">
        <f t="shared" si="26"/>
        <v>321089</v>
      </c>
      <c r="BR10" s="72">
        <f t="shared" si="27"/>
        <v>252687</v>
      </c>
      <c r="BS10" s="72">
        <f t="shared" si="28"/>
        <v>21645</v>
      </c>
      <c r="BT10" s="72">
        <f t="shared" si="29"/>
        <v>41430</v>
      </c>
      <c r="BU10" s="72">
        <f t="shared" si="30"/>
        <v>5327</v>
      </c>
      <c r="BV10" s="72">
        <f t="shared" si="31"/>
        <v>0</v>
      </c>
      <c r="BW10" s="72">
        <f t="shared" si="32"/>
        <v>0</v>
      </c>
      <c r="BX10" s="72">
        <f t="shared" si="33"/>
        <v>0</v>
      </c>
      <c r="BY10" s="72">
        <f t="shared" si="34"/>
        <v>0</v>
      </c>
      <c r="BZ10" s="72">
        <f t="shared" si="35"/>
        <v>0</v>
      </c>
      <c r="CA10" s="72">
        <f t="shared" si="36"/>
        <v>198247</v>
      </c>
      <c r="CB10" s="72">
        <f t="shared" si="37"/>
        <v>0</v>
      </c>
      <c r="CC10" s="72">
        <f t="shared" si="38"/>
        <v>176622</v>
      </c>
      <c r="CD10" s="72">
        <f t="shared" si="39"/>
        <v>21493</v>
      </c>
      <c r="CE10" s="72">
        <f t="shared" si="40"/>
        <v>132</v>
      </c>
      <c r="CF10" s="73">
        <f t="shared" si="41"/>
        <v>135413</v>
      </c>
      <c r="CG10" s="72">
        <f t="shared" si="42"/>
        <v>0</v>
      </c>
      <c r="CH10" s="72">
        <f t="shared" si="43"/>
        <v>8161</v>
      </c>
      <c r="CI10" s="72">
        <f t="shared" si="44"/>
        <v>594508</v>
      </c>
    </row>
    <row r="11" spans="1:87" s="50" customFormat="1" ht="12" customHeight="1">
      <c r="A11" s="51" t="s">
        <v>375</v>
      </c>
      <c r="B11" s="64" t="s">
        <v>383</v>
      </c>
      <c r="C11" s="51" t="s">
        <v>384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1398408</v>
      </c>
      <c r="M11" s="72">
        <f t="shared" si="6"/>
        <v>657180</v>
      </c>
      <c r="N11" s="72">
        <v>264147</v>
      </c>
      <c r="O11" s="72">
        <v>292655</v>
      </c>
      <c r="P11" s="72">
        <v>100378</v>
      </c>
      <c r="Q11" s="72">
        <v>0</v>
      </c>
      <c r="R11" s="72">
        <f t="shared" si="7"/>
        <v>488736</v>
      </c>
      <c r="S11" s="72">
        <v>63626</v>
      </c>
      <c r="T11" s="72">
        <v>415454</v>
      </c>
      <c r="U11" s="72">
        <v>9656</v>
      </c>
      <c r="V11" s="72">
        <v>41377</v>
      </c>
      <c r="W11" s="72">
        <f t="shared" si="8"/>
        <v>211115</v>
      </c>
      <c r="X11" s="72">
        <v>1927</v>
      </c>
      <c r="Y11" s="72">
        <v>193818</v>
      </c>
      <c r="Z11" s="72">
        <v>15370</v>
      </c>
      <c r="AA11" s="72">
        <v>0</v>
      </c>
      <c r="AB11" s="73">
        <v>0</v>
      </c>
      <c r="AC11" s="72">
        <v>0</v>
      </c>
      <c r="AD11" s="72">
        <v>0</v>
      </c>
      <c r="AE11" s="72">
        <f t="shared" si="9"/>
        <v>1398408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291240</v>
      </c>
      <c r="AO11" s="72">
        <f t="shared" si="13"/>
        <v>30460</v>
      </c>
      <c r="AP11" s="72">
        <v>30460</v>
      </c>
      <c r="AQ11" s="72">
        <v>0</v>
      </c>
      <c r="AR11" s="72">
        <v>0</v>
      </c>
      <c r="AS11" s="72">
        <v>0</v>
      </c>
      <c r="AT11" s="72">
        <f t="shared" si="14"/>
        <v>170638</v>
      </c>
      <c r="AU11" s="72">
        <v>30659</v>
      </c>
      <c r="AV11" s="72">
        <v>139979</v>
      </c>
      <c r="AW11" s="72">
        <v>0</v>
      </c>
      <c r="AX11" s="72">
        <v>0</v>
      </c>
      <c r="AY11" s="72">
        <f t="shared" si="15"/>
        <v>90142</v>
      </c>
      <c r="AZ11" s="72">
        <v>0</v>
      </c>
      <c r="BA11" s="72">
        <v>90142</v>
      </c>
      <c r="BB11" s="72">
        <v>0</v>
      </c>
      <c r="BC11" s="72">
        <v>0</v>
      </c>
      <c r="BD11" s="73">
        <v>0</v>
      </c>
      <c r="BE11" s="72">
        <v>0</v>
      </c>
      <c r="BF11" s="72">
        <v>17413</v>
      </c>
      <c r="BG11" s="72">
        <f t="shared" si="16"/>
        <v>308653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1689648</v>
      </c>
      <c r="BQ11" s="72">
        <f t="shared" si="26"/>
        <v>687640</v>
      </c>
      <c r="BR11" s="72">
        <f t="shared" si="27"/>
        <v>294607</v>
      </c>
      <c r="BS11" s="72">
        <f t="shared" si="28"/>
        <v>292655</v>
      </c>
      <c r="BT11" s="72">
        <f t="shared" si="29"/>
        <v>100378</v>
      </c>
      <c r="BU11" s="72">
        <f t="shared" si="30"/>
        <v>0</v>
      </c>
      <c r="BV11" s="72">
        <f t="shared" si="31"/>
        <v>659374</v>
      </c>
      <c r="BW11" s="72">
        <f t="shared" si="32"/>
        <v>94285</v>
      </c>
      <c r="BX11" s="72">
        <f t="shared" si="33"/>
        <v>555433</v>
      </c>
      <c r="BY11" s="72">
        <f t="shared" si="34"/>
        <v>9656</v>
      </c>
      <c r="BZ11" s="72">
        <f t="shared" si="35"/>
        <v>41377</v>
      </c>
      <c r="CA11" s="72">
        <f t="shared" si="36"/>
        <v>301257</v>
      </c>
      <c r="CB11" s="72">
        <f t="shared" si="37"/>
        <v>1927</v>
      </c>
      <c r="CC11" s="72">
        <f t="shared" si="38"/>
        <v>283960</v>
      </c>
      <c r="CD11" s="72">
        <f t="shared" si="39"/>
        <v>15370</v>
      </c>
      <c r="CE11" s="72">
        <f t="shared" si="40"/>
        <v>0</v>
      </c>
      <c r="CF11" s="73">
        <f t="shared" si="41"/>
        <v>0</v>
      </c>
      <c r="CG11" s="72">
        <f t="shared" si="42"/>
        <v>0</v>
      </c>
      <c r="CH11" s="72">
        <f t="shared" si="43"/>
        <v>17413</v>
      </c>
      <c r="CI11" s="72">
        <f t="shared" si="44"/>
        <v>1707061</v>
      </c>
    </row>
    <row r="12" spans="1:87" s="50" customFormat="1" ht="12" customHeight="1">
      <c r="A12" s="53" t="s">
        <v>375</v>
      </c>
      <c r="B12" s="54" t="s">
        <v>385</v>
      </c>
      <c r="C12" s="53" t="s">
        <v>386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440233</v>
      </c>
      <c r="M12" s="74">
        <f t="shared" si="6"/>
        <v>270682</v>
      </c>
      <c r="N12" s="74">
        <v>30409</v>
      </c>
      <c r="O12" s="74">
        <v>174134</v>
      </c>
      <c r="P12" s="74">
        <v>49480</v>
      </c>
      <c r="Q12" s="74">
        <v>16659</v>
      </c>
      <c r="R12" s="74">
        <f t="shared" si="7"/>
        <v>138752</v>
      </c>
      <c r="S12" s="74">
        <v>58181</v>
      </c>
      <c r="T12" s="74">
        <v>37578</v>
      </c>
      <c r="U12" s="74">
        <v>42993</v>
      </c>
      <c r="V12" s="74">
        <v>8298</v>
      </c>
      <c r="W12" s="74">
        <f t="shared" si="8"/>
        <v>22501</v>
      </c>
      <c r="X12" s="74">
        <v>3355</v>
      </c>
      <c r="Y12" s="74">
        <v>1288</v>
      </c>
      <c r="Z12" s="74">
        <v>14365</v>
      </c>
      <c r="AA12" s="74">
        <v>3493</v>
      </c>
      <c r="AB12" s="75">
        <v>851765</v>
      </c>
      <c r="AC12" s="74">
        <v>0</v>
      </c>
      <c r="AD12" s="74">
        <v>0</v>
      </c>
      <c r="AE12" s="74">
        <f t="shared" si="9"/>
        <v>440233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70356</v>
      </c>
      <c r="BE12" s="74">
        <v>0</v>
      </c>
      <c r="BF12" s="74">
        <v>0</v>
      </c>
      <c r="BG12" s="74">
        <f t="shared" si="16"/>
        <v>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440233</v>
      </c>
      <c r="BQ12" s="74">
        <f t="shared" si="26"/>
        <v>270682</v>
      </c>
      <c r="BR12" s="74">
        <f t="shared" si="27"/>
        <v>30409</v>
      </c>
      <c r="BS12" s="74">
        <f t="shared" si="28"/>
        <v>174134</v>
      </c>
      <c r="BT12" s="74">
        <f t="shared" si="29"/>
        <v>49480</v>
      </c>
      <c r="BU12" s="74">
        <f t="shared" si="30"/>
        <v>16659</v>
      </c>
      <c r="BV12" s="74">
        <f t="shared" si="31"/>
        <v>138752</v>
      </c>
      <c r="BW12" s="74">
        <f t="shared" si="32"/>
        <v>58181</v>
      </c>
      <c r="BX12" s="74">
        <f t="shared" si="33"/>
        <v>37578</v>
      </c>
      <c r="BY12" s="74">
        <f t="shared" si="34"/>
        <v>42993</v>
      </c>
      <c r="BZ12" s="74">
        <f t="shared" si="35"/>
        <v>8298</v>
      </c>
      <c r="CA12" s="74">
        <f t="shared" si="36"/>
        <v>22501</v>
      </c>
      <c r="CB12" s="74">
        <f t="shared" si="37"/>
        <v>3355</v>
      </c>
      <c r="CC12" s="74">
        <f t="shared" si="38"/>
        <v>1288</v>
      </c>
      <c r="CD12" s="74">
        <f t="shared" si="39"/>
        <v>14365</v>
      </c>
      <c r="CE12" s="74">
        <f t="shared" si="40"/>
        <v>3493</v>
      </c>
      <c r="CF12" s="75">
        <f t="shared" si="41"/>
        <v>922121</v>
      </c>
      <c r="CG12" s="74">
        <f t="shared" si="42"/>
        <v>0</v>
      </c>
      <c r="CH12" s="74">
        <f t="shared" si="43"/>
        <v>0</v>
      </c>
      <c r="CI12" s="74">
        <f t="shared" si="44"/>
        <v>440233</v>
      </c>
    </row>
    <row r="13" spans="1:87" s="50" customFormat="1" ht="12" customHeight="1">
      <c r="A13" s="53" t="s">
        <v>375</v>
      </c>
      <c r="B13" s="54" t="s">
        <v>387</v>
      </c>
      <c r="C13" s="53" t="s">
        <v>388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196291</v>
      </c>
      <c r="M13" s="74">
        <f t="shared" si="6"/>
        <v>31268</v>
      </c>
      <c r="N13" s="74">
        <v>14794</v>
      </c>
      <c r="O13" s="74">
        <v>16474</v>
      </c>
      <c r="P13" s="74">
        <v>0</v>
      </c>
      <c r="Q13" s="74">
        <v>0</v>
      </c>
      <c r="R13" s="74">
        <f t="shared" si="7"/>
        <v>40117</v>
      </c>
      <c r="S13" s="74">
        <v>25068</v>
      </c>
      <c r="T13" s="74">
        <v>15049</v>
      </c>
      <c r="U13" s="74">
        <v>0</v>
      </c>
      <c r="V13" s="74">
        <v>52493</v>
      </c>
      <c r="W13" s="74">
        <f t="shared" si="8"/>
        <v>72413</v>
      </c>
      <c r="X13" s="74">
        <v>65951</v>
      </c>
      <c r="Y13" s="74">
        <v>4606</v>
      </c>
      <c r="Z13" s="74">
        <v>0</v>
      </c>
      <c r="AA13" s="74">
        <v>1856</v>
      </c>
      <c r="AB13" s="75">
        <v>730374</v>
      </c>
      <c r="AC13" s="74">
        <v>0</v>
      </c>
      <c r="AD13" s="74">
        <v>5182</v>
      </c>
      <c r="AE13" s="74">
        <f t="shared" si="9"/>
        <v>201473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73835</v>
      </c>
      <c r="BE13" s="74">
        <v>0</v>
      </c>
      <c r="BF13" s="74">
        <v>0</v>
      </c>
      <c r="BG13" s="74">
        <f t="shared" si="16"/>
        <v>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196291</v>
      </c>
      <c r="BQ13" s="74">
        <f t="shared" si="26"/>
        <v>31268</v>
      </c>
      <c r="BR13" s="74">
        <f t="shared" si="27"/>
        <v>14794</v>
      </c>
      <c r="BS13" s="74">
        <f t="shared" si="28"/>
        <v>16474</v>
      </c>
      <c r="BT13" s="74">
        <f t="shared" si="29"/>
        <v>0</v>
      </c>
      <c r="BU13" s="74">
        <f t="shared" si="30"/>
        <v>0</v>
      </c>
      <c r="BV13" s="74">
        <f t="shared" si="31"/>
        <v>40117</v>
      </c>
      <c r="BW13" s="74">
        <f t="shared" si="32"/>
        <v>25068</v>
      </c>
      <c r="BX13" s="74">
        <f t="shared" si="33"/>
        <v>15049</v>
      </c>
      <c r="BY13" s="74">
        <f t="shared" si="34"/>
        <v>0</v>
      </c>
      <c r="BZ13" s="74">
        <f t="shared" si="35"/>
        <v>52493</v>
      </c>
      <c r="CA13" s="74">
        <f t="shared" si="36"/>
        <v>72413</v>
      </c>
      <c r="CB13" s="74">
        <f t="shared" si="37"/>
        <v>65951</v>
      </c>
      <c r="CC13" s="74">
        <f t="shared" si="38"/>
        <v>4606</v>
      </c>
      <c r="CD13" s="74">
        <f t="shared" si="39"/>
        <v>0</v>
      </c>
      <c r="CE13" s="74">
        <f t="shared" si="40"/>
        <v>1856</v>
      </c>
      <c r="CF13" s="75">
        <f t="shared" si="41"/>
        <v>804209</v>
      </c>
      <c r="CG13" s="74">
        <f t="shared" si="42"/>
        <v>0</v>
      </c>
      <c r="CH13" s="74">
        <f t="shared" si="43"/>
        <v>5182</v>
      </c>
      <c r="CI13" s="74">
        <f t="shared" si="44"/>
        <v>201473</v>
      </c>
    </row>
    <row r="14" spans="1:87" s="50" customFormat="1" ht="12" customHeight="1">
      <c r="A14" s="53" t="s">
        <v>375</v>
      </c>
      <c r="B14" s="54" t="s">
        <v>389</v>
      </c>
      <c r="C14" s="53" t="s">
        <v>390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36670</v>
      </c>
      <c r="L14" s="74">
        <f t="shared" si="5"/>
        <v>0</v>
      </c>
      <c r="M14" s="74">
        <f t="shared" si="6"/>
        <v>0</v>
      </c>
      <c r="N14" s="74">
        <v>0</v>
      </c>
      <c r="O14" s="74">
        <v>0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493029</v>
      </c>
      <c r="AC14" s="74">
        <v>0</v>
      </c>
      <c r="AD14" s="74">
        <v>0</v>
      </c>
      <c r="AE14" s="74">
        <f t="shared" si="9"/>
        <v>0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99279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36670</v>
      </c>
      <c r="BP14" s="74">
        <f t="shared" si="25"/>
        <v>0</v>
      </c>
      <c r="BQ14" s="74">
        <f t="shared" si="26"/>
        <v>0</v>
      </c>
      <c r="BR14" s="74">
        <f t="shared" si="27"/>
        <v>0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0</v>
      </c>
      <c r="CB14" s="74">
        <f t="shared" si="37"/>
        <v>0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592308</v>
      </c>
      <c r="CG14" s="74">
        <f t="shared" si="42"/>
        <v>0</v>
      </c>
      <c r="CH14" s="74">
        <f t="shared" si="43"/>
        <v>0</v>
      </c>
      <c r="CI14" s="74">
        <f t="shared" si="44"/>
        <v>0</v>
      </c>
    </row>
    <row r="15" spans="1:87" s="50" customFormat="1" ht="12" customHeight="1">
      <c r="A15" s="53" t="s">
        <v>375</v>
      </c>
      <c r="B15" s="54" t="s">
        <v>391</v>
      </c>
      <c r="C15" s="53" t="s">
        <v>392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186353</v>
      </c>
      <c r="M15" s="74">
        <f t="shared" si="6"/>
        <v>131034</v>
      </c>
      <c r="N15" s="74">
        <v>6018</v>
      </c>
      <c r="O15" s="74">
        <v>125016</v>
      </c>
      <c r="P15" s="74">
        <v>0</v>
      </c>
      <c r="Q15" s="74">
        <v>0</v>
      </c>
      <c r="R15" s="74">
        <f t="shared" si="7"/>
        <v>8672</v>
      </c>
      <c r="S15" s="74">
        <v>8672</v>
      </c>
      <c r="T15" s="74">
        <v>0</v>
      </c>
      <c r="U15" s="74">
        <v>0</v>
      </c>
      <c r="V15" s="74">
        <v>4725</v>
      </c>
      <c r="W15" s="74">
        <f t="shared" si="8"/>
        <v>41922</v>
      </c>
      <c r="X15" s="74">
        <v>38928</v>
      </c>
      <c r="Y15" s="74">
        <v>0</v>
      </c>
      <c r="Z15" s="74">
        <v>0</v>
      </c>
      <c r="AA15" s="74">
        <v>2994</v>
      </c>
      <c r="AB15" s="75">
        <v>139957</v>
      </c>
      <c r="AC15" s="74">
        <v>0</v>
      </c>
      <c r="AD15" s="74">
        <v>5361</v>
      </c>
      <c r="AE15" s="74">
        <f t="shared" si="9"/>
        <v>191714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55335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186353</v>
      </c>
      <c r="BQ15" s="74">
        <f t="shared" si="26"/>
        <v>131034</v>
      </c>
      <c r="BR15" s="74">
        <f t="shared" si="27"/>
        <v>6018</v>
      </c>
      <c r="BS15" s="74">
        <f t="shared" si="28"/>
        <v>125016</v>
      </c>
      <c r="BT15" s="74">
        <f t="shared" si="29"/>
        <v>0</v>
      </c>
      <c r="BU15" s="74">
        <f t="shared" si="30"/>
        <v>0</v>
      </c>
      <c r="BV15" s="74">
        <f t="shared" si="31"/>
        <v>8672</v>
      </c>
      <c r="BW15" s="74">
        <f t="shared" si="32"/>
        <v>8672</v>
      </c>
      <c r="BX15" s="74">
        <f t="shared" si="33"/>
        <v>0</v>
      </c>
      <c r="BY15" s="74">
        <f t="shared" si="34"/>
        <v>0</v>
      </c>
      <c r="BZ15" s="74">
        <f t="shared" si="35"/>
        <v>4725</v>
      </c>
      <c r="CA15" s="74">
        <f t="shared" si="36"/>
        <v>41922</v>
      </c>
      <c r="CB15" s="74">
        <f t="shared" si="37"/>
        <v>38928</v>
      </c>
      <c r="CC15" s="74">
        <f t="shared" si="38"/>
        <v>0</v>
      </c>
      <c r="CD15" s="74">
        <f t="shared" si="39"/>
        <v>0</v>
      </c>
      <c r="CE15" s="74">
        <f t="shared" si="40"/>
        <v>2994</v>
      </c>
      <c r="CF15" s="75">
        <f t="shared" si="41"/>
        <v>195292</v>
      </c>
      <c r="CG15" s="74">
        <f t="shared" si="42"/>
        <v>0</v>
      </c>
      <c r="CH15" s="74">
        <f t="shared" si="43"/>
        <v>5361</v>
      </c>
      <c r="CI15" s="74">
        <f t="shared" si="44"/>
        <v>191714</v>
      </c>
    </row>
    <row r="16" spans="1:87" s="50" customFormat="1" ht="12" customHeight="1">
      <c r="A16" s="53" t="s">
        <v>375</v>
      </c>
      <c r="B16" s="54" t="s">
        <v>393</v>
      </c>
      <c r="C16" s="53" t="s">
        <v>394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88943</v>
      </c>
      <c r="M16" s="74">
        <f t="shared" si="6"/>
        <v>12729</v>
      </c>
      <c r="N16" s="74">
        <v>7890</v>
      </c>
      <c r="O16" s="74">
        <v>4839</v>
      </c>
      <c r="P16" s="74">
        <v>0</v>
      </c>
      <c r="Q16" s="74">
        <v>0</v>
      </c>
      <c r="R16" s="74">
        <f t="shared" si="7"/>
        <v>5794</v>
      </c>
      <c r="S16" s="74">
        <v>0</v>
      </c>
      <c r="T16" s="74">
        <v>5794</v>
      </c>
      <c r="U16" s="74">
        <v>0</v>
      </c>
      <c r="V16" s="74">
        <v>0</v>
      </c>
      <c r="W16" s="74">
        <f t="shared" si="8"/>
        <v>70420</v>
      </c>
      <c r="X16" s="74">
        <v>13530</v>
      </c>
      <c r="Y16" s="74">
        <v>53297</v>
      </c>
      <c r="Z16" s="74">
        <v>3093</v>
      </c>
      <c r="AA16" s="74">
        <v>500</v>
      </c>
      <c r="AB16" s="75">
        <v>0</v>
      </c>
      <c r="AC16" s="74">
        <v>0</v>
      </c>
      <c r="AD16" s="74">
        <v>18256</v>
      </c>
      <c r="AE16" s="74">
        <f t="shared" si="9"/>
        <v>107199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2144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500</v>
      </c>
      <c r="AU16" s="74">
        <v>0</v>
      </c>
      <c r="AV16" s="74">
        <v>500</v>
      </c>
      <c r="AW16" s="74">
        <v>0</v>
      </c>
      <c r="AX16" s="74">
        <v>0</v>
      </c>
      <c r="AY16" s="74">
        <f t="shared" si="15"/>
        <v>1644</v>
      </c>
      <c r="AZ16" s="74">
        <v>0</v>
      </c>
      <c r="BA16" s="74">
        <v>1644</v>
      </c>
      <c r="BB16" s="74">
        <v>0</v>
      </c>
      <c r="BC16" s="74">
        <v>0</v>
      </c>
      <c r="BD16" s="75">
        <v>13268</v>
      </c>
      <c r="BE16" s="74">
        <v>0</v>
      </c>
      <c r="BF16" s="74">
        <v>50348</v>
      </c>
      <c r="BG16" s="74">
        <f t="shared" si="16"/>
        <v>52492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91087</v>
      </c>
      <c r="BQ16" s="74">
        <f t="shared" si="26"/>
        <v>12729</v>
      </c>
      <c r="BR16" s="74">
        <f t="shared" si="27"/>
        <v>7890</v>
      </c>
      <c r="BS16" s="74">
        <f t="shared" si="28"/>
        <v>4839</v>
      </c>
      <c r="BT16" s="74">
        <f t="shared" si="29"/>
        <v>0</v>
      </c>
      <c r="BU16" s="74">
        <f t="shared" si="30"/>
        <v>0</v>
      </c>
      <c r="BV16" s="74">
        <f t="shared" si="31"/>
        <v>6294</v>
      </c>
      <c r="BW16" s="74">
        <f t="shared" si="32"/>
        <v>0</v>
      </c>
      <c r="BX16" s="74">
        <f t="shared" si="33"/>
        <v>6294</v>
      </c>
      <c r="BY16" s="74">
        <f t="shared" si="34"/>
        <v>0</v>
      </c>
      <c r="BZ16" s="74">
        <f t="shared" si="35"/>
        <v>0</v>
      </c>
      <c r="CA16" s="74">
        <f t="shared" si="36"/>
        <v>72064</v>
      </c>
      <c r="CB16" s="74">
        <f t="shared" si="37"/>
        <v>13530</v>
      </c>
      <c r="CC16" s="74">
        <f t="shared" si="38"/>
        <v>54941</v>
      </c>
      <c r="CD16" s="74">
        <f t="shared" si="39"/>
        <v>3093</v>
      </c>
      <c r="CE16" s="74">
        <f t="shared" si="40"/>
        <v>500</v>
      </c>
      <c r="CF16" s="75">
        <f t="shared" si="41"/>
        <v>13268</v>
      </c>
      <c r="CG16" s="74">
        <f t="shared" si="42"/>
        <v>0</v>
      </c>
      <c r="CH16" s="74">
        <f t="shared" si="43"/>
        <v>68604</v>
      </c>
      <c r="CI16" s="74">
        <f t="shared" si="44"/>
        <v>159691</v>
      </c>
    </row>
    <row r="17" spans="1:87" s="50" customFormat="1" ht="12" customHeight="1">
      <c r="A17" s="53" t="s">
        <v>375</v>
      </c>
      <c r="B17" s="54" t="s">
        <v>395</v>
      </c>
      <c r="C17" s="53" t="s">
        <v>396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16300</v>
      </c>
      <c r="M17" s="74">
        <f t="shared" si="6"/>
        <v>0</v>
      </c>
      <c r="N17" s="74">
        <v>0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16300</v>
      </c>
      <c r="X17" s="74">
        <v>1327</v>
      </c>
      <c r="Y17" s="74">
        <v>14413</v>
      </c>
      <c r="Z17" s="74">
        <v>560</v>
      </c>
      <c r="AA17" s="74">
        <v>0</v>
      </c>
      <c r="AB17" s="75">
        <v>0</v>
      </c>
      <c r="AC17" s="74">
        <v>0</v>
      </c>
      <c r="AD17" s="74">
        <v>2093</v>
      </c>
      <c r="AE17" s="74">
        <f t="shared" si="9"/>
        <v>18393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5991</v>
      </c>
      <c r="BE17" s="74">
        <v>0</v>
      </c>
      <c r="BF17" s="74">
        <v>2043</v>
      </c>
      <c r="BG17" s="74">
        <f t="shared" si="16"/>
        <v>2043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16300</v>
      </c>
      <c r="BQ17" s="74">
        <f t="shared" si="26"/>
        <v>0</v>
      </c>
      <c r="BR17" s="74">
        <f t="shared" si="27"/>
        <v>0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16300</v>
      </c>
      <c r="CB17" s="74">
        <f t="shared" si="37"/>
        <v>1327</v>
      </c>
      <c r="CC17" s="74">
        <f t="shared" si="38"/>
        <v>14413</v>
      </c>
      <c r="CD17" s="74">
        <f t="shared" si="39"/>
        <v>560</v>
      </c>
      <c r="CE17" s="74">
        <f t="shared" si="40"/>
        <v>0</v>
      </c>
      <c r="CF17" s="75">
        <f t="shared" si="41"/>
        <v>5991</v>
      </c>
      <c r="CG17" s="74">
        <f t="shared" si="42"/>
        <v>0</v>
      </c>
      <c r="CH17" s="74">
        <f t="shared" si="43"/>
        <v>4136</v>
      </c>
      <c r="CI17" s="74">
        <f t="shared" si="44"/>
        <v>20436</v>
      </c>
    </row>
    <row r="18" spans="1:87" s="50" customFormat="1" ht="12" customHeight="1">
      <c r="A18" s="53" t="s">
        <v>375</v>
      </c>
      <c r="B18" s="54" t="s">
        <v>397</v>
      </c>
      <c r="C18" s="53" t="s">
        <v>398</v>
      </c>
      <c r="D18" s="74">
        <f t="shared" si="3"/>
        <v>729</v>
      </c>
      <c r="E18" s="74">
        <f t="shared" si="4"/>
        <v>729</v>
      </c>
      <c r="F18" s="74">
        <v>729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18195</v>
      </c>
      <c r="M18" s="74">
        <f t="shared" si="6"/>
        <v>4234</v>
      </c>
      <c r="N18" s="74">
        <v>3786</v>
      </c>
      <c r="O18" s="74">
        <v>0</v>
      </c>
      <c r="P18" s="74">
        <v>448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13961</v>
      </c>
      <c r="X18" s="74">
        <v>2839</v>
      </c>
      <c r="Y18" s="74">
        <v>10371</v>
      </c>
      <c r="Z18" s="74">
        <v>557</v>
      </c>
      <c r="AA18" s="74">
        <v>194</v>
      </c>
      <c r="AB18" s="75">
        <v>0</v>
      </c>
      <c r="AC18" s="74">
        <v>0</v>
      </c>
      <c r="AD18" s="74">
        <v>1741</v>
      </c>
      <c r="AE18" s="74">
        <f t="shared" si="9"/>
        <v>20665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7244</v>
      </c>
      <c r="BE18" s="74">
        <v>0</v>
      </c>
      <c r="BF18" s="74">
        <v>29076</v>
      </c>
      <c r="BG18" s="74">
        <f t="shared" si="16"/>
        <v>29076</v>
      </c>
      <c r="BH18" s="74">
        <f t="shared" si="17"/>
        <v>729</v>
      </c>
      <c r="BI18" s="74">
        <f t="shared" si="18"/>
        <v>729</v>
      </c>
      <c r="BJ18" s="74">
        <f t="shared" si="19"/>
        <v>729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18195</v>
      </c>
      <c r="BQ18" s="74">
        <f t="shared" si="26"/>
        <v>4234</v>
      </c>
      <c r="BR18" s="74">
        <f t="shared" si="27"/>
        <v>3786</v>
      </c>
      <c r="BS18" s="74">
        <f t="shared" si="28"/>
        <v>0</v>
      </c>
      <c r="BT18" s="74">
        <f t="shared" si="29"/>
        <v>448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13961</v>
      </c>
      <c r="CB18" s="74">
        <f t="shared" si="37"/>
        <v>2839</v>
      </c>
      <c r="CC18" s="74">
        <f t="shared" si="38"/>
        <v>10371</v>
      </c>
      <c r="CD18" s="74">
        <f t="shared" si="39"/>
        <v>557</v>
      </c>
      <c r="CE18" s="74">
        <f t="shared" si="40"/>
        <v>194</v>
      </c>
      <c r="CF18" s="75">
        <f t="shared" si="41"/>
        <v>7244</v>
      </c>
      <c r="CG18" s="74">
        <f t="shared" si="42"/>
        <v>0</v>
      </c>
      <c r="CH18" s="74">
        <f t="shared" si="43"/>
        <v>30817</v>
      </c>
      <c r="CI18" s="74">
        <f t="shared" si="44"/>
        <v>49741</v>
      </c>
    </row>
    <row r="19" spans="1:87" s="50" customFormat="1" ht="12" customHeight="1">
      <c r="A19" s="53" t="s">
        <v>375</v>
      </c>
      <c r="B19" s="54" t="s">
        <v>399</v>
      </c>
      <c r="C19" s="53" t="s">
        <v>400</v>
      </c>
      <c r="D19" s="74">
        <f t="shared" si="3"/>
        <v>4904</v>
      </c>
      <c r="E19" s="74">
        <f t="shared" si="4"/>
        <v>4904</v>
      </c>
      <c r="F19" s="74">
        <v>0</v>
      </c>
      <c r="G19" s="74">
        <v>4904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403640</v>
      </c>
      <c r="M19" s="74">
        <f t="shared" si="6"/>
        <v>116839</v>
      </c>
      <c r="N19" s="74">
        <v>37124</v>
      </c>
      <c r="O19" s="74">
        <v>0</v>
      </c>
      <c r="P19" s="74">
        <v>74356</v>
      </c>
      <c r="Q19" s="74">
        <v>5359</v>
      </c>
      <c r="R19" s="74">
        <f t="shared" si="7"/>
        <v>136108</v>
      </c>
      <c r="S19" s="74">
        <v>2358</v>
      </c>
      <c r="T19" s="74">
        <v>110584</v>
      </c>
      <c r="U19" s="74">
        <v>23166</v>
      </c>
      <c r="V19" s="74">
        <v>0</v>
      </c>
      <c r="W19" s="74">
        <f t="shared" si="8"/>
        <v>150693</v>
      </c>
      <c r="X19" s="74">
        <v>85197</v>
      </c>
      <c r="Y19" s="74">
        <v>5341</v>
      </c>
      <c r="Z19" s="74">
        <v>59486</v>
      </c>
      <c r="AA19" s="74">
        <v>669</v>
      </c>
      <c r="AB19" s="75">
        <v>0</v>
      </c>
      <c r="AC19" s="74">
        <v>0</v>
      </c>
      <c r="AD19" s="74">
        <v>1410</v>
      </c>
      <c r="AE19" s="74">
        <f t="shared" si="9"/>
        <v>409954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153537</v>
      </c>
      <c r="AO19" s="74">
        <f t="shared" si="13"/>
        <v>68801</v>
      </c>
      <c r="AP19" s="74">
        <v>68801</v>
      </c>
      <c r="AQ19" s="74">
        <v>0</v>
      </c>
      <c r="AR19" s="74">
        <v>0</v>
      </c>
      <c r="AS19" s="74">
        <v>0</v>
      </c>
      <c r="AT19" s="74">
        <f t="shared" si="14"/>
        <v>42373</v>
      </c>
      <c r="AU19" s="74">
        <v>0</v>
      </c>
      <c r="AV19" s="74">
        <v>42373</v>
      </c>
      <c r="AW19" s="74">
        <v>0</v>
      </c>
      <c r="AX19" s="74">
        <v>0</v>
      </c>
      <c r="AY19" s="74">
        <f t="shared" si="15"/>
        <v>42363</v>
      </c>
      <c r="AZ19" s="74">
        <v>0</v>
      </c>
      <c r="BA19" s="74">
        <v>0</v>
      </c>
      <c r="BB19" s="74">
        <v>42363</v>
      </c>
      <c r="BC19" s="74">
        <v>0</v>
      </c>
      <c r="BD19" s="75">
        <v>0</v>
      </c>
      <c r="BE19" s="74">
        <v>0</v>
      </c>
      <c r="BF19" s="74">
        <v>0</v>
      </c>
      <c r="BG19" s="74">
        <f t="shared" si="16"/>
        <v>153537</v>
      </c>
      <c r="BH19" s="74">
        <f t="shared" si="17"/>
        <v>4904</v>
      </c>
      <c r="BI19" s="74">
        <f t="shared" si="18"/>
        <v>4904</v>
      </c>
      <c r="BJ19" s="74">
        <f t="shared" si="19"/>
        <v>0</v>
      </c>
      <c r="BK19" s="74">
        <f t="shared" si="20"/>
        <v>4904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557177</v>
      </c>
      <c r="BQ19" s="74">
        <f t="shared" si="26"/>
        <v>185640</v>
      </c>
      <c r="BR19" s="74">
        <f t="shared" si="27"/>
        <v>105925</v>
      </c>
      <c r="BS19" s="74">
        <f t="shared" si="28"/>
        <v>0</v>
      </c>
      <c r="BT19" s="74">
        <f t="shared" si="29"/>
        <v>74356</v>
      </c>
      <c r="BU19" s="74">
        <f t="shared" si="30"/>
        <v>5359</v>
      </c>
      <c r="BV19" s="74">
        <f t="shared" si="31"/>
        <v>178481</v>
      </c>
      <c r="BW19" s="74">
        <f t="shared" si="32"/>
        <v>2358</v>
      </c>
      <c r="BX19" s="74">
        <f t="shared" si="33"/>
        <v>152957</v>
      </c>
      <c r="BY19" s="74">
        <f t="shared" si="34"/>
        <v>23166</v>
      </c>
      <c r="BZ19" s="74">
        <f t="shared" si="35"/>
        <v>0</v>
      </c>
      <c r="CA19" s="74">
        <f t="shared" si="36"/>
        <v>193056</v>
      </c>
      <c r="CB19" s="74">
        <f t="shared" si="37"/>
        <v>85197</v>
      </c>
      <c r="CC19" s="74">
        <f t="shared" si="38"/>
        <v>5341</v>
      </c>
      <c r="CD19" s="74">
        <f t="shared" si="39"/>
        <v>101849</v>
      </c>
      <c r="CE19" s="74">
        <f t="shared" si="40"/>
        <v>669</v>
      </c>
      <c r="CF19" s="75">
        <f t="shared" si="41"/>
        <v>0</v>
      </c>
      <c r="CG19" s="74">
        <f t="shared" si="42"/>
        <v>0</v>
      </c>
      <c r="CH19" s="74">
        <f t="shared" si="43"/>
        <v>1410</v>
      </c>
      <c r="CI19" s="74">
        <f t="shared" si="44"/>
        <v>563491</v>
      </c>
    </row>
    <row r="20" spans="1:87" s="50" customFormat="1" ht="12" customHeight="1">
      <c r="A20" s="53" t="s">
        <v>375</v>
      </c>
      <c r="B20" s="54" t="s">
        <v>401</v>
      </c>
      <c r="C20" s="53" t="s">
        <v>402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80650</v>
      </c>
      <c r="M20" s="74">
        <f t="shared" si="6"/>
        <v>47357</v>
      </c>
      <c r="N20" s="74">
        <v>13769</v>
      </c>
      <c r="O20" s="74">
        <v>21832</v>
      </c>
      <c r="P20" s="74">
        <v>10077</v>
      </c>
      <c r="Q20" s="74">
        <v>1679</v>
      </c>
      <c r="R20" s="74">
        <f t="shared" si="7"/>
        <v>11637</v>
      </c>
      <c r="S20" s="74">
        <v>4918</v>
      </c>
      <c r="T20" s="74">
        <v>2052</v>
      </c>
      <c r="U20" s="74">
        <v>4667</v>
      </c>
      <c r="V20" s="74">
        <v>5508</v>
      </c>
      <c r="W20" s="74">
        <f t="shared" si="8"/>
        <v>16148</v>
      </c>
      <c r="X20" s="74">
        <v>260</v>
      </c>
      <c r="Y20" s="74">
        <v>12396</v>
      </c>
      <c r="Z20" s="74">
        <v>944</v>
      </c>
      <c r="AA20" s="74">
        <v>2548</v>
      </c>
      <c r="AB20" s="75">
        <v>0</v>
      </c>
      <c r="AC20" s="74">
        <v>0</v>
      </c>
      <c r="AD20" s="74">
        <v>1928</v>
      </c>
      <c r="AE20" s="74">
        <f t="shared" si="9"/>
        <v>82578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4166</v>
      </c>
      <c r="AO20" s="74">
        <f t="shared" si="13"/>
        <v>4166</v>
      </c>
      <c r="AP20" s="74">
        <v>4166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13620</v>
      </c>
      <c r="BE20" s="74">
        <v>0</v>
      </c>
      <c r="BF20" s="74">
        <v>9021</v>
      </c>
      <c r="BG20" s="74">
        <f t="shared" si="16"/>
        <v>13187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84816</v>
      </c>
      <c r="BQ20" s="74">
        <f t="shared" si="26"/>
        <v>51523</v>
      </c>
      <c r="BR20" s="74">
        <f t="shared" si="27"/>
        <v>17935</v>
      </c>
      <c r="BS20" s="74">
        <f t="shared" si="28"/>
        <v>21832</v>
      </c>
      <c r="BT20" s="74">
        <f t="shared" si="29"/>
        <v>10077</v>
      </c>
      <c r="BU20" s="74">
        <f t="shared" si="30"/>
        <v>1679</v>
      </c>
      <c r="BV20" s="74">
        <f t="shared" si="31"/>
        <v>11637</v>
      </c>
      <c r="BW20" s="74">
        <f t="shared" si="32"/>
        <v>4918</v>
      </c>
      <c r="BX20" s="74">
        <f t="shared" si="33"/>
        <v>2052</v>
      </c>
      <c r="BY20" s="74">
        <f t="shared" si="34"/>
        <v>4667</v>
      </c>
      <c r="BZ20" s="74">
        <f t="shared" si="35"/>
        <v>5508</v>
      </c>
      <c r="CA20" s="74">
        <f t="shared" si="36"/>
        <v>16148</v>
      </c>
      <c r="CB20" s="74">
        <f t="shared" si="37"/>
        <v>260</v>
      </c>
      <c r="CC20" s="74">
        <f t="shared" si="38"/>
        <v>12396</v>
      </c>
      <c r="CD20" s="74">
        <f t="shared" si="39"/>
        <v>944</v>
      </c>
      <c r="CE20" s="74">
        <f t="shared" si="40"/>
        <v>2548</v>
      </c>
      <c r="CF20" s="75">
        <f t="shared" si="41"/>
        <v>13620</v>
      </c>
      <c r="CG20" s="74">
        <f t="shared" si="42"/>
        <v>0</v>
      </c>
      <c r="CH20" s="74">
        <f t="shared" si="43"/>
        <v>10949</v>
      </c>
      <c r="CI20" s="74">
        <f t="shared" si="44"/>
        <v>95765</v>
      </c>
    </row>
    <row r="21" spans="1:87" s="50" customFormat="1" ht="12" customHeight="1">
      <c r="A21" s="53" t="s">
        <v>375</v>
      </c>
      <c r="B21" s="54" t="s">
        <v>403</v>
      </c>
      <c r="C21" s="53" t="s">
        <v>404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149306</v>
      </c>
      <c r="M21" s="74">
        <f t="shared" si="6"/>
        <v>82402</v>
      </c>
      <c r="N21" s="74">
        <v>9833</v>
      </c>
      <c r="O21" s="74">
        <v>53217</v>
      </c>
      <c r="P21" s="74">
        <v>19352</v>
      </c>
      <c r="Q21" s="74">
        <v>0</v>
      </c>
      <c r="R21" s="74">
        <f t="shared" si="7"/>
        <v>47941</v>
      </c>
      <c r="S21" s="74">
        <v>9474</v>
      </c>
      <c r="T21" s="74">
        <v>38423</v>
      </c>
      <c r="U21" s="74">
        <v>44</v>
      </c>
      <c r="V21" s="74">
        <v>0</v>
      </c>
      <c r="W21" s="74">
        <f t="shared" si="8"/>
        <v>18963</v>
      </c>
      <c r="X21" s="74">
        <v>723</v>
      </c>
      <c r="Y21" s="74">
        <v>7518</v>
      </c>
      <c r="Z21" s="74">
        <v>10722</v>
      </c>
      <c r="AA21" s="74">
        <v>0</v>
      </c>
      <c r="AB21" s="75">
        <v>0</v>
      </c>
      <c r="AC21" s="74">
        <v>0</v>
      </c>
      <c r="AD21" s="74">
        <v>4960</v>
      </c>
      <c r="AE21" s="74">
        <f t="shared" si="9"/>
        <v>154266</v>
      </c>
      <c r="AF21" s="74">
        <f t="shared" si="10"/>
        <v>11697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11697</v>
      </c>
      <c r="AM21" s="75">
        <v>0</v>
      </c>
      <c r="AN21" s="74">
        <f t="shared" si="12"/>
        <v>59482</v>
      </c>
      <c r="AO21" s="74">
        <f t="shared" si="13"/>
        <v>18693</v>
      </c>
      <c r="AP21" s="74">
        <v>9731</v>
      </c>
      <c r="AQ21" s="74">
        <v>0</v>
      </c>
      <c r="AR21" s="74">
        <v>8962</v>
      </c>
      <c r="AS21" s="74">
        <v>0</v>
      </c>
      <c r="AT21" s="74">
        <f t="shared" si="14"/>
        <v>31938</v>
      </c>
      <c r="AU21" s="74">
        <v>0</v>
      </c>
      <c r="AV21" s="74">
        <v>31938</v>
      </c>
      <c r="AW21" s="74">
        <v>0</v>
      </c>
      <c r="AX21" s="74">
        <v>0</v>
      </c>
      <c r="AY21" s="74">
        <f t="shared" si="15"/>
        <v>6995</v>
      </c>
      <c r="AZ21" s="74">
        <v>0</v>
      </c>
      <c r="BA21" s="74">
        <v>3360</v>
      </c>
      <c r="BB21" s="74">
        <v>329</v>
      </c>
      <c r="BC21" s="74">
        <v>3306</v>
      </c>
      <c r="BD21" s="75">
        <v>0</v>
      </c>
      <c r="BE21" s="74">
        <v>1856</v>
      </c>
      <c r="BF21" s="74">
        <v>0</v>
      </c>
      <c r="BG21" s="74">
        <f t="shared" si="16"/>
        <v>71179</v>
      </c>
      <c r="BH21" s="74">
        <f t="shared" si="17"/>
        <v>11697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11697</v>
      </c>
      <c r="BO21" s="75">
        <f t="shared" si="24"/>
        <v>0</v>
      </c>
      <c r="BP21" s="74">
        <f t="shared" si="25"/>
        <v>208788</v>
      </c>
      <c r="BQ21" s="74">
        <f t="shared" si="26"/>
        <v>101095</v>
      </c>
      <c r="BR21" s="74">
        <f t="shared" si="27"/>
        <v>19564</v>
      </c>
      <c r="BS21" s="74">
        <f t="shared" si="28"/>
        <v>53217</v>
      </c>
      <c r="BT21" s="74">
        <f t="shared" si="29"/>
        <v>28314</v>
      </c>
      <c r="BU21" s="74">
        <f t="shared" si="30"/>
        <v>0</v>
      </c>
      <c r="BV21" s="74">
        <f t="shared" si="31"/>
        <v>79879</v>
      </c>
      <c r="BW21" s="74">
        <f t="shared" si="32"/>
        <v>9474</v>
      </c>
      <c r="BX21" s="74">
        <f t="shared" si="33"/>
        <v>70361</v>
      </c>
      <c r="BY21" s="74">
        <f t="shared" si="34"/>
        <v>44</v>
      </c>
      <c r="BZ21" s="74">
        <f t="shared" si="35"/>
        <v>0</v>
      </c>
      <c r="CA21" s="74">
        <f t="shared" si="36"/>
        <v>25958</v>
      </c>
      <c r="CB21" s="74">
        <f t="shared" si="37"/>
        <v>723</v>
      </c>
      <c r="CC21" s="74">
        <f t="shared" si="38"/>
        <v>10878</v>
      </c>
      <c r="CD21" s="74">
        <f t="shared" si="39"/>
        <v>11051</v>
      </c>
      <c r="CE21" s="74">
        <f t="shared" si="40"/>
        <v>3306</v>
      </c>
      <c r="CF21" s="75">
        <f t="shared" si="41"/>
        <v>0</v>
      </c>
      <c r="CG21" s="74">
        <f t="shared" si="42"/>
        <v>1856</v>
      </c>
      <c r="CH21" s="74">
        <f t="shared" si="43"/>
        <v>4960</v>
      </c>
      <c r="CI21" s="74">
        <f t="shared" si="44"/>
        <v>225445</v>
      </c>
    </row>
    <row r="22" spans="1:87" s="50" customFormat="1" ht="12" customHeight="1">
      <c r="A22" s="53" t="s">
        <v>375</v>
      </c>
      <c r="B22" s="54" t="s">
        <v>405</v>
      </c>
      <c r="C22" s="53" t="s">
        <v>406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37207</v>
      </c>
      <c r="M22" s="74">
        <f t="shared" si="6"/>
        <v>26136</v>
      </c>
      <c r="N22" s="74">
        <v>0</v>
      </c>
      <c r="O22" s="74">
        <v>26136</v>
      </c>
      <c r="P22" s="74">
        <v>0</v>
      </c>
      <c r="Q22" s="74">
        <v>0</v>
      </c>
      <c r="R22" s="74">
        <f t="shared" si="7"/>
        <v>4432</v>
      </c>
      <c r="S22" s="74">
        <v>4432</v>
      </c>
      <c r="T22" s="74">
        <v>0</v>
      </c>
      <c r="U22" s="74">
        <v>0</v>
      </c>
      <c r="V22" s="74">
        <v>6399</v>
      </c>
      <c r="W22" s="74">
        <f t="shared" si="8"/>
        <v>240</v>
      </c>
      <c r="X22" s="74">
        <v>240</v>
      </c>
      <c r="Y22" s="74">
        <v>0</v>
      </c>
      <c r="Z22" s="74">
        <v>0</v>
      </c>
      <c r="AA22" s="74">
        <v>0</v>
      </c>
      <c r="AB22" s="75">
        <v>48602</v>
      </c>
      <c r="AC22" s="74">
        <v>0</v>
      </c>
      <c r="AD22" s="74">
        <v>0</v>
      </c>
      <c r="AE22" s="74">
        <f t="shared" si="9"/>
        <v>37207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25242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37207</v>
      </c>
      <c r="BQ22" s="74">
        <f t="shared" si="26"/>
        <v>26136</v>
      </c>
      <c r="BR22" s="74">
        <f t="shared" si="27"/>
        <v>0</v>
      </c>
      <c r="BS22" s="74">
        <f t="shared" si="28"/>
        <v>26136</v>
      </c>
      <c r="BT22" s="74">
        <f t="shared" si="29"/>
        <v>0</v>
      </c>
      <c r="BU22" s="74">
        <f t="shared" si="30"/>
        <v>0</v>
      </c>
      <c r="BV22" s="74">
        <f t="shared" si="31"/>
        <v>4432</v>
      </c>
      <c r="BW22" s="74">
        <f t="shared" si="32"/>
        <v>4432</v>
      </c>
      <c r="BX22" s="74">
        <f t="shared" si="33"/>
        <v>0</v>
      </c>
      <c r="BY22" s="74">
        <f t="shared" si="34"/>
        <v>0</v>
      </c>
      <c r="BZ22" s="74">
        <f t="shared" si="35"/>
        <v>6399</v>
      </c>
      <c r="CA22" s="74">
        <f t="shared" si="36"/>
        <v>240</v>
      </c>
      <c r="CB22" s="74">
        <f t="shared" si="37"/>
        <v>240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73844</v>
      </c>
      <c r="CG22" s="74">
        <f t="shared" si="42"/>
        <v>0</v>
      </c>
      <c r="CH22" s="74">
        <f t="shared" si="43"/>
        <v>0</v>
      </c>
      <c r="CI22" s="74">
        <f t="shared" si="44"/>
        <v>37207</v>
      </c>
    </row>
    <row r="23" spans="1:87" s="50" customFormat="1" ht="12" customHeight="1">
      <c r="A23" s="53" t="s">
        <v>375</v>
      </c>
      <c r="B23" s="54" t="s">
        <v>407</v>
      </c>
      <c r="C23" s="53" t="s">
        <v>408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27341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8413</v>
      </c>
      <c r="S23" s="74">
        <v>8413</v>
      </c>
      <c r="T23" s="74">
        <v>0</v>
      </c>
      <c r="U23" s="74">
        <v>0</v>
      </c>
      <c r="V23" s="74">
        <v>0</v>
      </c>
      <c r="W23" s="74">
        <f t="shared" si="8"/>
        <v>18928</v>
      </c>
      <c r="X23" s="74">
        <v>18928</v>
      </c>
      <c r="Y23" s="74">
        <v>0</v>
      </c>
      <c r="Z23" s="74">
        <v>0</v>
      </c>
      <c r="AA23" s="74">
        <v>0</v>
      </c>
      <c r="AB23" s="75">
        <v>81687</v>
      </c>
      <c r="AC23" s="74">
        <v>0</v>
      </c>
      <c r="AD23" s="74">
        <v>0</v>
      </c>
      <c r="AE23" s="74">
        <f t="shared" si="9"/>
        <v>27341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42246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27341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8413</v>
      </c>
      <c r="BW23" s="74">
        <f t="shared" si="32"/>
        <v>8413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18928</v>
      </c>
      <c r="CB23" s="74">
        <f t="shared" si="37"/>
        <v>18928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123933</v>
      </c>
      <c r="CG23" s="74">
        <f t="shared" si="42"/>
        <v>0</v>
      </c>
      <c r="CH23" s="74">
        <f t="shared" si="43"/>
        <v>0</v>
      </c>
      <c r="CI23" s="74">
        <f t="shared" si="44"/>
        <v>27341</v>
      </c>
    </row>
    <row r="24" spans="1:87" s="50" customFormat="1" ht="12" customHeight="1">
      <c r="A24" s="53" t="s">
        <v>375</v>
      </c>
      <c r="B24" s="54" t="s">
        <v>409</v>
      </c>
      <c r="C24" s="53" t="s">
        <v>410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46358</v>
      </c>
      <c r="M24" s="74">
        <f t="shared" si="6"/>
        <v>5563</v>
      </c>
      <c r="N24" s="74">
        <v>5563</v>
      </c>
      <c r="O24" s="74">
        <v>0</v>
      </c>
      <c r="P24" s="74">
        <v>0</v>
      </c>
      <c r="Q24" s="74">
        <v>0</v>
      </c>
      <c r="R24" s="74">
        <f t="shared" si="7"/>
        <v>11709</v>
      </c>
      <c r="S24" s="74">
        <v>11709</v>
      </c>
      <c r="T24" s="74">
        <v>0</v>
      </c>
      <c r="U24" s="74">
        <v>0</v>
      </c>
      <c r="V24" s="74">
        <v>0</v>
      </c>
      <c r="W24" s="74">
        <f t="shared" si="8"/>
        <v>29086</v>
      </c>
      <c r="X24" s="74">
        <v>29086</v>
      </c>
      <c r="Y24" s="74">
        <v>0</v>
      </c>
      <c r="Z24" s="74">
        <v>0</v>
      </c>
      <c r="AA24" s="74">
        <v>0</v>
      </c>
      <c r="AB24" s="75">
        <v>112560</v>
      </c>
      <c r="AC24" s="74">
        <v>0</v>
      </c>
      <c r="AD24" s="74">
        <v>0</v>
      </c>
      <c r="AE24" s="74">
        <f t="shared" si="9"/>
        <v>46358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3990</v>
      </c>
      <c r="AO24" s="74">
        <f t="shared" si="13"/>
        <v>3990</v>
      </c>
      <c r="AP24" s="74">
        <v>3990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56868</v>
      </c>
      <c r="BE24" s="74">
        <v>0</v>
      </c>
      <c r="BF24" s="74">
        <v>300</v>
      </c>
      <c r="BG24" s="74">
        <f t="shared" si="16"/>
        <v>4290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50348</v>
      </c>
      <c r="BQ24" s="74">
        <f t="shared" si="26"/>
        <v>9553</v>
      </c>
      <c r="BR24" s="74">
        <f t="shared" si="27"/>
        <v>9553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11709</v>
      </c>
      <c r="BW24" s="74">
        <f t="shared" si="32"/>
        <v>11709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29086</v>
      </c>
      <c r="CB24" s="74">
        <f t="shared" si="37"/>
        <v>29086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169428</v>
      </c>
      <c r="CG24" s="74">
        <f t="shared" si="42"/>
        <v>0</v>
      </c>
      <c r="CH24" s="74">
        <f t="shared" si="43"/>
        <v>300</v>
      </c>
      <c r="CI24" s="74">
        <f t="shared" si="44"/>
        <v>50648</v>
      </c>
    </row>
    <row r="25" spans="1:87" s="50" customFormat="1" ht="12" customHeight="1">
      <c r="A25" s="53" t="s">
        <v>375</v>
      </c>
      <c r="B25" s="54" t="s">
        <v>411</v>
      </c>
      <c r="C25" s="53" t="s">
        <v>412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326352</v>
      </c>
      <c r="M25" s="74">
        <f t="shared" si="6"/>
        <v>36825</v>
      </c>
      <c r="N25" s="74">
        <v>9533</v>
      </c>
      <c r="O25" s="74">
        <v>0</v>
      </c>
      <c r="P25" s="74">
        <v>27292</v>
      </c>
      <c r="Q25" s="74">
        <v>0</v>
      </c>
      <c r="R25" s="74">
        <f t="shared" si="7"/>
        <v>125161</v>
      </c>
      <c r="S25" s="74">
        <v>0</v>
      </c>
      <c r="T25" s="74">
        <v>108396</v>
      </c>
      <c r="U25" s="74">
        <v>16765</v>
      </c>
      <c r="V25" s="74">
        <v>0</v>
      </c>
      <c r="W25" s="74">
        <f t="shared" si="8"/>
        <v>159819</v>
      </c>
      <c r="X25" s="74">
        <v>16590</v>
      </c>
      <c r="Y25" s="74">
        <v>140432</v>
      </c>
      <c r="Z25" s="74">
        <v>0</v>
      </c>
      <c r="AA25" s="74">
        <v>2797</v>
      </c>
      <c r="AB25" s="75">
        <v>0</v>
      </c>
      <c r="AC25" s="74">
        <v>4547</v>
      </c>
      <c r="AD25" s="74">
        <v>854</v>
      </c>
      <c r="AE25" s="74">
        <f t="shared" si="9"/>
        <v>327206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74547</v>
      </c>
      <c r="AO25" s="74">
        <f t="shared" si="13"/>
        <v>19956</v>
      </c>
      <c r="AP25" s="74">
        <v>8775</v>
      </c>
      <c r="AQ25" s="74">
        <v>0</v>
      </c>
      <c r="AR25" s="74">
        <v>11181</v>
      </c>
      <c r="AS25" s="74">
        <v>0</v>
      </c>
      <c r="AT25" s="74">
        <f t="shared" si="14"/>
        <v>52545</v>
      </c>
      <c r="AU25" s="74">
        <v>0</v>
      </c>
      <c r="AV25" s="74">
        <v>52545</v>
      </c>
      <c r="AW25" s="74">
        <v>0</v>
      </c>
      <c r="AX25" s="74">
        <v>0</v>
      </c>
      <c r="AY25" s="74">
        <f t="shared" si="15"/>
        <v>1458</v>
      </c>
      <c r="AZ25" s="74">
        <v>0</v>
      </c>
      <c r="BA25" s="74">
        <v>1458</v>
      </c>
      <c r="BB25" s="74">
        <v>0</v>
      </c>
      <c r="BC25" s="74">
        <v>0</v>
      </c>
      <c r="BD25" s="75">
        <v>0</v>
      </c>
      <c r="BE25" s="74">
        <v>588</v>
      </c>
      <c r="BF25" s="74">
        <v>0</v>
      </c>
      <c r="BG25" s="74">
        <f t="shared" si="16"/>
        <v>74547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400899</v>
      </c>
      <c r="BQ25" s="74">
        <f t="shared" si="26"/>
        <v>56781</v>
      </c>
      <c r="BR25" s="74">
        <f t="shared" si="27"/>
        <v>18308</v>
      </c>
      <c r="BS25" s="74">
        <f t="shared" si="28"/>
        <v>0</v>
      </c>
      <c r="BT25" s="74">
        <f t="shared" si="29"/>
        <v>38473</v>
      </c>
      <c r="BU25" s="74">
        <f t="shared" si="30"/>
        <v>0</v>
      </c>
      <c r="BV25" s="74">
        <f t="shared" si="31"/>
        <v>177706</v>
      </c>
      <c r="BW25" s="74">
        <f t="shared" si="32"/>
        <v>0</v>
      </c>
      <c r="BX25" s="74">
        <f t="shared" si="33"/>
        <v>160941</v>
      </c>
      <c r="BY25" s="74">
        <f t="shared" si="34"/>
        <v>16765</v>
      </c>
      <c r="BZ25" s="74">
        <f t="shared" si="35"/>
        <v>0</v>
      </c>
      <c r="CA25" s="74">
        <f t="shared" si="36"/>
        <v>161277</v>
      </c>
      <c r="CB25" s="74">
        <f t="shared" si="37"/>
        <v>16590</v>
      </c>
      <c r="CC25" s="74">
        <f t="shared" si="38"/>
        <v>141890</v>
      </c>
      <c r="CD25" s="74">
        <f t="shared" si="39"/>
        <v>0</v>
      </c>
      <c r="CE25" s="74">
        <f t="shared" si="40"/>
        <v>2797</v>
      </c>
      <c r="CF25" s="75">
        <f t="shared" si="41"/>
        <v>0</v>
      </c>
      <c r="CG25" s="74">
        <f t="shared" si="42"/>
        <v>5135</v>
      </c>
      <c r="CH25" s="74">
        <f t="shared" si="43"/>
        <v>854</v>
      </c>
      <c r="CI25" s="74">
        <f t="shared" si="44"/>
        <v>401753</v>
      </c>
    </row>
    <row r="26" spans="1:87" s="50" customFormat="1" ht="12" customHeight="1">
      <c r="A26" s="53" t="s">
        <v>375</v>
      </c>
      <c r="B26" s="54" t="s">
        <v>413</v>
      </c>
      <c r="C26" s="53" t="s">
        <v>414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304625</v>
      </c>
      <c r="M26" s="74">
        <f t="shared" si="6"/>
        <v>122708</v>
      </c>
      <c r="N26" s="74">
        <v>22098</v>
      </c>
      <c r="O26" s="74">
        <v>29726</v>
      </c>
      <c r="P26" s="74">
        <v>70884</v>
      </c>
      <c r="Q26" s="74">
        <v>0</v>
      </c>
      <c r="R26" s="74">
        <f t="shared" si="7"/>
        <v>83404</v>
      </c>
      <c r="S26" s="74">
        <v>9132</v>
      </c>
      <c r="T26" s="74">
        <v>67562</v>
      </c>
      <c r="U26" s="74">
        <v>6710</v>
      </c>
      <c r="V26" s="74">
        <v>7475</v>
      </c>
      <c r="W26" s="74">
        <f t="shared" si="8"/>
        <v>91038</v>
      </c>
      <c r="X26" s="74">
        <v>0</v>
      </c>
      <c r="Y26" s="74">
        <v>67788</v>
      </c>
      <c r="Z26" s="74">
        <v>20701</v>
      </c>
      <c r="AA26" s="74">
        <v>2549</v>
      </c>
      <c r="AB26" s="75">
        <v>0</v>
      </c>
      <c r="AC26" s="74">
        <v>0</v>
      </c>
      <c r="AD26" s="74">
        <v>2988</v>
      </c>
      <c r="AE26" s="74">
        <f t="shared" si="9"/>
        <v>307613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79083</v>
      </c>
      <c r="AO26" s="74">
        <f t="shared" si="13"/>
        <v>30764</v>
      </c>
      <c r="AP26" s="74">
        <v>18176</v>
      </c>
      <c r="AQ26" s="74">
        <v>0</v>
      </c>
      <c r="AR26" s="74">
        <v>12588</v>
      </c>
      <c r="AS26" s="74">
        <v>0</v>
      </c>
      <c r="AT26" s="74">
        <f t="shared" si="14"/>
        <v>41605</v>
      </c>
      <c r="AU26" s="74">
        <v>0</v>
      </c>
      <c r="AV26" s="74">
        <v>41605</v>
      </c>
      <c r="AW26" s="74">
        <v>0</v>
      </c>
      <c r="AX26" s="74">
        <v>0</v>
      </c>
      <c r="AY26" s="74">
        <f t="shared" si="15"/>
        <v>6714</v>
      </c>
      <c r="AZ26" s="74">
        <v>0</v>
      </c>
      <c r="BA26" s="74">
        <v>0</v>
      </c>
      <c r="BB26" s="74">
        <v>900</v>
      </c>
      <c r="BC26" s="74">
        <v>5814</v>
      </c>
      <c r="BD26" s="75">
        <v>0</v>
      </c>
      <c r="BE26" s="74">
        <v>0</v>
      </c>
      <c r="BF26" s="74">
        <v>0</v>
      </c>
      <c r="BG26" s="74">
        <f t="shared" si="16"/>
        <v>79083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383708</v>
      </c>
      <c r="BQ26" s="74">
        <f t="shared" si="26"/>
        <v>153472</v>
      </c>
      <c r="BR26" s="74">
        <f t="shared" si="27"/>
        <v>40274</v>
      </c>
      <c r="BS26" s="74">
        <f t="shared" si="28"/>
        <v>29726</v>
      </c>
      <c r="BT26" s="74">
        <f t="shared" si="29"/>
        <v>83472</v>
      </c>
      <c r="BU26" s="74">
        <f t="shared" si="30"/>
        <v>0</v>
      </c>
      <c r="BV26" s="74">
        <f t="shared" si="31"/>
        <v>125009</v>
      </c>
      <c r="BW26" s="74">
        <f t="shared" si="32"/>
        <v>9132</v>
      </c>
      <c r="BX26" s="74">
        <f t="shared" si="33"/>
        <v>109167</v>
      </c>
      <c r="BY26" s="74">
        <f t="shared" si="34"/>
        <v>6710</v>
      </c>
      <c r="BZ26" s="74">
        <f t="shared" si="35"/>
        <v>7475</v>
      </c>
      <c r="CA26" s="74">
        <f t="shared" si="36"/>
        <v>97752</v>
      </c>
      <c r="CB26" s="74">
        <f t="shared" si="37"/>
        <v>0</v>
      </c>
      <c r="CC26" s="74">
        <f t="shared" si="38"/>
        <v>67788</v>
      </c>
      <c r="CD26" s="74">
        <f t="shared" si="39"/>
        <v>21601</v>
      </c>
      <c r="CE26" s="74">
        <f t="shared" si="40"/>
        <v>8363</v>
      </c>
      <c r="CF26" s="75">
        <f t="shared" si="41"/>
        <v>0</v>
      </c>
      <c r="CG26" s="74">
        <f t="shared" si="42"/>
        <v>0</v>
      </c>
      <c r="CH26" s="74">
        <f t="shared" si="43"/>
        <v>2988</v>
      </c>
      <c r="CI26" s="74">
        <f t="shared" si="44"/>
        <v>386696</v>
      </c>
    </row>
    <row r="27" spans="1:87" s="50" customFormat="1" ht="12" customHeight="1">
      <c r="A27" s="53" t="s">
        <v>375</v>
      </c>
      <c r="B27" s="54" t="s">
        <v>415</v>
      </c>
      <c r="C27" s="53" t="s">
        <v>416</v>
      </c>
      <c r="D27" s="74">
        <f t="shared" si="3"/>
        <v>42</v>
      </c>
      <c r="E27" s="74">
        <f t="shared" si="4"/>
        <v>42</v>
      </c>
      <c r="F27" s="74">
        <v>0</v>
      </c>
      <c r="G27" s="74">
        <v>42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346827</v>
      </c>
      <c r="M27" s="74">
        <f t="shared" si="6"/>
        <v>214106</v>
      </c>
      <c r="N27" s="74">
        <v>27740</v>
      </c>
      <c r="O27" s="74">
        <v>118778</v>
      </c>
      <c r="P27" s="74">
        <v>67588</v>
      </c>
      <c r="Q27" s="74">
        <v>0</v>
      </c>
      <c r="R27" s="74">
        <f t="shared" si="7"/>
        <v>50197</v>
      </c>
      <c r="S27" s="74">
        <v>10037</v>
      </c>
      <c r="T27" s="74">
        <v>40160</v>
      </c>
      <c r="U27" s="74">
        <v>0</v>
      </c>
      <c r="V27" s="74">
        <v>0</v>
      </c>
      <c r="W27" s="74">
        <f t="shared" si="8"/>
        <v>82524</v>
      </c>
      <c r="X27" s="74">
        <v>15010</v>
      </c>
      <c r="Y27" s="74">
        <v>48160</v>
      </c>
      <c r="Z27" s="74">
        <v>19354</v>
      </c>
      <c r="AA27" s="74">
        <v>0</v>
      </c>
      <c r="AB27" s="75">
        <v>0</v>
      </c>
      <c r="AC27" s="74">
        <v>0</v>
      </c>
      <c r="AD27" s="74">
        <v>5311</v>
      </c>
      <c r="AE27" s="74">
        <f t="shared" si="9"/>
        <v>352180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151839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151839</v>
      </c>
      <c r="AZ27" s="74">
        <v>57960</v>
      </c>
      <c r="BA27" s="74">
        <v>91434</v>
      </c>
      <c r="BB27" s="74">
        <v>1959</v>
      </c>
      <c r="BC27" s="74">
        <v>486</v>
      </c>
      <c r="BD27" s="75">
        <v>0</v>
      </c>
      <c r="BE27" s="74">
        <v>0</v>
      </c>
      <c r="BF27" s="74">
        <v>110</v>
      </c>
      <c r="BG27" s="74">
        <f t="shared" si="16"/>
        <v>151949</v>
      </c>
      <c r="BH27" s="74">
        <f t="shared" si="17"/>
        <v>42</v>
      </c>
      <c r="BI27" s="74">
        <f t="shared" si="18"/>
        <v>42</v>
      </c>
      <c r="BJ27" s="74">
        <f t="shared" si="19"/>
        <v>0</v>
      </c>
      <c r="BK27" s="74">
        <f t="shared" si="20"/>
        <v>42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498666</v>
      </c>
      <c r="BQ27" s="74">
        <f t="shared" si="26"/>
        <v>214106</v>
      </c>
      <c r="BR27" s="74">
        <f t="shared" si="27"/>
        <v>27740</v>
      </c>
      <c r="BS27" s="74">
        <f t="shared" si="28"/>
        <v>118778</v>
      </c>
      <c r="BT27" s="74">
        <f t="shared" si="29"/>
        <v>67588</v>
      </c>
      <c r="BU27" s="74">
        <f t="shared" si="30"/>
        <v>0</v>
      </c>
      <c r="BV27" s="74">
        <f t="shared" si="31"/>
        <v>50197</v>
      </c>
      <c r="BW27" s="74">
        <f t="shared" si="32"/>
        <v>10037</v>
      </c>
      <c r="BX27" s="74">
        <f t="shared" si="33"/>
        <v>40160</v>
      </c>
      <c r="BY27" s="74">
        <f t="shared" si="34"/>
        <v>0</v>
      </c>
      <c r="BZ27" s="74">
        <f t="shared" si="35"/>
        <v>0</v>
      </c>
      <c r="CA27" s="74">
        <f t="shared" si="36"/>
        <v>234363</v>
      </c>
      <c r="CB27" s="74">
        <f t="shared" si="37"/>
        <v>72970</v>
      </c>
      <c r="CC27" s="74">
        <f t="shared" si="38"/>
        <v>139594</v>
      </c>
      <c r="CD27" s="74">
        <f t="shared" si="39"/>
        <v>21313</v>
      </c>
      <c r="CE27" s="74">
        <f t="shared" si="40"/>
        <v>486</v>
      </c>
      <c r="CF27" s="75">
        <f t="shared" si="41"/>
        <v>0</v>
      </c>
      <c r="CG27" s="74">
        <f t="shared" si="42"/>
        <v>0</v>
      </c>
      <c r="CH27" s="74">
        <f t="shared" si="43"/>
        <v>5421</v>
      </c>
      <c r="CI27" s="74">
        <f t="shared" si="44"/>
        <v>504129</v>
      </c>
    </row>
    <row r="28" spans="1:87" s="50" customFormat="1" ht="12" customHeight="1">
      <c r="A28" s="53" t="s">
        <v>375</v>
      </c>
      <c r="B28" s="54" t="s">
        <v>417</v>
      </c>
      <c r="C28" s="53" t="s">
        <v>418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52107</v>
      </c>
      <c r="M28" s="74">
        <f t="shared" si="6"/>
        <v>2064</v>
      </c>
      <c r="N28" s="74">
        <v>0</v>
      </c>
      <c r="O28" s="74">
        <v>2064</v>
      </c>
      <c r="P28" s="74">
        <v>0</v>
      </c>
      <c r="Q28" s="74">
        <v>0</v>
      </c>
      <c r="R28" s="74">
        <f t="shared" si="7"/>
        <v>2381</v>
      </c>
      <c r="S28" s="74">
        <v>1537</v>
      </c>
      <c r="T28" s="74">
        <v>245</v>
      </c>
      <c r="U28" s="74">
        <v>599</v>
      </c>
      <c r="V28" s="74">
        <v>0</v>
      </c>
      <c r="W28" s="74">
        <f t="shared" si="8"/>
        <v>47662</v>
      </c>
      <c r="X28" s="74">
        <v>44963</v>
      </c>
      <c r="Y28" s="74">
        <v>2699</v>
      </c>
      <c r="Z28" s="74">
        <v>0</v>
      </c>
      <c r="AA28" s="74">
        <v>0</v>
      </c>
      <c r="AB28" s="75">
        <v>306194</v>
      </c>
      <c r="AC28" s="74">
        <v>0</v>
      </c>
      <c r="AD28" s="74">
        <v>1325</v>
      </c>
      <c r="AE28" s="74">
        <f t="shared" si="9"/>
        <v>53432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71393</v>
      </c>
      <c r="AO28" s="74">
        <f t="shared" si="13"/>
        <v>26866</v>
      </c>
      <c r="AP28" s="74">
        <v>9028</v>
      </c>
      <c r="AQ28" s="74">
        <v>0</v>
      </c>
      <c r="AR28" s="74">
        <v>17838</v>
      </c>
      <c r="AS28" s="74">
        <v>0</v>
      </c>
      <c r="AT28" s="74">
        <f t="shared" si="14"/>
        <v>33392</v>
      </c>
      <c r="AU28" s="74">
        <v>0</v>
      </c>
      <c r="AV28" s="74">
        <v>33392</v>
      </c>
      <c r="AW28" s="74">
        <v>0</v>
      </c>
      <c r="AX28" s="74">
        <v>0</v>
      </c>
      <c r="AY28" s="74">
        <f t="shared" si="15"/>
        <v>11135</v>
      </c>
      <c r="AZ28" s="74">
        <v>0</v>
      </c>
      <c r="BA28" s="74">
        <v>10517</v>
      </c>
      <c r="BB28" s="74">
        <v>618</v>
      </c>
      <c r="BC28" s="74">
        <v>0</v>
      </c>
      <c r="BD28" s="75">
        <v>0</v>
      </c>
      <c r="BE28" s="74">
        <v>0</v>
      </c>
      <c r="BF28" s="74">
        <v>684</v>
      </c>
      <c r="BG28" s="74">
        <f t="shared" si="16"/>
        <v>72077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123500</v>
      </c>
      <c r="BQ28" s="74">
        <f t="shared" si="26"/>
        <v>28930</v>
      </c>
      <c r="BR28" s="74">
        <f t="shared" si="27"/>
        <v>9028</v>
      </c>
      <c r="BS28" s="74">
        <f t="shared" si="28"/>
        <v>2064</v>
      </c>
      <c r="BT28" s="74">
        <f t="shared" si="29"/>
        <v>17838</v>
      </c>
      <c r="BU28" s="74">
        <f t="shared" si="30"/>
        <v>0</v>
      </c>
      <c r="BV28" s="74">
        <f t="shared" si="31"/>
        <v>35773</v>
      </c>
      <c r="BW28" s="74">
        <f t="shared" si="32"/>
        <v>1537</v>
      </c>
      <c r="BX28" s="74">
        <f t="shared" si="33"/>
        <v>33637</v>
      </c>
      <c r="BY28" s="74">
        <f t="shared" si="34"/>
        <v>599</v>
      </c>
      <c r="BZ28" s="74">
        <f t="shared" si="35"/>
        <v>0</v>
      </c>
      <c r="CA28" s="74">
        <f t="shared" si="36"/>
        <v>58797</v>
      </c>
      <c r="CB28" s="74">
        <f t="shared" si="37"/>
        <v>44963</v>
      </c>
      <c r="CC28" s="74">
        <f t="shared" si="38"/>
        <v>13216</v>
      </c>
      <c r="CD28" s="74">
        <f t="shared" si="39"/>
        <v>618</v>
      </c>
      <c r="CE28" s="74">
        <f t="shared" si="40"/>
        <v>0</v>
      </c>
      <c r="CF28" s="75">
        <f t="shared" si="41"/>
        <v>306194</v>
      </c>
      <c r="CG28" s="74">
        <f t="shared" si="42"/>
        <v>0</v>
      </c>
      <c r="CH28" s="74">
        <f t="shared" si="43"/>
        <v>2009</v>
      </c>
      <c r="CI28" s="74">
        <f t="shared" si="44"/>
        <v>125509</v>
      </c>
    </row>
    <row r="29" spans="1:87" s="50" customFormat="1" ht="12" customHeight="1">
      <c r="A29" s="53" t="s">
        <v>375</v>
      </c>
      <c r="B29" s="54" t="s">
        <v>419</v>
      </c>
      <c r="C29" s="53" t="s">
        <v>420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45467</v>
      </c>
      <c r="M29" s="74">
        <f t="shared" si="6"/>
        <v>36041</v>
      </c>
      <c r="N29" s="74">
        <v>15444</v>
      </c>
      <c r="O29" s="74">
        <v>20597</v>
      </c>
      <c r="P29" s="74">
        <v>0</v>
      </c>
      <c r="Q29" s="74">
        <v>0</v>
      </c>
      <c r="R29" s="74">
        <f t="shared" si="7"/>
        <v>1634</v>
      </c>
      <c r="S29" s="74">
        <v>1634</v>
      </c>
      <c r="T29" s="74">
        <v>0</v>
      </c>
      <c r="U29" s="74">
        <v>0</v>
      </c>
      <c r="V29" s="74">
        <v>1436</v>
      </c>
      <c r="W29" s="74">
        <f t="shared" si="8"/>
        <v>6356</v>
      </c>
      <c r="X29" s="74">
        <v>2936</v>
      </c>
      <c r="Y29" s="74">
        <v>1978</v>
      </c>
      <c r="Z29" s="74">
        <v>884</v>
      </c>
      <c r="AA29" s="74">
        <v>558</v>
      </c>
      <c r="AB29" s="75">
        <v>120432</v>
      </c>
      <c r="AC29" s="74">
        <v>0</v>
      </c>
      <c r="AD29" s="74">
        <v>97097</v>
      </c>
      <c r="AE29" s="74">
        <f t="shared" si="9"/>
        <v>142564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7752</v>
      </c>
      <c r="AO29" s="74">
        <f t="shared" si="13"/>
        <v>6483</v>
      </c>
      <c r="AP29" s="74">
        <v>6483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1269</v>
      </c>
      <c r="AZ29" s="74">
        <v>1269</v>
      </c>
      <c r="BA29" s="74">
        <v>0</v>
      </c>
      <c r="BB29" s="74">
        <v>0</v>
      </c>
      <c r="BC29" s="74">
        <v>0</v>
      </c>
      <c r="BD29" s="75">
        <v>42577</v>
      </c>
      <c r="BE29" s="74">
        <v>0</v>
      </c>
      <c r="BF29" s="74">
        <v>42895</v>
      </c>
      <c r="BG29" s="74">
        <f t="shared" si="16"/>
        <v>50647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53219</v>
      </c>
      <c r="BQ29" s="74">
        <f t="shared" si="26"/>
        <v>42524</v>
      </c>
      <c r="BR29" s="74">
        <f t="shared" si="27"/>
        <v>21927</v>
      </c>
      <c r="BS29" s="74">
        <f t="shared" si="28"/>
        <v>20597</v>
      </c>
      <c r="BT29" s="74">
        <f t="shared" si="29"/>
        <v>0</v>
      </c>
      <c r="BU29" s="74">
        <f t="shared" si="30"/>
        <v>0</v>
      </c>
      <c r="BV29" s="74">
        <f t="shared" si="31"/>
        <v>1634</v>
      </c>
      <c r="BW29" s="74">
        <f t="shared" si="32"/>
        <v>1634</v>
      </c>
      <c r="BX29" s="74">
        <f t="shared" si="33"/>
        <v>0</v>
      </c>
      <c r="BY29" s="74">
        <f t="shared" si="34"/>
        <v>0</v>
      </c>
      <c r="BZ29" s="74">
        <f t="shared" si="35"/>
        <v>1436</v>
      </c>
      <c r="CA29" s="74">
        <f t="shared" si="36"/>
        <v>7625</v>
      </c>
      <c r="CB29" s="74">
        <f t="shared" si="37"/>
        <v>4205</v>
      </c>
      <c r="CC29" s="74">
        <f t="shared" si="38"/>
        <v>1978</v>
      </c>
      <c r="CD29" s="74">
        <f t="shared" si="39"/>
        <v>884</v>
      </c>
      <c r="CE29" s="74">
        <f t="shared" si="40"/>
        <v>558</v>
      </c>
      <c r="CF29" s="75">
        <f t="shared" si="41"/>
        <v>163009</v>
      </c>
      <c r="CG29" s="74">
        <f t="shared" si="42"/>
        <v>0</v>
      </c>
      <c r="CH29" s="74">
        <f t="shared" si="43"/>
        <v>139992</v>
      </c>
      <c r="CI29" s="74">
        <f t="shared" si="44"/>
        <v>193211</v>
      </c>
    </row>
    <row r="30" spans="1:87" s="50" customFormat="1" ht="12" customHeight="1">
      <c r="A30" s="53" t="s">
        <v>375</v>
      </c>
      <c r="B30" s="54" t="s">
        <v>421</v>
      </c>
      <c r="C30" s="53" t="s">
        <v>422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14260</v>
      </c>
      <c r="L30" s="74">
        <f t="shared" si="5"/>
        <v>9587</v>
      </c>
      <c r="M30" s="74">
        <f t="shared" si="6"/>
        <v>8224</v>
      </c>
      <c r="N30" s="74">
        <v>5623</v>
      </c>
      <c r="O30" s="74">
        <v>2601</v>
      </c>
      <c r="P30" s="74">
        <v>0</v>
      </c>
      <c r="Q30" s="74">
        <v>0</v>
      </c>
      <c r="R30" s="74">
        <f t="shared" si="7"/>
        <v>649</v>
      </c>
      <c r="S30" s="74">
        <v>649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191734</v>
      </c>
      <c r="AC30" s="74">
        <v>714</v>
      </c>
      <c r="AD30" s="74">
        <v>0</v>
      </c>
      <c r="AE30" s="74">
        <f t="shared" si="9"/>
        <v>9587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33293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14260</v>
      </c>
      <c r="BP30" s="74">
        <f t="shared" si="25"/>
        <v>9587</v>
      </c>
      <c r="BQ30" s="74">
        <f t="shared" si="26"/>
        <v>8224</v>
      </c>
      <c r="BR30" s="74">
        <f t="shared" si="27"/>
        <v>5623</v>
      </c>
      <c r="BS30" s="74">
        <f t="shared" si="28"/>
        <v>2601</v>
      </c>
      <c r="BT30" s="74">
        <f t="shared" si="29"/>
        <v>0</v>
      </c>
      <c r="BU30" s="74">
        <f t="shared" si="30"/>
        <v>0</v>
      </c>
      <c r="BV30" s="74">
        <f t="shared" si="31"/>
        <v>649</v>
      </c>
      <c r="BW30" s="74">
        <f t="shared" si="32"/>
        <v>649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0</v>
      </c>
      <c r="CB30" s="74">
        <f t="shared" si="37"/>
        <v>0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225027</v>
      </c>
      <c r="CG30" s="74">
        <f t="shared" si="42"/>
        <v>714</v>
      </c>
      <c r="CH30" s="74">
        <f t="shared" si="43"/>
        <v>0</v>
      </c>
      <c r="CI30" s="74">
        <f t="shared" si="44"/>
        <v>9587</v>
      </c>
    </row>
    <row r="31" spans="1:87" s="50" customFormat="1" ht="12" customHeight="1">
      <c r="A31" s="53" t="s">
        <v>375</v>
      </c>
      <c r="B31" s="54" t="s">
        <v>423</v>
      </c>
      <c r="C31" s="53" t="s">
        <v>424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51745</v>
      </c>
      <c r="M31" s="74">
        <f t="shared" si="6"/>
        <v>42601</v>
      </c>
      <c r="N31" s="74">
        <v>0</v>
      </c>
      <c r="O31" s="74">
        <v>42601</v>
      </c>
      <c r="P31" s="74">
        <v>0</v>
      </c>
      <c r="Q31" s="74">
        <v>0</v>
      </c>
      <c r="R31" s="74">
        <f t="shared" si="7"/>
        <v>3848</v>
      </c>
      <c r="S31" s="74">
        <v>3848</v>
      </c>
      <c r="T31" s="74">
        <v>0</v>
      </c>
      <c r="U31" s="74">
        <v>0</v>
      </c>
      <c r="V31" s="74">
        <v>0</v>
      </c>
      <c r="W31" s="74">
        <f t="shared" si="8"/>
        <v>5296</v>
      </c>
      <c r="X31" s="74">
        <v>5197</v>
      </c>
      <c r="Y31" s="74">
        <v>0</v>
      </c>
      <c r="Z31" s="74">
        <v>0</v>
      </c>
      <c r="AA31" s="74">
        <v>99</v>
      </c>
      <c r="AB31" s="75">
        <v>80932</v>
      </c>
      <c r="AC31" s="74">
        <v>0</v>
      </c>
      <c r="AD31" s="74">
        <v>259</v>
      </c>
      <c r="AE31" s="74">
        <f t="shared" si="9"/>
        <v>52004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32359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51745</v>
      </c>
      <c r="BQ31" s="74">
        <f t="shared" si="26"/>
        <v>42601</v>
      </c>
      <c r="BR31" s="74">
        <f t="shared" si="27"/>
        <v>0</v>
      </c>
      <c r="BS31" s="74">
        <f t="shared" si="28"/>
        <v>42601</v>
      </c>
      <c r="BT31" s="74">
        <f t="shared" si="29"/>
        <v>0</v>
      </c>
      <c r="BU31" s="74">
        <f t="shared" si="30"/>
        <v>0</v>
      </c>
      <c r="BV31" s="74">
        <f t="shared" si="31"/>
        <v>3848</v>
      </c>
      <c r="BW31" s="74">
        <f t="shared" si="32"/>
        <v>3848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5296</v>
      </c>
      <c r="CB31" s="74">
        <f t="shared" si="37"/>
        <v>5197</v>
      </c>
      <c r="CC31" s="74">
        <f t="shared" si="38"/>
        <v>0</v>
      </c>
      <c r="CD31" s="74">
        <f t="shared" si="39"/>
        <v>0</v>
      </c>
      <c r="CE31" s="74">
        <f t="shared" si="40"/>
        <v>99</v>
      </c>
      <c r="CF31" s="75">
        <f t="shared" si="41"/>
        <v>113291</v>
      </c>
      <c r="CG31" s="74">
        <f t="shared" si="42"/>
        <v>0</v>
      </c>
      <c r="CH31" s="74">
        <f t="shared" si="43"/>
        <v>259</v>
      </c>
      <c r="CI31" s="74">
        <f t="shared" si="44"/>
        <v>52004</v>
      </c>
    </row>
    <row r="32" spans="1:87" s="50" customFormat="1" ht="12" customHeight="1">
      <c r="A32" s="53" t="s">
        <v>375</v>
      </c>
      <c r="B32" s="54" t="s">
        <v>425</v>
      </c>
      <c r="C32" s="53" t="s">
        <v>426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0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f t="shared" si="9"/>
        <v>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136511</v>
      </c>
      <c r="AO32" s="74">
        <f t="shared" si="13"/>
        <v>65108</v>
      </c>
      <c r="AP32" s="74">
        <v>65108</v>
      </c>
      <c r="AQ32" s="74">
        <v>0</v>
      </c>
      <c r="AR32" s="74">
        <v>0</v>
      </c>
      <c r="AS32" s="74">
        <v>0</v>
      </c>
      <c r="AT32" s="74">
        <f t="shared" si="14"/>
        <v>59069</v>
      </c>
      <c r="AU32" s="74">
        <v>0</v>
      </c>
      <c r="AV32" s="74">
        <v>59069</v>
      </c>
      <c r="AW32" s="74">
        <v>0</v>
      </c>
      <c r="AX32" s="74">
        <v>0</v>
      </c>
      <c r="AY32" s="74">
        <f t="shared" si="15"/>
        <v>12334</v>
      </c>
      <c r="AZ32" s="74">
        <v>0</v>
      </c>
      <c r="BA32" s="74">
        <v>8335</v>
      </c>
      <c r="BB32" s="74">
        <v>3999</v>
      </c>
      <c r="BC32" s="74">
        <v>0</v>
      </c>
      <c r="BD32" s="75">
        <v>0</v>
      </c>
      <c r="BE32" s="74">
        <v>0</v>
      </c>
      <c r="BF32" s="74">
        <v>35519</v>
      </c>
      <c r="BG32" s="74">
        <f t="shared" si="16"/>
        <v>172030</v>
      </c>
      <c r="BH32" s="74">
        <f aca="true" t="shared" si="45" ref="BH32:BN38">SUM(D32,AF32)</f>
        <v>0</v>
      </c>
      <c r="BI32" s="74">
        <f t="shared" si="45"/>
        <v>0</v>
      </c>
      <c r="BJ32" s="74">
        <f t="shared" si="45"/>
        <v>0</v>
      </c>
      <c r="BK32" s="74">
        <f t="shared" si="45"/>
        <v>0</v>
      </c>
      <c r="BL32" s="74">
        <f t="shared" si="45"/>
        <v>0</v>
      </c>
      <c r="BM32" s="74">
        <f t="shared" si="45"/>
        <v>0</v>
      </c>
      <c r="BN32" s="74">
        <f t="shared" si="45"/>
        <v>0</v>
      </c>
      <c r="BO32" s="75">
        <v>0</v>
      </c>
      <c r="BP32" s="74">
        <f aca="true" t="shared" si="46" ref="BP32:CE38">SUM(L32,AN32)</f>
        <v>136511</v>
      </c>
      <c r="BQ32" s="74">
        <f t="shared" si="46"/>
        <v>65108</v>
      </c>
      <c r="BR32" s="74">
        <f t="shared" si="46"/>
        <v>65108</v>
      </c>
      <c r="BS32" s="74">
        <f t="shared" si="46"/>
        <v>0</v>
      </c>
      <c r="BT32" s="74">
        <f t="shared" si="46"/>
        <v>0</v>
      </c>
      <c r="BU32" s="74">
        <f t="shared" si="46"/>
        <v>0</v>
      </c>
      <c r="BV32" s="74">
        <f t="shared" si="46"/>
        <v>59069</v>
      </c>
      <c r="BW32" s="74">
        <f t="shared" si="46"/>
        <v>0</v>
      </c>
      <c r="BX32" s="74">
        <f t="shared" si="46"/>
        <v>59069</v>
      </c>
      <c r="BY32" s="74">
        <f t="shared" si="46"/>
        <v>0</v>
      </c>
      <c r="BZ32" s="74">
        <f t="shared" si="46"/>
        <v>0</v>
      </c>
      <c r="CA32" s="74">
        <f t="shared" si="46"/>
        <v>12334</v>
      </c>
      <c r="CB32" s="74">
        <f t="shared" si="46"/>
        <v>0</v>
      </c>
      <c r="CC32" s="74">
        <f t="shared" si="46"/>
        <v>8335</v>
      </c>
      <c r="CD32" s="74">
        <f t="shared" si="46"/>
        <v>3999</v>
      </c>
      <c r="CE32" s="74">
        <f t="shared" si="46"/>
        <v>0</v>
      </c>
      <c r="CF32" s="75">
        <v>0</v>
      </c>
      <c r="CG32" s="74">
        <f aca="true" t="shared" si="47" ref="CG32:CI38">SUM(AC32,BE32)</f>
        <v>0</v>
      </c>
      <c r="CH32" s="74">
        <f t="shared" si="47"/>
        <v>35519</v>
      </c>
      <c r="CI32" s="74">
        <f t="shared" si="47"/>
        <v>172030</v>
      </c>
    </row>
    <row r="33" spans="1:87" s="50" customFormat="1" ht="12" customHeight="1">
      <c r="A33" s="53" t="s">
        <v>375</v>
      </c>
      <c r="B33" s="54" t="s">
        <v>427</v>
      </c>
      <c r="C33" s="53" t="s">
        <v>428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250274</v>
      </c>
      <c r="M33" s="74">
        <f t="shared" si="6"/>
        <v>72682</v>
      </c>
      <c r="N33" s="74">
        <v>17313</v>
      </c>
      <c r="O33" s="74">
        <v>0</v>
      </c>
      <c r="P33" s="74">
        <v>55369</v>
      </c>
      <c r="Q33" s="74">
        <v>0</v>
      </c>
      <c r="R33" s="74">
        <f t="shared" si="7"/>
        <v>133321</v>
      </c>
      <c r="S33" s="74">
        <v>0</v>
      </c>
      <c r="T33" s="74">
        <v>133321</v>
      </c>
      <c r="U33" s="74">
        <v>0</v>
      </c>
      <c r="V33" s="74">
        <v>0</v>
      </c>
      <c r="W33" s="74">
        <f t="shared" si="8"/>
        <v>44271</v>
      </c>
      <c r="X33" s="74">
        <v>0</v>
      </c>
      <c r="Y33" s="74">
        <v>0</v>
      </c>
      <c r="Z33" s="74">
        <v>40806</v>
      </c>
      <c r="AA33" s="74">
        <v>3465</v>
      </c>
      <c r="AB33" s="75">
        <v>0</v>
      </c>
      <c r="AC33" s="74">
        <v>0</v>
      </c>
      <c r="AD33" s="74">
        <v>0</v>
      </c>
      <c r="AE33" s="74">
        <f t="shared" si="9"/>
        <v>250274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239061</v>
      </c>
      <c r="AO33" s="74">
        <f t="shared" si="13"/>
        <v>116105</v>
      </c>
      <c r="AP33" s="74">
        <v>11072</v>
      </c>
      <c r="AQ33" s="74">
        <v>23625</v>
      </c>
      <c r="AR33" s="74">
        <v>81408</v>
      </c>
      <c r="AS33" s="74">
        <v>0</v>
      </c>
      <c r="AT33" s="74">
        <f t="shared" si="14"/>
        <v>76476</v>
      </c>
      <c r="AU33" s="74">
        <v>4776</v>
      </c>
      <c r="AV33" s="74">
        <v>71700</v>
      </c>
      <c r="AW33" s="74">
        <v>0</v>
      </c>
      <c r="AX33" s="74">
        <v>0</v>
      </c>
      <c r="AY33" s="74">
        <f t="shared" si="15"/>
        <v>46480</v>
      </c>
      <c r="AZ33" s="74">
        <v>0</v>
      </c>
      <c r="BA33" s="74">
        <v>45161</v>
      </c>
      <c r="BB33" s="74">
        <v>269</v>
      </c>
      <c r="BC33" s="74">
        <v>1050</v>
      </c>
      <c r="BD33" s="75">
        <v>0</v>
      </c>
      <c r="BE33" s="74">
        <v>0</v>
      </c>
      <c r="BF33" s="74">
        <v>0</v>
      </c>
      <c r="BG33" s="74">
        <f t="shared" si="16"/>
        <v>239061</v>
      </c>
      <c r="BH33" s="74">
        <f t="shared" si="45"/>
        <v>0</v>
      </c>
      <c r="BI33" s="74">
        <f t="shared" si="45"/>
        <v>0</v>
      </c>
      <c r="BJ33" s="74">
        <f t="shared" si="45"/>
        <v>0</v>
      </c>
      <c r="BK33" s="74">
        <f t="shared" si="45"/>
        <v>0</v>
      </c>
      <c r="BL33" s="74">
        <f t="shared" si="45"/>
        <v>0</v>
      </c>
      <c r="BM33" s="74">
        <f t="shared" si="45"/>
        <v>0</v>
      </c>
      <c r="BN33" s="74">
        <f t="shared" si="45"/>
        <v>0</v>
      </c>
      <c r="BO33" s="75">
        <v>0</v>
      </c>
      <c r="BP33" s="74">
        <f t="shared" si="46"/>
        <v>489335</v>
      </c>
      <c r="BQ33" s="74">
        <f t="shared" si="46"/>
        <v>188787</v>
      </c>
      <c r="BR33" s="74">
        <f t="shared" si="46"/>
        <v>28385</v>
      </c>
      <c r="BS33" s="74">
        <f t="shared" si="46"/>
        <v>23625</v>
      </c>
      <c r="BT33" s="74">
        <f t="shared" si="46"/>
        <v>136777</v>
      </c>
      <c r="BU33" s="74">
        <f t="shared" si="46"/>
        <v>0</v>
      </c>
      <c r="BV33" s="74">
        <f t="shared" si="46"/>
        <v>209797</v>
      </c>
      <c r="BW33" s="74">
        <f t="shared" si="46"/>
        <v>4776</v>
      </c>
      <c r="BX33" s="74">
        <f t="shared" si="46"/>
        <v>205021</v>
      </c>
      <c r="BY33" s="74">
        <f t="shared" si="46"/>
        <v>0</v>
      </c>
      <c r="BZ33" s="74">
        <f t="shared" si="46"/>
        <v>0</v>
      </c>
      <c r="CA33" s="74">
        <f t="shared" si="46"/>
        <v>90751</v>
      </c>
      <c r="CB33" s="74">
        <f t="shared" si="46"/>
        <v>0</v>
      </c>
      <c r="CC33" s="74">
        <f t="shared" si="46"/>
        <v>45161</v>
      </c>
      <c r="CD33" s="74">
        <f t="shared" si="46"/>
        <v>41075</v>
      </c>
      <c r="CE33" s="74">
        <f t="shared" si="46"/>
        <v>4515</v>
      </c>
      <c r="CF33" s="75">
        <v>0</v>
      </c>
      <c r="CG33" s="74">
        <f t="shared" si="47"/>
        <v>0</v>
      </c>
      <c r="CH33" s="74">
        <f t="shared" si="47"/>
        <v>0</v>
      </c>
      <c r="CI33" s="74">
        <f t="shared" si="47"/>
        <v>489335</v>
      </c>
    </row>
    <row r="34" spans="1:87" s="50" customFormat="1" ht="12" customHeight="1">
      <c r="A34" s="53" t="s">
        <v>375</v>
      </c>
      <c r="B34" s="54" t="s">
        <v>429</v>
      </c>
      <c r="C34" s="53" t="s">
        <v>430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0</v>
      </c>
      <c r="AF34" s="74">
        <f t="shared" si="10"/>
        <v>8894</v>
      </c>
      <c r="AG34" s="74">
        <f t="shared" si="11"/>
        <v>8894</v>
      </c>
      <c r="AH34" s="74">
        <v>0</v>
      </c>
      <c r="AI34" s="74">
        <v>8894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219028</v>
      </c>
      <c r="AO34" s="74">
        <f t="shared" si="13"/>
        <v>11857</v>
      </c>
      <c r="AP34" s="74">
        <v>11857</v>
      </c>
      <c r="AQ34" s="74">
        <v>0</v>
      </c>
      <c r="AR34" s="74">
        <v>0</v>
      </c>
      <c r="AS34" s="74">
        <v>0</v>
      </c>
      <c r="AT34" s="74">
        <f t="shared" si="14"/>
        <v>150471</v>
      </c>
      <c r="AU34" s="74">
        <v>0</v>
      </c>
      <c r="AV34" s="74">
        <v>150471</v>
      </c>
      <c r="AW34" s="74">
        <v>0</v>
      </c>
      <c r="AX34" s="74">
        <v>0</v>
      </c>
      <c r="AY34" s="74">
        <f t="shared" si="15"/>
        <v>56700</v>
      </c>
      <c r="AZ34" s="74">
        <v>0</v>
      </c>
      <c r="BA34" s="74">
        <v>56700</v>
      </c>
      <c r="BB34" s="74">
        <v>0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227922</v>
      </c>
      <c r="BH34" s="74">
        <f t="shared" si="45"/>
        <v>8894</v>
      </c>
      <c r="BI34" s="74">
        <f t="shared" si="45"/>
        <v>8894</v>
      </c>
      <c r="BJ34" s="74">
        <f t="shared" si="45"/>
        <v>0</v>
      </c>
      <c r="BK34" s="74">
        <f t="shared" si="45"/>
        <v>8894</v>
      </c>
      <c r="BL34" s="74">
        <f t="shared" si="45"/>
        <v>0</v>
      </c>
      <c r="BM34" s="74">
        <f t="shared" si="45"/>
        <v>0</v>
      </c>
      <c r="BN34" s="74">
        <f t="shared" si="45"/>
        <v>0</v>
      </c>
      <c r="BO34" s="75">
        <v>0</v>
      </c>
      <c r="BP34" s="74">
        <f t="shared" si="46"/>
        <v>219028</v>
      </c>
      <c r="BQ34" s="74">
        <f t="shared" si="46"/>
        <v>11857</v>
      </c>
      <c r="BR34" s="74">
        <f t="shared" si="46"/>
        <v>11857</v>
      </c>
      <c r="BS34" s="74">
        <f t="shared" si="46"/>
        <v>0</v>
      </c>
      <c r="BT34" s="74">
        <f t="shared" si="46"/>
        <v>0</v>
      </c>
      <c r="BU34" s="74">
        <f t="shared" si="46"/>
        <v>0</v>
      </c>
      <c r="BV34" s="74">
        <f t="shared" si="46"/>
        <v>150471</v>
      </c>
      <c r="BW34" s="74">
        <f t="shared" si="46"/>
        <v>0</v>
      </c>
      <c r="BX34" s="74">
        <f t="shared" si="46"/>
        <v>150471</v>
      </c>
      <c r="BY34" s="74">
        <f t="shared" si="46"/>
        <v>0</v>
      </c>
      <c r="BZ34" s="74">
        <f t="shared" si="46"/>
        <v>0</v>
      </c>
      <c r="CA34" s="74">
        <f t="shared" si="46"/>
        <v>56700</v>
      </c>
      <c r="CB34" s="74">
        <f t="shared" si="46"/>
        <v>0</v>
      </c>
      <c r="CC34" s="74">
        <f t="shared" si="46"/>
        <v>56700</v>
      </c>
      <c r="CD34" s="74">
        <f t="shared" si="46"/>
        <v>0</v>
      </c>
      <c r="CE34" s="74">
        <f t="shared" si="46"/>
        <v>0</v>
      </c>
      <c r="CF34" s="75">
        <v>0</v>
      </c>
      <c r="CG34" s="74">
        <f t="shared" si="47"/>
        <v>0</v>
      </c>
      <c r="CH34" s="74">
        <f t="shared" si="47"/>
        <v>0</v>
      </c>
      <c r="CI34" s="74">
        <f t="shared" si="47"/>
        <v>227922</v>
      </c>
    </row>
    <row r="35" spans="1:87" s="50" customFormat="1" ht="12" customHeight="1">
      <c r="A35" s="53" t="s">
        <v>375</v>
      </c>
      <c r="B35" s="54" t="s">
        <v>431</v>
      </c>
      <c r="C35" s="53" t="s">
        <v>432</v>
      </c>
      <c r="D35" s="74">
        <f t="shared" si="3"/>
        <v>50930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50930</v>
      </c>
      <c r="K35" s="75">
        <v>0</v>
      </c>
      <c r="L35" s="74">
        <f t="shared" si="5"/>
        <v>751145</v>
      </c>
      <c r="M35" s="74">
        <f t="shared" si="6"/>
        <v>357381</v>
      </c>
      <c r="N35" s="74">
        <v>53227</v>
      </c>
      <c r="O35" s="74">
        <v>136869</v>
      </c>
      <c r="P35" s="74">
        <v>152077</v>
      </c>
      <c r="Q35" s="74">
        <v>15208</v>
      </c>
      <c r="R35" s="74">
        <f t="shared" si="7"/>
        <v>340433</v>
      </c>
      <c r="S35" s="74">
        <v>33671</v>
      </c>
      <c r="T35" s="74">
        <v>293571</v>
      </c>
      <c r="U35" s="74">
        <v>13191</v>
      </c>
      <c r="V35" s="74">
        <v>6436</v>
      </c>
      <c r="W35" s="74">
        <f t="shared" si="8"/>
        <v>46895</v>
      </c>
      <c r="X35" s="74">
        <v>0</v>
      </c>
      <c r="Y35" s="74">
        <v>32998</v>
      </c>
      <c r="Z35" s="74">
        <v>7854</v>
      </c>
      <c r="AA35" s="74">
        <v>6043</v>
      </c>
      <c r="AB35" s="75">
        <v>0</v>
      </c>
      <c r="AC35" s="74">
        <v>0</v>
      </c>
      <c r="AD35" s="74">
        <v>0</v>
      </c>
      <c r="AE35" s="74">
        <f t="shared" si="9"/>
        <v>802075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0</v>
      </c>
      <c r="BH35" s="74">
        <f t="shared" si="45"/>
        <v>50930</v>
      </c>
      <c r="BI35" s="74">
        <f t="shared" si="45"/>
        <v>0</v>
      </c>
      <c r="BJ35" s="74">
        <f t="shared" si="45"/>
        <v>0</v>
      </c>
      <c r="BK35" s="74">
        <f t="shared" si="45"/>
        <v>0</v>
      </c>
      <c r="BL35" s="74">
        <f t="shared" si="45"/>
        <v>0</v>
      </c>
      <c r="BM35" s="74">
        <f t="shared" si="45"/>
        <v>0</v>
      </c>
      <c r="BN35" s="74">
        <f t="shared" si="45"/>
        <v>50930</v>
      </c>
      <c r="BO35" s="75">
        <v>0</v>
      </c>
      <c r="BP35" s="74">
        <f t="shared" si="46"/>
        <v>751145</v>
      </c>
      <c r="BQ35" s="74">
        <f t="shared" si="46"/>
        <v>357381</v>
      </c>
      <c r="BR35" s="74">
        <f t="shared" si="46"/>
        <v>53227</v>
      </c>
      <c r="BS35" s="74">
        <f t="shared" si="46"/>
        <v>136869</v>
      </c>
      <c r="BT35" s="74">
        <f t="shared" si="46"/>
        <v>152077</v>
      </c>
      <c r="BU35" s="74">
        <f t="shared" si="46"/>
        <v>15208</v>
      </c>
      <c r="BV35" s="74">
        <f t="shared" si="46"/>
        <v>340433</v>
      </c>
      <c r="BW35" s="74">
        <f t="shared" si="46"/>
        <v>33671</v>
      </c>
      <c r="BX35" s="74">
        <f t="shared" si="46"/>
        <v>293571</v>
      </c>
      <c r="BY35" s="74">
        <f t="shared" si="46"/>
        <v>13191</v>
      </c>
      <c r="BZ35" s="74">
        <f t="shared" si="46"/>
        <v>6436</v>
      </c>
      <c r="CA35" s="74">
        <f t="shared" si="46"/>
        <v>46895</v>
      </c>
      <c r="CB35" s="74">
        <f t="shared" si="46"/>
        <v>0</v>
      </c>
      <c r="CC35" s="74">
        <f t="shared" si="46"/>
        <v>32998</v>
      </c>
      <c r="CD35" s="74">
        <f t="shared" si="46"/>
        <v>7854</v>
      </c>
      <c r="CE35" s="74">
        <f t="shared" si="46"/>
        <v>6043</v>
      </c>
      <c r="CF35" s="75">
        <v>0</v>
      </c>
      <c r="CG35" s="74">
        <f t="shared" si="47"/>
        <v>0</v>
      </c>
      <c r="CH35" s="74">
        <f t="shared" si="47"/>
        <v>0</v>
      </c>
      <c r="CI35" s="74">
        <f t="shared" si="47"/>
        <v>802075</v>
      </c>
    </row>
    <row r="36" spans="1:87" s="50" customFormat="1" ht="12" customHeight="1">
      <c r="A36" s="53" t="s">
        <v>375</v>
      </c>
      <c r="B36" s="54" t="s">
        <v>433</v>
      </c>
      <c r="C36" s="53" t="s">
        <v>434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f t="shared" si="9"/>
        <v>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147670</v>
      </c>
      <c r="AO36" s="74">
        <f t="shared" si="13"/>
        <v>29275</v>
      </c>
      <c r="AP36" s="74">
        <v>29275</v>
      </c>
      <c r="AQ36" s="74">
        <v>0</v>
      </c>
      <c r="AR36" s="74">
        <v>0</v>
      </c>
      <c r="AS36" s="74">
        <v>0</v>
      </c>
      <c r="AT36" s="74">
        <f t="shared" si="14"/>
        <v>92506</v>
      </c>
      <c r="AU36" s="74">
        <v>0</v>
      </c>
      <c r="AV36" s="74">
        <v>92506</v>
      </c>
      <c r="AW36" s="74">
        <v>0</v>
      </c>
      <c r="AX36" s="74">
        <v>0</v>
      </c>
      <c r="AY36" s="74">
        <f t="shared" si="15"/>
        <v>25889</v>
      </c>
      <c r="AZ36" s="74">
        <v>0</v>
      </c>
      <c r="BA36" s="74">
        <v>19005</v>
      </c>
      <c r="BB36" s="74">
        <v>0</v>
      </c>
      <c r="BC36" s="74">
        <v>6884</v>
      </c>
      <c r="BD36" s="75">
        <v>0</v>
      </c>
      <c r="BE36" s="74">
        <v>0</v>
      </c>
      <c r="BF36" s="74">
        <v>38692</v>
      </c>
      <c r="BG36" s="74">
        <f t="shared" si="16"/>
        <v>186362</v>
      </c>
      <c r="BH36" s="74">
        <f t="shared" si="45"/>
        <v>0</v>
      </c>
      <c r="BI36" s="74">
        <f t="shared" si="45"/>
        <v>0</v>
      </c>
      <c r="BJ36" s="74">
        <f t="shared" si="45"/>
        <v>0</v>
      </c>
      <c r="BK36" s="74">
        <f t="shared" si="45"/>
        <v>0</v>
      </c>
      <c r="BL36" s="74">
        <f t="shared" si="45"/>
        <v>0</v>
      </c>
      <c r="BM36" s="74">
        <f t="shared" si="45"/>
        <v>0</v>
      </c>
      <c r="BN36" s="74">
        <f t="shared" si="45"/>
        <v>0</v>
      </c>
      <c r="BO36" s="75">
        <v>0</v>
      </c>
      <c r="BP36" s="74">
        <f t="shared" si="46"/>
        <v>147670</v>
      </c>
      <c r="BQ36" s="74">
        <f t="shared" si="46"/>
        <v>29275</v>
      </c>
      <c r="BR36" s="74">
        <f t="shared" si="46"/>
        <v>29275</v>
      </c>
      <c r="BS36" s="74">
        <f t="shared" si="46"/>
        <v>0</v>
      </c>
      <c r="BT36" s="74">
        <f t="shared" si="46"/>
        <v>0</v>
      </c>
      <c r="BU36" s="74">
        <f t="shared" si="46"/>
        <v>0</v>
      </c>
      <c r="BV36" s="74">
        <f t="shared" si="46"/>
        <v>92506</v>
      </c>
      <c r="BW36" s="74">
        <f t="shared" si="46"/>
        <v>0</v>
      </c>
      <c r="BX36" s="74">
        <f t="shared" si="46"/>
        <v>92506</v>
      </c>
      <c r="BY36" s="74">
        <f t="shared" si="46"/>
        <v>0</v>
      </c>
      <c r="BZ36" s="74">
        <f t="shared" si="46"/>
        <v>0</v>
      </c>
      <c r="CA36" s="74">
        <f t="shared" si="46"/>
        <v>25889</v>
      </c>
      <c r="CB36" s="74">
        <f t="shared" si="46"/>
        <v>0</v>
      </c>
      <c r="CC36" s="74">
        <f t="shared" si="46"/>
        <v>19005</v>
      </c>
      <c r="CD36" s="74">
        <f t="shared" si="46"/>
        <v>0</v>
      </c>
      <c r="CE36" s="74">
        <f t="shared" si="46"/>
        <v>6884</v>
      </c>
      <c r="CF36" s="75">
        <v>0</v>
      </c>
      <c r="CG36" s="74">
        <f t="shared" si="47"/>
        <v>0</v>
      </c>
      <c r="CH36" s="74">
        <f t="shared" si="47"/>
        <v>38692</v>
      </c>
      <c r="CI36" s="74">
        <f t="shared" si="47"/>
        <v>186362</v>
      </c>
    </row>
    <row r="37" spans="1:87" s="50" customFormat="1" ht="12" customHeight="1">
      <c r="A37" s="53" t="s">
        <v>375</v>
      </c>
      <c r="B37" s="54" t="s">
        <v>435</v>
      </c>
      <c r="C37" s="53" t="s">
        <v>436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1304172</v>
      </c>
      <c r="M37" s="74">
        <f t="shared" si="6"/>
        <v>54836</v>
      </c>
      <c r="N37" s="74">
        <v>54836</v>
      </c>
      <c r="O37" s="74">
        <v>0</v>
      </c>
      <c r="P37" s="74">
        <v>0</v>
      </c>
      <c r="Q37" s="74">
        <v>0</v>
      </c>
      <c r="R37" s="74">
        <f t="shared" si="7"/>
        <v>500377</v>
      </c>
      <c r="S37" s="74">
        <v>0</v>
      </c>
      <c r="T37" s="74">
        <v>490935</v>
      </c>
      <c r="U37" s="74">
        <v>9442</v>
      </c>
      <c r="V37" s="74">
        <v>0</v>
      </c>
      <c r="W37" s="74">
        <f t="shared" si="8"/>
        <v>748959</v>
      </c>
      <c r="X37" s="74">
        <v>0</v>
      </c>
      <c r="Y37" s="74">
        <v>699279</v>
      </c>
      <c r="Z37" s="74">
        <v>0</v>
      </c>
      <c r="AA37" s="74">
        <v>49680</v>
      </c>
      <c r="AB37" s="75">
        <v>0</v>
      </c>
      <c r="AC37" s="74">
        <v>0</v>
      </c>
      <c r="AD37" s="74">
        <v>0</v>
      </c>
      <c r="AE37" s="74">
        <f t="shared" si="9"/>
        <v>1304172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0</v>
      </c>
      <c r="BH37" s="74">
        <f t="shared" si="45"/>
        <v>0</v>
      </c>
      <c r="BI37" s="74">
        <f t="shared" si="45"/>
        <v>0</v>
      </c>
      <c r="BJ37" s="74">
        <f t="shared" si="45"/>
        <v>0</v>
      </c>
      <c r="BK37" s="74">
        <f t="shared" si="45"/>
        <v>0</v>
      </c>
      <c r="BL37" s="74">
        <f t="shared" si="45"/>
        <v>0</v>
      </c>
      <c r="BM37" s="74">
        <f t="shared" si="45"/>
        <v>0</v>
      </c>
      <c r="BN37" s="74">
        <f t="shared" si="45"/>
        <v>0</v>
      </c>
      <c r="BO37" s="75">
        <v>0</v>
      </c>
      <c r="BP37" s="74">
        <f t="shared" si="46"/>
        <v>1304172</v>
      </c>
      <c r="BQ37" s="74">
        <f t="shared" si="46"/>
        <v>54836</v>
      </c>
      <c r="BR37" s="74">
        <f t="shared" si="46"/>
        <v>54836</v>
      </c>
      <c r="BS37" s="74">
        <f t="shared" si="46"/>
        <v>0</v>
      </c>
      <c r="BT37" s="74">
        <f t="shared" si="46"/>
        <v>0</v>
      </c>
      <c r="BU37" s="74">
        <f t="shared" si="46"/>
        <v>0</v>
      </c>
      <c r="BV37" s="74">
        <f t="shared" si="46"/>
        <v>500377</v>
      </c>
      <c r="BW37" s="74">
        <f t="shared" si="46"/>
        <v>0</v>
      </c>
      <c r="BX37" s="74">
        <f t="shared" si="46"/>
        <v>490935</v>
      </c>
      <c r="BY37" s="74">
        <f t="shared" si="46"/>
        <v>9442</v>
      </c>
      <c r="BZ37" s="74">
        <f t="shared" si="46"/>
        <v>0</v>
      </c>
      <c r="CA37" s="74">
        <f t="shared" si="46"/>
        <v>748959</v>
      </c>
      <c r="CB37" s="74">
        <f t="shared" si="46"/>
        <v>0</v>
      </c>
      <c r="CC37" s="74">
        <f t="shared" si="46"/>
        <v>699279</v>
      </c>
      <c r="CD37" s="74">
        <f t="shared" si="46"/>
        <v>0</v>
      </c>
      <c r="CE37" s="74">
        <f t="shared" si="46"/>
        <v>49680</v>
      </c>
      <c r="CF37" s="75">
        <v>0</v>
      </c>
      <c r="CG37" s="74">
        <f t="shared" si="47"/>
        <v>0</v>
      </c>
      <c r="CH37" s="74">
        <f t="shared" si="47"/>
        <v>0</v>
      </c>
      <c r="CI37" s="74">
        <f t="shared" si="47"/>
        <v>1304172</v>
      </c>
    </row>
    <row r="38" spans="1:87" s="50" customFormat="1" ht="12" customHeight="1">
      <c r="A38" s="53" t="s">
        <v>375</v>
      </c>
      <c r="B38" s="54" t="s">
        <v>437</v>
      </c>
      <c r="C38" s="53" t="s">
        <v>438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270451</v>
      </c>
      <c r="M38" s="74">
        <f t="shared" si="6"/>
        <v>88983</v>
      </c>
      <c r="N38" s="74">
        <v>18653</v>
      </c>
      <c r="O38" s="74">
        <v>0</v>
      </c>
      <c r="P38" s="74">
        <v>58663</v>
      </c>
      <c r="Q38" s="74">
        <v>11667</v>
      </c>
      <c r="R38" s="74">
        <f t="shared" si="7"/>
        <v>138024</v>
      </c>
      <c r="S38" s="74">
        <v>0</v>
      </c>
      <c r="T38" s="74">
        <v>130045</v>
      </c>
      <c r="U38" s="74">
        <v>7979</v>
      </c>
      <c r="V38" s="74">
        <v>0</v>
      </c>
      <c r="W38" s="74">
        <f t="shared" si="8"/>
        <v>43444</v>
      </c>
      <c r="X38" s="74">
        <v>40678</v>
      </c>
      <c r="Y38" s="74">
        <v>2766</v>
      </c>
      <c r="Z38" s="74">
        <v>0</v>
      </c>
      <c r="AA38" s="74">
        <v>0</v>
      </c>
      <c r="AB38" s="75">
        <v>0</v>
      </c>
      <c r="AC38" s="74">
        <v>0</v>
      </c>
      <c r="AD38" s="74">
        <v>51100</v>
      </c>
      <c r="AE38" s="74">
        <f t="shared" si="9"/>
        <v>321551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152957</v>
      </c>
      <c r="AO38" s="74">
        <f t="shared" si="13"/>
        <v>79039</v>
      </c>
      <c r="AP38" s="74">
        <v>20706</v>
      </c>
      <c r="AQ38" s="74">
        <v>32407</v>
      </c>
      <c r="AR38" s="74">
        <v>25926</v>
      </c>
      <c r="AS38" s="74">
        <v>0</v>
      </c>
      <c r="AT38" s="74">
        <f t="shared" si="14"/>
        <v>73918</v>
      </c>
      <c r="AU38" s="74">
        <v>3439</v>
      </c>
      <c r="AV38" s="74">
        <v>70479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0</v>
      </c>
      <c r="BE38" s="74">
        <v>0</v>
      </c>
      <c r="BF38" s="74">
        <v>29723</v>
      </c>
      <c r="BG38" s="74">
        <f t="shared" si="16"/>
        <v>182680</v>
      </c>
      <c r="BH38" s="74">
        <f t="shared" si="45"/>
        <v>0</v>
      </c>
      <c r="BI38" s="74">
        <f t="shared" si="45"/>
        <v>0</v>
      </c>
      <c r="BJ38" s="74">
        <f t="shared" si="45"/>
        <v>0</v>
      </c>
      <c r="BK38" s="74">
        <f t="shared" si="45"/>
        <v>0</v>
      </c>
      <c r="BL38" s="74">
        <f t="shared" si="45"/>
        <v>0</v>
      </c>
      <c r="BM38" s="74">
        <f t="shared" si="45"/>
        <v>0</v>
      </c>
      <c r="BN38" s="74">
        <f t="shared" si="45"/>
        <v>0</v>
      </c>
      <c r="BO38" s="75">
        <v>0</v>
      </c>
      <c r="BP38" s="74">
        <f t="shared" si="46"/>
        <v>423408</v>
      </c>
      <c r="BQ38" s="74">
        <f t="shared" si="46"/>
        <v>168022</v>
      </c>
      <c r="BR38" s="74">
        <f t="shared" si="46"/>
        <v>39359</v>
      </c>
      <c r="BS38" s="74">
        <f t="shared" si="46"/>
        <v>32407</v>
      </c>
      <c r="BT38" s="74">
        <f t="shared" si="46"/>
        <v>84589</v>
      </c>
      <c r="BU38" s="74">
        <f t="shared" si="46"/>
        <v>11667</v>
      </c>
      <c r="BV38" s="74">
        <f t="shared" si="46"/>
        <v>211942</v>
      </c>
      <c r="BW38" s="74">
        <f t="shared" si="46"/>
        <v>3439</v>
      </c>
      <c r="BX38" s="74">
        <f t="shared" si="46"/>
        <v>200524</v>
      </c>
      <c r="BY38" s="74">
        <f t="shared" si="46"/>
        <v>7979</v>
      </c>
      <c r="BZ38" s="74">
        <f t="shared" si="46"/>
        <v>0</v>
      </c>
      <c r="CA38" s="74">
        <f t="shared" si="46"/>
        <v>43444</v>
      </c>
      <c r="CB38" s="74">
        <f t="shared" si="46"/>
        <v>40678</v>
      </c>
      <c r="CC38" s="74">
        <f t="shared" si="46"/>
        <v>2766</v>
      </c>
      <c r="CD38" s="74">
        <f t="shared" si="46"/>
        <v>0</v>
      </c>
      <c r="CE38" s="74">
        <f t="shared" si="46"/>
        <v>0</v>
      </c>
      <c r="CF38" s="75">
        <v>0</v>
      </c>
      <c r="CG38" s="74">
        <f t="shared" si="47"/>
        <v>0</v>
      </c>
      <c r="CH38" s="74">
        <f t="shared" si="47"/>
        <v>80823</v>
      </c>
      <c r="CI38" s="74">
        <f t="shared" si="47"/>
        <v>504231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439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440</v>
      </c>
      <c r="B2" s="147" t="s">
        <v>441</v>
      </c>
      <c r="C2" s="156" t="s">
        <v>442</v>
      </c>
      <c r="D2" s="139" t="s">
        <v>443</v>
      </c>
      <c r="E2" s="114"/>
      <c r="F2" s="114"/>
      <c r="G2" s="114"/>
      <c r="H2" s="114"/>
      <c r="I2" s="114"/>
      <c r="J2" s="139" t="s">
        <v>444</v>
      </c>
      <c r="K2" s="59"/>
      <c r="L2" s="59"/>
      <c r="M2" s="59"/>
      <c r="N2" s="59"/>
      <c r="O2" s="59"/>
      <c r="P2" s="59"/>
      <c r="Q2" s="115"/>
      <c r="R2" s="139" t="s">
        <v>445</v>
      </c>
      <c r="S2" s="59"/>
      <c r="T2" s="59"/>
      <c r="U2" s="59"/>
      <c r="V2" s="59"/>
      <c r="W2" s="59"/>
      <c r="X2" s="59"/>
      <c r="Y2" s="115"/>
      <c r="Z2" s="139" t="s">
        <v>37</v>
      </c>
      <c r="AA2" s="59"/>
      <c r="AB2" s="59"/>
      <c r="AC2" s="59"/>
      <c r="AD2" s="59"/>
      <c r="AE2" s="59"/>
      <c r="AF2" s="59"/>
      <c r="AG2" s="115"/>
      <c r="AH2" s="139" t="s">
        <v>38</v>
      </c>
      <c r="AI2" s="59"/>
      <c r="AJ2" s="59"/>
      <c r="AK2" s="59"/>
      <c r="AL2" s="59"/>
      <c r="AM2" s="59"/>
      <c r="AN2" s="59"/>
      <c r="AO2" s="115"/>
      <c r="AP2" s="139" t="s">
        <v>39</v>
      </c>
      <c r="AQ2" s="59"/>
      <c r="AR2" s="59"/>
      <c r="AS2" s="59"/>
      <c r="AT2" s="59"/>
      <c r="AU2" s="59"/>
      <c r="AV2" s="59"/>
      <c r="AW2" s="115"/>
      <c r="AX2" s="139" t="s">
        <v>446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447</v>
      </c>
      <c r="E4" s="59"/>
      <c r="F4" s="118"/>
      <c r="G4" s="119" t="s">
        <v>448</v>
      </c>
      <c r="H4" s="59"/>
      <c r="I4" s="118"/>
      <c r="J4" s="159" t="s">
        <v>36</v>
      </c>
      <c r="K4" s="156" t="s">
        <v>449</v>
      </c>
      <c r="L4" s="119" t="s">
        <v>447</v>
      </c>
      <c r="M4" s="59"/>
      <c r="N4" s="118"/>
      <c r="O4" s="119" t="s">
        <v>448</v>
      </c>
      <c r="P4" s="59"/>
      <c r="Q4" s="118"/>
      <c r="R4" s="159" t="s">
        <v>450</v>
      </c>
      <c r="S4" s="156" t="s">
        <v>451</v>
      </c>
      <c r="T4" s="119" t="s">
        <v>0</v>
      </c>
      <c r="U4" s="59"/>
      <c r="V4" s="118"/>
      <c r="W4" s="119" t="s">
        <v>452</v>
      </c>
      <c r="X4" s="59"/>
      <c r="Y4" s="118"/>
      <c r="Z4" s="159" t="s">
        <v>36</v>
      </c>
      <c r="AA4" s="156" t="s">
        <v>451</v>
      </c>
      <c r="AB4" s="119" t="s">
        <v>447</v>
      </c>
      <c r="AC4" s="59"/>
      <c r="AD4" s="118"/>
      <c r="AE4" s="119" t="s">
        <v>448</v>
      </c>
      <c r="AF4" s="59"/>
      <c r="AG4" s="118"/>
      <c r="AH4" s="159" t="s">
        <v>36</v>
      </c>
      <c r="AI4" s="156" t="s">
        <v>449</v>
      </c>
      <c r="AJ4" s="119" t="s">
        <v>0</v>
      </c>
      <c r="AK4" s="59"/>
      <c r="AL4" s="118"/>
      <c r="AM4" s="119" t="s">
        <v>448</v>
      </c>
      <c r="AN4" s="59"/>
      <c r="AO4" s="118"/>
      <c r="AP4" s="159" t="s">
        <v>450</v>
      </c>
      <c r="AQ4" s="156" t="s">
        <v>451</v>
      </c>
      <c r="AR4" s="119" t="s">
        <v>0</v>
      </c>
      <c r="AS4" s="59"/>
      <c r="AT4" s="118"/>
      <c r="AU4" s="119" t="s">
        <v>452</v>
      </c>
      <c r="AV4" s="59"/>
      <c r="AW4" s="118"/>
      <c r="AX4" s="159" t="s">
        <v>36</v>
      </c>
      <c r="AY4" s="156" t="s">
        <v>451</v>
      </c>
      <c r="AZ4" s="119" t="s">
        <v>447</v>
      </c>
      <c r="BA4" s="59"/>
      <c r="BB4" s="118"/>
      <c r="BC4" s="119" t="s">
        <v>448</v>
      </c>
      <c r="BD4" s="59"/>
      <c r="BE4" s="118"/>
    </row>
    <row r="5" spans="1:57" s="45" customFormat="1" ht="22.5">
      <c r="A5" s="160"/>
      <c r="B5" s="148"/>
      <c r="C5" s="157"/>
      <c r="D5" s="140" t="s">
        <v>454</v>
      </c>
      <c r="E5" s="128" t="s">
        <v>455</v>
      </c>
      <c r="F5" s="129" t="s">
        <v>456</v>
      </c>
      <c r="G5" s="118" t="s">
        <v>457</v>
      </c>
      <c r="H5" s="128" t="s">
        <v>458</v>
      </c>
      <c r="I5" s="129" t="s">
        <v>459</v>
      </c>
      <c r="J5" s="160"/>
      <c r="K5" s="157"/>
      <c r="L5" s="140" t="s">
        <v>454</v>
      </c>
      <c r="M5" s="128" t="s">
        <v>455</v>
      </c>
      <c r="N5" s="129" t="s">
        <v>461</v>
      </c>
      <c r="O5" s="140" t="s">
        <v>457</v>
      </c>
      <c r="P5" s="128" t="s">
        <v>458</v>
      </c>
      <c r="Q5" s="129" t="s">
        <v>462</v>
      </c>
      <c r="R5" s="160"/>
      <c r="S5" s="157"/>
      <c r="T5" s="140" t="s">
        <v>454</v>
      </c>
      <c r="U5" s="128" t="s">
        <v>455</v>
      </c>
      <c r="V5" s="129" t="s">
        <v>461</v>
      </c>
      <c r="W5" s="140" t="s">
        <v>457</v>
      </c>
      <c r="X5" s="128" t="s">
        <v>458</v>
      </c>
      <c r="Y5" s="129" t="s">
        <v>462</v>
      </c>
      <c r="Z5" s="160"/>
      <c r="AA5" s="157"/>
      <c r="AB5" s="140" t="s">
        <v>454</v>
      </c>
      <c r="AC5" s="128" t="s">
        <v>455</v>
      </c>
      <c r="AD5" s="129" t="s">
        <v>461</v>
      </c>
      <c r="AE5" s="140" t="s">
        <v>457</v>
      </c>
      <c r="AF5" s="128" t="s">
        <v>458</v>
      </c>
      <c r="AG5" s="129" t="s">
        <v>462</v>
      </c>
      <c r="AH5" s="160"/>
      <c r="AI5" s="157"/>
      <c r="AJ5" s="140" t="s">
        <v>454</v>
      </c>
      <c r="AK5" s="128" t="s">
        <v>455</v>
      </c>
      <c r="AL5" s="129" t="s">
        <v>461</v>
      </c>
      <c r="AM5" s="140" t="s">
        <v>457</v>
      </c>
      <c r="AN5" s="128" t="s">
        <v>458</v>
      </c>
      <c r="AO5" s="129" t="s">
        <v>462</v>
      </c>
      <c r="AP5" s="160"/>
      <c r="AQ5" s="157"/>
      <c r="AR5" s="140" t="s">
        <v>454</v>
      </c>
      <c r="AS5" s="128" t="s">
        <v>455</v>
      </c>
      <c r="AT5" s="129" t="s">
        <v>461</v>
      </c>
      <c r="AU5" s="140" t="s">
        <v>457</v>
      </c>
      <c r="AV5" s="128" t="s">
        <v>458</v>
      </c>
      <c r="AW5" s="129" t="s">
        <v>462</v>
      </c>
      <c r="AX5" s="160"/>
      <c r="AY5" s="157"/>
      <c r="AZ5" s="140" t="s">
        <v>454</v>
      </c>
      <c r="BA5" s="128" t="s">
        <v>455</v>
      </c>
      <c r="BB5" s="129" t="s">
        <v>461</v>
      </c>
      <c r="BC5" s="140" t="s">
        <v>457</v>
      </c>
      <c r="BD5" s="128" t="s">
        <v>458</v>
      </c>
      <c r="BE5" s="129" t="s">
        <v>462</v>
      </c>
    </row>
    <row r="6" spans="1:57" s="46" customFormat="1" ht="13.5">
      <c r="A6" s="161"/>
      <c r="B6" s="149"/>
      <c r="C6" s="158"/>
      <c r="D6" s="141" t="s">
        <v>463</v>
      </c>
      <c r="E6" s="142" t="s">
        <v>463</v>
      </c>
      <c r="F6" s="142" t="s">
        <v>463</v>
      </c>
      <c r="G6" s="141" t="s">
        <v>464</v>
      </c>
      <c r="H6" s="142" t="s">
        <v>465</v>
      </c>
      <c r="I6" s="142" t="s">
        <v>464</v>
      </c>
      <c r="J6" s="161"/>
      <c r="K6" s="158"/>
      <c r="L6" s="141" t="s">
        <v>463</v>
      </c>
      <c r="M6" s="142" t="s">
        <v>466</v>
      </c>
      <c r="N6" s="142" t="s">
        <v>463</v>
      </c>
      <c r="O6" s="141" t="s">
        <v>463</v>
      </c>
      <c r="P6" s="142" t="s">
        <v>463</v>
      </c>
      <c r="Q6" s="142" t="s">
        <v>464</v>
      </c>
      <c r="R6" s="161"/>
      <c r="S6" s="158"/>
      <c r="T6" s="141" t="s">
        <v>465</v>
      </c>
      <c r="U6" s="142" t="s">
        <v>464</v>
      </c>
      <c r="V6" s="142" t="s">
        <v>463</v>
      </c>
      <c r="W6" s="141" t="s">
        <v>463</v>
      </c>
      <c r="X6" s="142" t="s">
        <v>463</v>
      </c>
      <c r="Y6" s="142" t="s">
        <v>464</v>
      </c>
      <c r="Z6" s="161"/>
      <c r="AA6" s="158"/>
      <c r="AB6" s="141" t="s">
        <v>465</v>
      </c>
      <c r="AC6" s="142" t="s">
        <v>464</v>
      </c>
      <c r="AD6" s="142" t="s">
        <v>463</v>
      </c>
      <c r="AE6" s="141" t="s">
        <v>463</v>
      </c>
      <c r="AF6" s="142" t="s">
        <v>463</v>
      </c>
      <c r="AG6" s="142" t="s">
        <v>464</v>
      </c>
      <c r="AH6" s="161"/>
      <c r="AI6" s="158"/>
      <c r="AJ6" s="141" t="s">
        <v>465</v>
      </c>
      <c r="AK6" s="142" t="s">
        <v>464</v>
      </c>
      <c r="AL6" s="142" t="s">
        <v>463</v>
      </c>
      <c r="AM6" s="141" t="s">
        <v>463</v>
      </c>
      <c r="AN6" s="142" t="s">
        <v>463</v>
      </c>
      <c r="AO6" s="142" t="s">
        <v>464</v>
      </c>
      <c r="AP6" s="161"/>
      <c r="AQ6" s="158"/>
      <c r="AR6" s="141" t="s">
        <v>465</v>
      </c>
      <c r="AS6" s="142" t="s">
        <v>464</v>
      </c>
      <c r="AT6" s="142" t="s">
        <v>463</v>
      </c>
      <c r="AU6" s="141" t="s">
        <v>463</v>
      </c>
      <c r="AV6" s="142" t="s">
        <v>463</v>
      </c>
      <c r="AW6" s="142" t="s">
        <v>464</v>
      </c>
      <c r="AX6" s="161"/>
      <c r="AY6" s="158"/>
      <c r="AZ6" s="141" t="s">
        <v>465</v>
      </c>
      <c r="BA6" s="142" t="s">
        <v>464</v>
      </c>
      <c r="BB6" s="142" t="s">
        <v>463</v>
      </c>
      <c r="BC6" s="141" t="s">
        <v>463</v>
      </c>
      <c r="BD6" s="142" t="s">
        <v>463</v>
      </c>
      <c r="BE6" s="142" t="s">
        <v>464</v>
      </c>
    </row>
    <row r="7" spans="1:57" s="61" customFormat="1" ht="12" customHeight="1">
      <c r="A7" s="48" t="s">
        <v>467</v>
      </c>
      <c r="B7" s="48">
        <v>36000</v>
      </c>
      <c r="C7" s="48" t="s">
        <v>459</v>
      </c>
      <c r="D7" s="70">
        <f aca="true" t="shared" si="0" ref="D7:I7">SUM(D8:D31)</f>
        <v>50930</v>
      </c>
      <c r="E7" s="70">
        <f t="shared" si="0"/>
        <v>3157266</v>
      </c>
      <c r="F7" s="70">
        <f t="shared" si="0"/>
        <v>3208196</v>
      </c>
      <c r="G7" s="70">
        <f t="shared" si="0"/>
        <v>0</v>
      </c>
      <c r="H7" s="70">
        <f t="shared" si="0"/>
        <v>706926</v>
      </c>
      <c r="I7" s="70">
        <f t="shared" si="0"/>
        <v>706926</v>
      </c>
      <c r="J7" s="49">
        <f>COUNTIF(J8:J31,"&lt;&gt;")</f>
        <v>13</v>
      </c>
      <c r="K7" s="49">
        <f>COUNTIF(K8:K31,"&lt;&gt;")</f>
        <v>13</v>
      </c>
      <c r="L7" s="70">
        <f aca="true" t="shared" si="1" ref="L7:Q7">SUM(L8:L31)</f>
        <v>50930</v>
      </c>
      <c r="M7" s="70">
        <f t="shared" si="1"/>
        <v>2426892</v>
      </c>
      <c r="N7" s="70">
        <f t="shared" si="1"/>
        <v>2477822</v>
      </c>
      <c r="O7" s="70">
        <f t="shared" si="1"/>
        <v>0</v>
      </c>
      <c r="P7" s="70">
        <f t="shared" si="1"/>
        <v>461421</v>
      </c>
      <c r="Q7" s="70">
        <f t="shared" si="1"/>
        <v>461421</v>
      </c>
      <c r="R7" s="49">
        <f>COUNTIF(R8:R31,"&lt;&gt;")</f>
        <v>5</v>
      </c>
      <c r="S7" s="49">
        <f>COUNTIF(S8:S31,"&lt;&gt;")</f>
        <v>5</v>
      </c>
      <c r="T7" s="70">
        <f aca="true" t="shared" si="2" ref="T7:Y7">SUM(T8:T31)</f>
        <v>0</v>
      </c>
      <c r="U7" s="70">
        <f t="shared" si="2"/>
        <v>730374</v>
      </c>
      <c r="V7" s="70">
        <f t="shared" si="2"/>
        <v>730374</v>
      </c>
      <c r="W7" s="70">
        <f t="shared" si="2"/>
        <v>0</v>
      </c>
      <c r="X7" s="70">
        <f t="shared" si="2"/>
        <v>245505</v>
      </c>
      <c r="Y7" s="70">
        <f t="shared" si="2"/>
        <v>245505</v>
      </c>
      <c r="Z7" s="49">
        <f>COUNTIF(Z8:Z31,"&lt;&gt;")</f>
        <v>0</v>
      </c>
      <c r="AA7" s="49">
        <f>COUNTIF(AA8:AA31,"&lt;&gt;")</f>
        <v>0</v>
      </c>
      <c r="AB7" s="70">
        <f aca="true" t="shared" si="3" ref="AB7:AG7">SUM(AB8:AB31)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COUNTIF(AH8:AH31,"&lt;&gt;")</f>
        <v>0</v>
      </c>
      <c r="AI7" s="49">
        <f>COUNTIF(AI8:AI31,"&lt;&gt;")</f>
        <v>0</v>
      </c>
      <c r="AJ7" s="70">
        <f aca="true" t="shared" si="4" ref="AJ7:AO7">SUM(AJ8:AJ31)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COUNTIF(AP8:AP31,"&lt;&gt;")</f>
        <v>0</v>
      </c>
      <c r="AQ7" s="49">
        <f>COUNTIF(AQ8:AQ31,"&lt;&gt;")</f>
        <v>0</v>
      </c>
      <c r="AR7" s="70">
        <f aca="true" t="shared" si="5" ref="AR7:AW7">SUM(AR8:AR31)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COUNTIF(AX8:AX31,"&lt;&gt;")</f>
        <v>0</v>
      </c>
      <c r="AY7" s="49">
        <f>COUNTIF(AY8:AY31,"&lt;&gt;")</f>
        <v>0</v>
      </c>
      <c r="AZ7" s="70">
        <f aca="true" t="shared" si="6" ref="AZ7:BE7">SUM(AZ8:AZ31)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468</v>
      </c>
      <c r="B8" s="64" t="s">
        <v>469</v>
      </c>
      <c r="C8" s="51" t="s">
        <v>470</v>
      </c>
      <c r="D8" s="72">
        <f aca="true" t="shared" si="7" ref="D8:D31">SUM(L8,T8,AB8,AJ8,AR8,AZ8)</f>
        <v>0</v>
      </c>
      <c r="E8" s="72">
        <f aca="true" t="shared" si="8" ref="E8:E31">SUM(M8,U8,AC8,AK8,AS8,BA8)</f>
        <v>0</v>
      </c>
      <c r="F8" s="72">
        <f aca="true" t="shared" si="9" ref="F8:F31">SUM(D8:E8)</f>
        <v>0</v>
      </c>
      <c r="G8" s="72">
        <f aca="true" t="shared" si="10" ref="G8:G31">SUM(O8,W8,AE8,AM8,AU8,BC8)</f>
        <v>0</v>
      </c>
      <c r="H8" s="72">
        <f aca="true" t="shared" si="11" ref="H8:H31">SUM(P8,X8,AF8,AN8,AV8,BD8)</f>
        <v>0</v>
      </c>
      <c r="I8" s="72">
        <f aca="true" t="shared" si="12" ref="I8:I31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471</v>
      </c>
      <c r="B9" s="64" t="s">
        <v>472</v>
      </c>
      <c r="C9" s="51" t="s">
        <v>473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467</v>
      </c>
      <c r="B10" s="64" t="s">
        <v>474</v>
      </c>
      <c r="C10" s="51" t="s">
        <v>475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135413</v>
      </c>
      <c r="I10" s="72">
        <f t="shared" si="12"/>
        <v>135413</v>
      </c>
      <c r="J10" s="65" t="s">
        <v>672</v>
      </c>
      <c r="K10" s="52" t="s">
        <v>673</v>
      </c>
      <c r="L10" s="72">
        <v>0</v>
      </c>
      <c r="M10" s="72">
        <v>0</v>
      </c>
      <c r="N10" s="72">
        <v>0</v>
      </c>
      <c r="O10" s="72">
        <v>0</v>
      </c>
      <c r="P10" s="72">
        <v>135413</v>
      </c>
      <c r="Q10" s="72">
        <v>135413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467</v>
      </c>
      <c r="B11" s="64" t="s">
        <v>476</v>
      </c>
      <c r="C11" s="51" t="s">
        <v>477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467</v>
      </c>
      <c r="B12" s="54" t="s">
        <v>478</v>
      </c>
      <c r="C12" s="53" t="s">
        <v>479</v>
      </c>
      <c r="D12" s="74">
        <f t="shared" si="7"/>
        <v>0</v>
      </c>
      <c r="E12" s="74">
        <f t="shared" si="8"/>
        <v>851765</v>
      </c>
      <c r="F12" s="74">
        <f t="shared" si="9"/>
        <v>851765</v>
      </c>
      <c r="G12" s="74">
        <f t="shared" si="10"/>
        <v>0</v>
      </c>
      <c r="H12" s="74">
        <f t="shared" si="11"/>
        <v>70356</v>
      </c>
      <c r="I12" s="74">
        <f t="shared" si="12"/>
        <v>70356</v>
      </c>
      <c r="J12" s="54" t="s">
        <v>674</v>
      </c>
      <c r="K12" s="53" t="s">
        <v>675</v>
      </c>
      <c r="L12" s="74">
        <v>0</v>
      </c>
      <c r="M12" s="74">
        <v>851765</v>
      </c>
      <c r="N12" s="74">
        <v>851765</v>
      </c>
      <c r="O12" s="74">
        <v>0</v>
      </c>
      <c r="P12" s="74">
        <v>0</v>
      </c>
      <c r="Q12" s="74">
        <v>0</v>
      </c>
      <c r="R12" s="54" t="s">
        <v>676</v>
      </c>
      <c r="S12" s="53" t="s">
        <v>677</v>
      </c>
      <c r="T12" s="74">
        <v>0</v>
      </c>
      <c r="U12" s="74">
        <v>0</v>
      </c>
      <c r="V12" s="74">
        <v>0</v>
      </c>
      <c r="W12" s="74">
        <v>0</v>
      </c>
      <c r="X12" s="74">
        <v>70356</v>
      </c>
      <c r="Y12" s="74">
        <v>70356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467</v>
      </c>
      <c r="B13" s="54" t="s">
        <v>480</v>
      </c>
      <c r="C13" s="53" t="s">
        <v>481</v>
      </c>
      <c r="D13" s="74">
        <f t="shared" si="7"/>
        <v>0</v>
      </c>
      <c r="E13" s="74">
        <f t="shared" si="8"/>
        <v>730374</v>
      </c>
      <c r="F13" s="74">
        <f t="shared" si="9"/>
        <v>730374</v>
      </c>
      <c r="G13" s="74">
        <f t="shared" si="10"/>
        <v>0</v>
      </c>
      <c r="H13" s="74">
        <f t="shared" si="11"/>
        <v>73835</v>
      </c>
      <c r="I13" s="74">
        <f t="shared" si="12"/>
        <v>73835</v>
      </c>
      <c r="J13" s="54" t="s">
        <v>676</v>
      </c>
      <c r="K13" s="53" t="s">
        <v>677</v>
      </c>
      <c r="L13" s="74">
        <v>0</v>
      </c>
      <c r="M13" s="74">
        <v>0</v>
      </c>
      <c r="N13" s="74">
        <v>0</v>
      </c>
      <c r="O13" s="74">
        <v>0</v>
      </c>
      <c r="P13" s="74">
        <v>73835</v>
      </c>
      <c r="Q13" s="74">
        <v>73835</v>
      </c>
      <c r="R13" s="54" t="s">
        <v>674</v>
      </c>
      <c r="S13" s="53" t="s">
        <v>675</v>
      </c>
      <c r="T13" s="74">
        <v>0</v>
      </c>
      <c r="U13" s="74">
        <v>730374</v>
      </c>
      <c r="V13" s="74">
        <v>730374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467</v>
      </c>
      <c r="B14" s="54" t="s">
        <v>482</v>
      </c>
      <c r="C14" s="53" t="s">
        <v>483</v>
      </c>
      <c r="D14" s="74">
        <f t="shared" si="7"/>
        <v>36670</v>
      </c>
      <c r="E14" s="74">
        <f t="shared" si="8"/>
        <v>493029</v>
      </c>
      <c r="F14" s="74">
        <f t="shared" si="9"/>
        <v>529699</v>
      </c>
      <c r="G14" s="74">
        <f t="shared" si="10"/>
        <v>0</v>
      </c>
      <c r="H14" s="74">
        <f t="shared" si="11"/>
        <v>99279</v>
      </c>
      <c r="I14" s="74">
        <f t="shared" si="12"/>
        <v>99279</v>
      </c>
      <c r="J14" s="54" t="s">
        <v>678</v>
      </c>
      <c r="K14" s="53" t="s">
        <v>679</v>
      </c>
      <c r="L14" s="74">
        <v>36670</v>
      </c>
      <c r="M14" s="74">
        <v>493029</v>
      </c>
      <c r="N14" s="74">
        <v>529699</v>
      </c>
      <c r="O14" s="74">
        <v>0</v>
      </c>
      <c r="P14" s="74">
        <v>0</v>
      </c>
      <c r="Q14" s="74">
        <v>0</v>
      </c>
      <c r="R14" s="54" t="s">
        <v>680</v>
      </c>
      <c r="S14" s="53" t="s">
        <v>681</v>
      </c>
      <c r="T14" s="74">
        <v>0</v>
      </c>
      <c r="U14" s="74">
        <v>0</v>
      </c>
      <c r="V14" s="74">
        <v>0</v>
      </c>
      <c r="W14" s="74">
        <v>0</v>
      </c>
      <c r="X14" s="74">
        <v>99279</v>
      </c>
      <c r="Y14" s="74">
        <v>99279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467</v>
      </c>
      <c r="B15" s="54" t="s">
        <v>484</v>
      </c>
      <c r="C15" s="53" t="s">
        <v>485</v>
      </c>
      <c r="D15" s="74">
        <f t="shared" si="7"/>
        <v>0</v>
      </c>
      <c r="E15" s="74">
        <f t="shared" si="8"/>
        <v>139957</v>
      </c>
      <c r="F15" s="74">
        <f t="shared" si="9"/>
        <v>139957</v>
      </c>
      <c r="G15" s="74">
        <f t="shared" si="10"/>
        <v>0</v>
      </c>
      <c r="H15" s="74">
        <f t="shared" si="11"/>
        <v>55335</v>
      </c>
      <c r="I15" s="74">
        <f t="shared" si="12"/>
        <v>55335</v>
      </c>
      <c r="J15" s="54" t="s">
        <v>682</v>
      </c>
      <c r="K15" s="53" t="s">
        <v>683</v>
      </c>
      <c r="L15" s="74">
        <v>0</v>
      </c>
      <c r="M15" s="74">
        <v>139957</v>
      </c>
      <c r="N15" s="74">
        <v>139957</v>
      </c>
      <c r="O15" s="74">
        <v>0</v>
      </c>
      <c r="P15" s="74">
        <v>55335</v>
      </c>
      <c r="Q15" s="74">
        <v>55335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467</v>
      </c>
      <c r="B16" s="54" t="s">
        <v>486</v>
      </c>
      <c r="C16" s="53" t="s">
        <v>487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13268</v>
      </c>
      <c r="I16" s="74">
        <f t="shared" si="12"/>
        <v>13268</v>
      </c>
      <c r="J16" s="54" t="s">
        <v>672</v>
      </c>
      <c r="K16" s="53" t="s">
        <v>673</v>
      </c>
      <c r="L16" s="74">
        <v>0</v>
      </c>
      <c r="M16" s="74">
        <v>0</v>
      </c>
      <c r="N16" s="74">
        <v>0</v>
      </c>
      <c r="O16" s="74">
        <v>0</v>
      </c>
      <c r="P16" s="74">
        <v>13268</v>
      </c>
      <c r="Q16" s="74">
        <v>13268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467</v>
      </c>
      <c r="B17" s="54" t="s">
        <v>488</v>
      </c>
      <c r="C17" s="53" t="s">
        <v>489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5991</v>
      </c>
      <c r="I17" s="74">
        <f t="shared" si="12"/>
        <v>5991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5991</v>
      </c>
      <c r="Q17" s="74">
        <v>5991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467</v>
      </c>
      <c r="B18" s="54" t="s">
        <v>490</v>
      </c>
      <c r="C18" s="53" t="s">
        <v>491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7244</v>
      </c>
      <c r="I18" s="74">
        <f t="shared" si="12"/>
        <v>7244</v>
      </c>
      <c r="J18" s="54" t="s">
        <v>672</v>
      </c>
      <c r="K18" s="53" t="s">
        <v>673</v>
      </c>
      <c r="L18" s="74">
        <v>0</v>
      </c>
      <c r="M18" s="74">
        <v>0</v>
      </c>
      <c r="N18" s="74">
        <v>0</v>
      </c>
      <c r="O18" s="74">
        <v>0</v>
      </c>
      <c r="P18" s="74">
        <v>7244</v>
      </c>
      <c r="Q18" s="74">
        <v>7244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467</v>
      </c>
      <c r="B19" s="54" t="s">
        <v>492</v>
      </c>
      <c r="C19" s="53" t="s">
        <v>493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467</v>
      </c>
      <c r="B20" s="54" t="s">
        <v>494</v>
      </c>
      <c r="C20" s="53" t="s">
        <v>495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13620</v>
      </c>
      <c r="I20" s="74">
        <f t="shared" si="12"/>
        <v>13620</v>
      </c>
      <c r="J20" s="54" t="s">
        <v>676</v>
      </c>
      <c r="K20" s="53" t="s">
        <v>677</v>
      </c>
      <c r="L20" s="74">
        <v>0</v>
      </c>
      <c r="M20" s="74">
        <v>0</v>
      </c>
      <c r="N20" s="74">
        <v>0</v>
      </c>
      <c r="O20" s="74">
        <v>0</v>
      </c>
      <c r="P20" s="74">
        <v>13620</v>
      </c>
      <c r="Q20" s="74">
        <v>13620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467</v>
      </c>
      <c r="B21" s="54" t="s">
        <v>496</v>
      </c>
      <c r="C21" s="53" t="s">
        <v>497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467</v>
      </c>
      <c r="B22" s="54" t="s">
        <v>498</v>
      </c>
      <c r="C22" s="53" t="s">
        <v>499</v>
      </c>
      <c r="D22" s="74">
        <f t="shared" si="7"/>
        <v>0</v>
      </c>
      <c r="E22" s="74">
        <f t="shared" si="8"/>
        <v>48602</v>
      </c>
      <c r="F22" s="74">
        <f t="shared" si="9"/>
        <v>48602</v>
      </c>
      <c r="G22" s="74">
        <f t="shared" si="10"/>
        <v>0</v>
      </c>
      <c r="H22" s="74">
        <f t="shared" si="11"/>
        <v>25242</v>
      </c>
      <c r="I22" s="74">
        <f t="shared" si="12"/>
        <v>25242</v>
      </c>
      <c r="J22" s="64" t="s">
        <v>684</v>
      </c>
      <c r="K22" s="53" t="s">
        <v>685</v>
      </c>
      <c r="L22" s="74">
        <v>0</v>
      </c>
      <c r="M22" s="74">
        <v>48602</v>
      </c>
      <c r="N22" s="74">
        <v>48602</v>
      </c>
      <c r="O22" s="74">
        <v>0</v>
      </c>
      <c r="P22" s="74">
        <v>25242</v>
      </c>
      <c r="Q22" s="74">
        <v>25242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467</v>
      </c>
      <c r="B23" s="54" t="s">
        <v>500</v>
      </c>
      <c r="C23" s="53" t="s">
        <v>501</v>
      </c>
      <c r="D23" s="74">
        <f t="shared" si="7"/>
        <v>0</v>
      </c>
      <c r="E23" s="74">
        <f t="shared" si="8"/>
        <v>81687</v>
      </c>
      <c r="F23" s="74">
        <f t="shared" si="9"/>
        <v>81687</v>
      </c>
      <c r="G23" s="74">
        <f t="shared" si="10"/>
        <v>0</v>
      </c>
      <c r="H23" s="74">
        <f t="shared" si="11"/>
        <v>42246</v>
      </c>
      <c r="I23" s="74">
        <f t="shared" si="12"/>
        <v>42246</v>
      </c>
      <c r="J23" s="54"/>
      <c r="K23" s="53"/>
      <c r="L23" s="74">
        <v>0</v>
      </c>
      <c r="M23" s="74">
        <v>81687</v>
      </c>
      <c r="N23" s="74">
        <v>81687</v>
      </c>
      <c r="O23" s="74">
        <v>0</v>
      </c>
      <c r="P23" s="74">
        <v>42246</v>
      </c>
      <c r="Q23" s="74">
        <v>42246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467</v>
      </c>
      <c r="B24" s="54" t="s">
        <v>502</v>
      </c>
      <c r="C24" s="53" t="s">
        <v>503</v>
      </c>
      <c r="D24" s="74">
        <f t="shared" si="7"/>
        <v>0</v>
      </c>
      <c r="E24" s="74">
        <f t="shared" si="8"/>
        <v>112560</v>
      </c>
      <c r="F24" s="74">
        <f t="shared" si="9"/>
        <v>112560</v>
      </c>
      <c r="G24" s="74">
        <f t="shared" si="10"/>
        <v>0</v>
      </c>
      <c r="H24" s="74">
        <f t="shared" si="11"/>
        <v>56868</v>
      </c>
      <c r="I24" s="74">
        <f t="shared" si="12"/>
        <v>56868</v>
      </c>
      <c r="J24" s="54"/>
      <c r="K24" s="53"/>
      <c r="L24" s="74">
        <v>0</v>
      </c>
      <c r="M24" s="74">
        <v>112560</v>
      </c>
      <c r="N24" s="74">
        <v>112560</v>
      </c>
      <c r="O24" s="74">
        <v>0</v>
      </c>
      <c r="P24" s="74">
        <v>56868</v>
      </c>
      <c r="Q24" s="74">
        <v>56868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467</v>
      </c>
      <c r="B25" s="54" t="s">
        <v>504</v>
      </c>
      <c r="C25" s="53" t="s">
        <v>505</v>
      </c>
      <c r="D25" s="74">
        <f t="shared" si="7"/>
        <v>0</v>
      </c>
      <c r="E25" s="74">
        <f t="shared" si="8"/>
        <v>0</v>
      </c>
      <c r="F25" s="74">
        <f t="shared" si="9"/>
        <v>0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/>
      <c r="K25" s="53"/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467</v>
      </c>
      <c r="B26" s="54" t="s">
        <v>506</v>
      </c>
      <c r="C26" s="53" t="s">
        <v>507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467</v>
      </c>
      <c r="B27" s="54" t="s">
        <v>508</v>
      </c>
      <c r="C27" s="53" t="s">
        <v>509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467</v>
      </c>
      <c r="B28" s="54" t="s">
        <v>510</v>
      </c>
      <c r="C28" s="53" t="s">
        <v>511</v>
      </c>
      <c r="D28" s="74">
        <f t="shared" si="7"/>
        <v>0</v>
      </c>
      <c r="E28" s="74">
        <f t="shared" si="8"/>
        <v>306194</v>
      </c>
      <c r="F28" s="74">
        <f t="shared" si="9"/>
        <v>306194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 t="s">
        <v>674</v>
      </c>
      <c r="K28" s="53" t="s">
        <v>675</v>
      </c>
      <c r="L28" s="74" t="s">
        <v>686</v>
      </c>
      <c r="M28" s="74">
        <v>306194</v>
      </c>
      <c r="N28" s="74">
        <v>306194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467</v>
      </c>
      <c r="B29" s="54" t="s">
        <v>512</v>
      </c>
      <c r="C29" s="53" t="s">
        <v>513</v>
      </c>
      <c r="D29" s="74">
        <f t="shared" si="7"/>
        <v>0</v>
      </c>
      <c r="E29" s="74">
        <f t="shared" si="8"/>
        <v>120432</v>
      </c>
      <c r="F29" s="74">
        <f t="shared" si="9"/>
        <v>120432</v>
      </c>
      <c r="G29" s="74">
        <f t="shared" si="10"/>
        <v>0</v>
      </c>
      <c r="H29" s="74">
        <f t="shared" si="11"/>
        <v>42577</v>
      </c>
      <c r="I29" s="74">
        <f t="shared" si="12"/>
        <v>42577</v>
      </c>
      <c r="J29" s="54" t="s">
        <v>674</v>
      </c>
      <c r="K29" s="53" t="s">
        <v>675</v>
      </c>
      <c r="L29" s="74">
        <v>0</v>
      </c>
      <c r="M29" s="74">
        <v>120432</v>
      </c>
      <c r="N29" s="74">
        <v>120432</v>
      </c>
      <c r="O29" s="74">
        <v>0</v>
      </c>
      <c r="P29" s="74">
        <v>0</v>
      </c>
      <c r="Q29" s="74">
        <v>0</v>
      </c>
      <c r="R29" s="54" t="s">
        <v>676</v>
      </c>
      <c r="S29" s="53" t="s">
        <v>677</v>
      </c>
      <c r="T29" s="74">
        <v>0</v>
      </c>
      <c r="U29" s="74">
        <v>0</v>
      </c>
      <c r="V29" s="74">
        <v>0</v>
      </c>
      <c r="W29" s="74">
        <v>0</v>
      </c>
      <c r="X29" s="74">
        <v>42577</v>
      </c>
      <c r="Y29" s="74">
        <v>42577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467</v>
      </c>
      <c r="B30" s="54" t="s">
        <v>514</v>
      </c>
      <c r="C30" s="53" t="s">
        <v>515</v>
      </c>
      <c r="D30" s="74">
        <f t="shared" si="7"/>
        <v>14260</v>
      </c>
      <c r="E30" s="74">
        <f t="shared" si="8"/>
        <v>191734</v>
      </c>
      <c r="F30" s="74">
        <f t="shared" si="9"/>
        <v>205994</v>
      </c>
      <c r="G30" s="74">
        <f t="shared" si="10"/>
        <v>0</v>
      </c>
      <c r="H30" s="74">
        <f t="shared" si="11"/>
        <v>33293</v>
      </c>
      <c r="I30" s="74">
        <f t="shared" si="12"/>
        <v>33293</v>
      </c>
      <c r="J30" s="54" t="s">
        <v>678</v>
      </c>
      <c r="K30" s="53" t="s">
        <v>679</v>
      </c>
      <c r="L30" s="74">
        <v>14260</v>
      </c>
      <c r="M30" s="74">
        <v>191734</v>
      </c>
      <c r="N30" s="74">
        <v>205994</v>
      </c>
      <c r="O30" s="74">
        <v>0</v>
      </c>
      <c r="P30" s="74">
        <v>0</v>
      </c>
      <c r="Q30" s="74">
        <v>0</v>
      </c>
      <c r="R30" s="54" t="s">
        <v>680</v>
      </c>
      <c r="S30" s="53" t="s">
        <v>681</v>
      </c>
      <c r="T30" s="74">
        <v>0</v>
      </c>
      <c r="U30" s="74">
        <v>0</v>
      </c>
      <c r="V30" s="74">
        <v>0</v>
      </c>
      <c r="W30" s="74">
        <v>0</v>
      </c>
      <c r="X30" s="74">
        <v>33293</v>
      </c>
      <c r="Y30" s="74">
        <v>33293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467</v>
      </c>
      <c r="B31" s="54" t="s">
        <v>516</v>
      </c>
      <c r="C31" s="53" t="s">
        <v>517</v>
      </c>
      <c r="D31" s="74">
        <f t="shared" si="7"/>
        <v>0</v>
      </c>
      <c r="E31" s="74">
        <f t="shared" si="8"/>
        <v>80932</v>
      </c>
      <c r="F31" s="74">
        <f t="shared" si="9"/>
        <v>80932</v>
      </c>
      <c r="G31" s="74">
        <f t="shared" si="10"/>
        <v>0</v>
      </c>
      <c r="H31" s="74">
        <f t="shared" si="11"/>
        <v>32359</v>
      </c>
      <c r="I31" s="74">
        <f t="shared" si="12"/>
        <v>32359</v>
      </c>
      <c r="J31" s="54" t="s">
        <v>682</v>
      </c>
      <c r="K31" s="53" t="s">
        <v>683</v>
      </c>
      <c r="L31" s="74">
        <v>0</v>
      </c>
      <c r="M31" s="74">
        <v>80932</v>
      </c>
      <c r="N31" s="74">
        <v>80932</v>
      </c>
      <c r="O31" s="74">
        <v>0</v>
      </c>
      <c r="P31" s="74">
        <v>32359</v>
      </c>
      <c r="Q31" s="74">
        <v>32359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518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440</v>
      </c>
      <c r="B2" s="147" t="s">
        <v>441</v>
      </c>
      <c r="C2" s="156" t="s">
        <v>449</v>
      </c>
      <c r="D2" s="165" t="s">
        <v>519</v>
      </c>
      <c r="E2" s="166"/>
      <c r="F2" s="143" t="s">
        <v>520</v>
      </c>
      <c r="G2" s="60"/>
      <c r="H2" s="60"/>
      <c r="I2" s="118"/>
      <c r="J2" s="143" t="s">
        <v>521</v>
      </c>
      <c r="K2" s="60"/>
      <c r="L2" s="60"/>
      <c r="M2" s="118"/>
      <c r="N2" s="143" t="s">
        <v>522</v>
      </c>
      <c r="O2" s="60"/>
      <c r="P2" s="60"/>
      <c r="Q2" s="118"/>
      <c r="R2" s="143" t="s">
        <v>523</v>
      </c>
      <c r="S2" s="60"/>
      <c r="T2" s="60"/>
      <c r="U2" s="118"/>
      <c r="V2" s="143" t="s">
        <v>524</v>
      </c>
      <c r="W2" s="60"/>
      <c r="X2" s="60"/>
      <c r="Y2" s="118"/>
      <c r="Z2" s="143" t="s">
        <v>525</v>
      </c>
      <c r="AA2" s="60"/>
      <c r="AB2" s="60"/>
      <c r="AC2" s="118"/>
      <c r="AD2" s="143" t="s">
        <v>526</v>
      </c>
      <c r="AE2" s="60"/>
      <c r="AF2" s="60"/>
      <c r="AG2" s="118"/>
      <c r="AH2" s="143" t="s">
        <v>527</v>
      </c>
      <c r="AI2" s="60"/>
      <c r="AJ2" s="60"/>
      <c r="AK2" s="118"/>
      <c r="AL2" s="143" t="s">
        <v>528</v>
      </c>
      <c r="AM2" s="60"/>
      <c r="AN2" s="60"/>
      <c r="AO2" s="118"/>
      <c r="AP2" s="143" t="s">
        <v>529</v>
      </c>
      <c r="AQ2" s="60"/>
      <c r="AR2" s="60"/>
      <c r="AS2" s="118"/>
      <c r="AT2" s="143" t="s">
        <v>530</v>
      </c>
      <c r="AU2" s="60"/>
      <c r="AV2" s="60"/>
      <c r="AW2" s="118"/>
      <c r="AX2" s="143" t="s">
        <v>531</v>
      </c>
      <c r="AY2" s="60"/>
      <c r="AZ2" s="60"/>
      <c r="BA2" s="118"/>
      <c r="BB2" s="143" t="s">
        <v>532</v>
      </c>
      <c r="BC2" s="60"/>
      <c r="BD2" s="60"/>
      <c r="BE2" s="118"/>
      <c r="BF2" s="143" t="s">
        <v>533</v>
      </c>
      <c r="BG2" s="60"/>
      <c r="BH2" s="60"/>
      <c r="BI2" s="118"/>
      <c r="BJ2" s="143" t="s">
        <v>534</v>
      </c>
      <c r="BK2" s="60"/>
      <c r="BL2" s="60"/>
      <c r="BM2" s="118"/>
      <c r="BN2" s="143" t="s">
        <v>535</v>
      </c>
      <c r="BO2" s="60"/>
      <c r="BP2" s="60"/>
      <c r="BQ2" s="118"/>
      <c r="BR2" s="143" t="s">
        <v>536</v>
      </c>
      <c r="BS2" s="60"/>
      <c r="BT2" s="60"/>
      <c r="BU2" s="118"/>
      <c r="BV2" s="143" t="s">
        <v>537</v>
      </c>
      <c r="BW2" s="60"/>
      <c r="BX2" s="60"/>
      <c r="BY2" s="118"/>
      <c r="BZ2" s="143" t="s">
        <v>538</v>
      </c>
      <c r="CA2" s="60"/>
      <c r="CB2" s="60"/>
      <c r="CC2" s="118"/>
      <c r="CD2" s="143" t="s">
        <v>539</v>
      </c>
      <c r="CE2" s="60"/>
      <c r="CF2" s="60"/>
      <c r="CG2" s="118"/>
      <c r="CH2" s="143" t="s">
        <v>540</v>
      </c>
      <c r="CI2" s="60"/>
      <c r="CJ2" s="60"/>
      <c r="CK2" s="118"/>
      <c r="CL2" s="143" t="s">
        <v>541</v>
      </c>
      <c r="CM2" s="60"/>
      <c r="CN2" s="60"/>
      <c r="CO2" s="118"/>
      <c r="CP2" s="143" t="s">
        <v>542</v>
      </c>
      <c r="CQ2" s="60"/>
      <c r="CR2" s="60"/>
      <c r="CS2" s="118"/>
      <c r="CT2" s="143" t="s">
        <v>543</v>
      </c>
      <c r="CU2" s="60"/>
      <c r="CV2" s="60"/>
      <c r="CW2" s="118"/>
      <c r="CX2" s="143" t="s">
        <v>544</v>
      </c>
      <c r="CY2" s="60"/>
      <c r="CZ2" s="60"/>
      <c r="DA2" s="118"/>
      <c r="DB2" s="143" t="s">
        <v>545</v>
      </c>
      <c r="DC2" s="60"/>
      <c r="DD2" s="60"/>
      <c r="DE2" s="118"/>
      <c r="DF2" s="143" t="s">
        <v>546</v>
      </c>
      <c r="DG2" s="60"/>
      <c r="DH2" s="60"/>
      <c r="DI2" s="118"/>
      <c r="DJ2" s="143" t="s">
        <v>547</v>
      </c>
      <c r="DK2" s="60"/>
      <c r="DL2" s="60"/>
      <c r="DM2" s="118"/>
      <c r="DN2" s="143" t="s">
        <v>548</v>
      </c>
      <c r="DO2" s="60"/>
      <c r="DP2" s="60"/>
      <c r="DQ2" s="118"/>
      <c r="DR2" s="143" t="s">
        <v>549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452</v>
      </c>
      <c r="F4" s="159" t="s">
        <v>550</v>
      </c>
      <c r="G4" s="159" t="s">
        <v>442</v>
      </c>
      <c r="H4" s="159" t="s">
        <v>0</v>
      </c>
      <c r="I4" s="159" t="s">
        <v>452</v>
      </c>
      <c r="J4" s="159" t="s">
        <v>550</v>
      </c>
      <c r="K4" s="159" t="s">
        <v>442</v>
      </c>
      <c r="L4" s="159" t="s">
        <v>0</v>
      </c>
      <c r="M4" s="159" t="s">
        <v>452</v>
      </c>
      <c r="N4" s="159" t="s">
        <v>550</v>
      </c>
      <c r="O4" s="159" t="s">
        <v>442</v>
      </c>
      <c r="P4" s="159" t="s">
        <v>0</v>
      </c>
      <c r="Q4" s="159" t="s">
        <v>452</v>
      </c>
      <c r="R4" s="159" t="s">
        <v>550</v>
      </c>
      <c r="S4" s="159" t="s">
        <v>442</v>
      </c>
      <c r="T4" s="159" t="s">
        <v>0</v>
      </c>
      <c r="U4" s="159" t="s">
        <v>452</v>
      </c>
      <c r="V4" s="159" t="s">
        <v>550</v>
      </c>
      <c r="W4" s="159" t="s">
        <v>442</v>
      </c>
      <c r="X4" s="159" t="s">
        <v>0</v>
      </c>
      <c r="Y4" s="159" t="s">
        <v>452</v>
      </c>
      <c r="Z4" s="159" t="s">
        <v>550</v>
      </c>
      <c r="AA4" s="159" t="s">
        <v>442</v>
      </c>
      <c r="AB4" s="159" t="s">
        <v>0</v>
      </c>
      <c r="AC4" s="159" t="s">
        <v>452</v>
      </c>
      <c r="AD4" s="159" t="s">
        <v>550</v>
      </c>
      <c r="AE4" s="159" t="s">
        <v>442</v>
      </c>
      <c r="AF4" s="159" t="s">
        <v>0</v>
      </c>
      <c r="AG4" s="159" t="s">
        <v>452</v>
      </c>
      <c r="AH4" s="159" t="s">
        <v>550</v>
      </c>
      <c r="AI4" s="159" t="s">
        <v>442</v>
      </c>
      <c r="AJ4" s="159" t="s">
        <v>0</v>
      </c>
      <c r="AK4" s="159" t="s">
        <v>452</v>
      </c>
      <c r="AL4" s="159" t="s">
        <v>550</v>
      </c>
      <c r="AM4" s="159" t="s">
        <v>442</v>
      </c>
      <c r="AN4" s="159" t="s">
        <v>0</v>
      </c>
      <c r="AO4" s="159" t="s">
        <v>452</v>
      </c>
      <c r="AP4" s="159" t="s">
        <v>550</v>
      </c>
      <c r="AQ4" s="159" t="s">
        <v>442</v>
      </c>
      <c r="AR4" s="159" t="s">
        <v>0</v>
      </c>
      <c r="AS4" s="159" t="s">
        <v>452</v>
      </c>
      <c r="AT4" s="159" t="s">
        <v>550</v>
      </c>
      <c r="AU4" s="159" t="s">
        <v>442</v>
      </c>
      <c r="AV4" s="159" t="s">
        <v>0</v>
      </c>
      <c r="AW4" s="159" t="s">
        <v>452</v>
      </c>
      <c r="AX4" s="159" t="s">
        <v>550</v>
      </c>
      <c r="AY4" s="159" t="s">
        <v>442</v>
      </c>
      <c r="AZ4" s="159" t="s">
        <v>0</v>
      </c>
      <c r="BA4" s="159" t="s">
        <v>452</v>
      </c>
      <c r="BB4" s="159" t="s">
        <v>550</v>
      </c>
      <c r="BC4" s="159" t="s">
        <v>442</v>
      </c>
      <c r="BD4" s="159" t="s">
        <v>0</v>
      </c>
      <c r="BE4" s="159" t="s">
        <v>452</v>
      </c>
      <c r="BF4" s="159" t="s">
        <v>550</v>
      </c>
      <c r="BG4" s="159" t="s">
        <v>442</v>
      </c>
      <c r="BH4" s="159" t="s">
        <v>0</v>
      </c>
      <c r="BI4" s="159" t="s">
        <v>452</v>
      </c>
      <c r="BJ4" s="159" t="s">
        <v>550</v>
      </c>
      <c r="BK4" s="159" t="s">
        <v>442</v>
      </c>
      <c r="BL4" s="159" t="s">
        <v>0</v>
      </c>
      <c r="BM4" s="159" t="s">
        <v>452</v>
      </c>
      <c r="BN4" s="159" t="s">
        <v>550</v>
      </c>
      <c r="BO4" s="159" t="s">
        <v>442</v>
      </c>
      <c r="BP4" s="159" t="s">
        <v>0</v>
      </c>
      <c r="BQ4" s="159" t="s">
        <v>452</v>
      </c>
      <c r="BR4" s="159" t="s">
        <v>550</v>
      </c>
      <c r="BS4" s="159" t="s">
        <v>442</v>
      </c>
      <c r="BT4" s="159" t="s">
        <v>0</v>
      </c>
      <c r="BU4" s="159" t="s">
        <v>452</v>
      </c>
      <c r="BV4" s="159" t="s">
        <v>550</v>
      </c>
      <c r="BW4" s="159" t="s">
        <v>442</v>
      </c>
      <c r="BX4" s="159" t="s">
        <v>0</v>
      </c>
      <c r="BY4" s="159" t="s">
        <v>452</v>
      </c>
      <c r="BZ4" s="159" t="s">
        <v>550</v>
      </c>
      <c r="CA4" s="159" t="s">
        <v>442</v>
      </c>
      <c r="CB4" s="159" t="s">
        <v>0</v>
      </c>
      <c r="CC4" s="159" t="s">
        <v>452</v>
      </c>
      <c r="CD4" s="159" t="s">
        <v>550</v>
      </c>
      <c r="CE4" s="159" t="s">
        <v>442</v>
      </c>
      <c r="CF4" s="159" t="s">
        <v>0</v>
      </c>
      <c r="CG4" s="159" t="s">
        <v>452</v>
      </c>
      <c r="CH4" s="159" t="s">
        <v>550</v>
      </c>
      <c r="CI4" s="159" t="s">
        <v>442</v>
      </c>
      <c r="CJ4" s="159" t="s">
        <v>0</v>
      </c>
      <c r="CK4" s="159" t="s">
        <v>452</v>
      </c>
      <c r="CL4" s="159" t="s">
        <v>550</v>
      </c>
      <c r="CM4" s="159" t="s">
        <v>442</v>
      </c>
      <c r="CN4" s="159" t="s">
        <v>0</v>
      </c>
      <c r="CO4" s="159" t="s">
        <v>452</v>
      </c>
      <c r="CP4" s="159" t="s">
        <v>550</v>
      </c>
      <c r="CQ4" s="159" t="s">
        <v>442</v>
      </c>
      <c r="CR4" s="159" t="s">
        <v>0</v>
      </c>
      <c r="CS4" s="159" t="s">
        <v>452</v>
      </c>
      <c r="CT4" s="159" t="s">
        <v>550</v>
      </c>
      <c r="CU4" s="159" t="s">
        <v>442</v>
      </c>
      <c r="CV4" s="159" t="s">
        <v>0</v>
      </c>
      <c r="CW4" s="159" t="s">
        <v>452</v>
      </c>
      <c r="CX4" s="159" t="s">
        <v>550</v>
      </c>
      <c r="CY4" s="159" t="s">
        <v>442</v>
      </c>
      <c r="CZ4" s="159" t="s">
        <v>0</v>
      </c>
      <c r="DA4" s="159" t="s">
        <v>452</v>
      </c>
      <c r="DB4" s="159" t="s">
        <v>550</v>
      </c>
      <c r="DC4" s="159" t="s">
        <v>442</v>
      </c>
      <c r="DD4" s="159" t="s">
        <v>0</v>
      </c>
      <c r="DE4" s="159" t="s">
        <v>452</v>
      </c>
      <c r="DF4" s="159" t="s">
        <v>550</v>
      </c>
      <c r="DG4" s="159" t="s">
        <v>442</v>
      </c>
      <c r="DH4" s="159" t="s">
        <v>0</v>
      </c>
      <c r="DI4" s="159" t="s">
        <v>452</v>
      </c>
      <c r="DJ4" s="159" t="s">
        <v>550</v>
      </c>
      <c r="DK4" s="159" t="s">
        <v>442</v>
      </c>
      <c r="DL4" s="159" t="s">
        <v>0</v>
      </c>
      <c r="DM4" s="159" t="s">
        <v>452</v>
      </c>
      <c r="DN4" s="159" t="s">
        <v>550</v>
      </c>
      <c r="DO4" s="159" t="s">
        <v>442</v>
      </c>
      <c r="DP4" s="159" t="s">
        <v>0</v>
      </c>
      <c r="DQ4" s="159" t="s">
        <v>452</v>
      </c>
      <c r="DR4" s="159" t="s">
        <v>550</v>
      </c>
      <c r="DS4" s="159" t="s">
        <v>442</v>
      </c>
      <c r="DT4" s="159" t="s">
        <v>0</v>
      </c>
      <c r="DU4" s="159" t="s">
        <v>452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463</v>
      </c>
      <c r="E6" s="142" t="s">
        <v>463</v>
      </c>
      <c r="F6" s="164"/>
      <c r="G6" s="161"/>
      <c r="H6" s="142" t="s">
        <v>463</v>
      </c>
      <c r="I6" s="142" t="s">
        <v>463</v>
      </c>
      <c r="J6" s="164"/>
      <c r="K6" s="161"/>
      <c r="L6" s="142" t="s">
        <v>463</v>
      </c>
      <c r="M6" s="142" t="s">
        <v>463</v>
      </c>
      <c r="N6" s="164"/>
      <c r="O6" s="161"/>
      <c r="P6" s="142" t="s">
        <v>463</v>
      </c>
      <c r="Q6" s="142" t="s">
        <v>463</v>
      </c>
      <c r="R6" s="164"/>
      <c r="S6" s="161"/>
      <c r="T6" s="142" t="s">
        <v>463</v>
      </c>
      <c r="U6" s="142" t="s">
        <v>463</v>
      </c>
      <c r="V6" s="164"/>
      <c r="W6" s="161"/>
      <c r="X6" s="142" t="s">
        <v>463</v>
      </c>
      <c r="Y6" s="142" t="s">
        <v>463</v>
      </c>
      <c r="Z6" s="164"/>
      <c r="AA6" s="161"/>
      <c r="AB6" s="142" t="s">
        <v>463</v>
      </c>
      <c r="AC6" s="142" t="s">
        <v>463</v>
      </c>
      <c r="AD6" s="164"/>
      <c r="AE6" s="161"/>
      <c r="AF6" s="142" t="s">
        <v>463</v>
      </c>
      <c r="AG6" s="142" t="s">
        <v>463</v>
      </c>
      <c r="AH6" s="164"/>
      <c r="AI6" s="161"/>
      <c r="AJ6" s="142" t="s">
        <v>463</v>
      </c>
      <c r="AK6" s="142" t="s">
        <v>463</v>
      </c>
      <c r="AL6" s="164"/>
      <c r="AM6" s="161"/>
      <c r="AN6" s="142" t="s">
        <v>463</v>
      </c>
      <c r="AO6" s="142" t="s">
        <v>463</v>
      </c>
      <c r="AP6" s="164"/>
      <c r="AQ6" s="161"/>
      <c r="AR6" s="142" t="s">
        <v>463</v>
      </c>
      <c r="AS6" s="142" t="s">
        <v>463</v>
      </c>
      <c r="AT6" s="164"/>
      <c r="AU6" s="161"/>
      <c r="AV6" s="142" t="s">
        <v>463</v>
      </c>
      <c r="AW6" s="142" t="s">
        <v>463</v>
      </c>
      <c r="AX6" s="164"/>
      <c r="AY6" s="161"/>
      <c r="AZ6" s="142" t="s">
        <v>463</v>
      </c>
      <c r="BA6" s="142" t="s">
        <v>463</v>
      </c>
      <c r="BB6" s="164"/>
      <c r="BC6" s="161"/>
      <c r="BD6" s="142" t="s">
        <v>463</v>
      </c>
      <c r="BE6" s="142" t="s">
        <v>463</v>
      </c>
      <c r="BF6" s="164"/>
      <c r="BG6" s="161"/>
      <c r="BH6" s="142" t="s">
        <v>463</v>
      </c>
      <c r="BI6" s="142" t="s">
        <v>463</v>
      </c>
      <c r="BJ6" s="164"/>
      <c r="BK6" s="161"/>
      <c r="BL6" s="142" t="s">
        <v>463</v>
      </c>
      <c r="BM6" s="142" t="s">
        <v>463</v>
      </c>
      <c r="BN6" s="164"/>
      <c r="BO6" s="161"/>
      <c r="BP6" s="142" t="s">
        <v>463</v>
      </c>
      <c r="BQ6" s="142" t="s">
        <v>463</v>
      </c>
      <c r="BR6" s="164"/>
      <c r="BS6" s="161"/>
      <c r="BT6" s="142" t="s">
        <v>463</v>
      </c>
      <c r="BU6" s="142" t="s">
        <v>463</v>
      </c>
      <c r="BV6" s="164"/>
      <c r="BW6" s="161"/>
      <c r="BX6" s="142" t="s">
        <v>463</v>
      </c>
      <c r="BY6" s="142" t="s">
        <v>463</v>
      </c>
      <c r="BZ6" s="164"/>
      <c r="CA6" s="161"/>
      <c r="CB6" s="142" t="s">
        <v>463</v>
      </c>
      <c r="CC6" s="142" t="s">
        <v>463</v>
      </c>
      <c r="CD6" s="164"/>
      <c r="CE6" s="161"/>
      <c r="CF6" s="142" t="s">
        <v>463</v>
      </c>
      <c r="CG6" s="142" t="s">
        <v>463</v>
      </c>
      <c r="CH6" s="164"/>
      <c r="CI6" s="161"/>
      <c r="CJ6" s="142" t="s">
        <v>463</v>
      </c>
      <c r="CK6" s="142" t="s">
        <v>463</v>
      </c>
      <c r="CL6" s="164"/>
      <c r="CM6" s="161"/>
      <c r="CN6" s="142" t="s">
        <v>463</v>
      </c>
      <c r="CO6" s="142" t="s">
        <v>463</v>
      </c>
      <c r="CP6" s="164"/>
      <c r="CQ6" s="161"/>
      <c r="CR6" s="142" t="s">
        <v>463</v>
      </c>
      <c r="CS6" s="142" t="s">
        <v>463</v>
      </c>
      <c r="CT6" s="164"/>
      <c r="CU6" s="161"/>
      <c r="CV6" s="142" t="s">
        <v>463</v>
      </c>
      <c r="CW6" s="142" t="s">
        <v>463</v>
      </c>
      <c r="CX6" s="164"/>
      <c r="CY6" s="161"/>
      <c r="CZ6" s="142" t="s">
        <v>463</v>
      </c>
      <c r="DA6" s="142" t="s">
        <v>463</v>
      </c>
      <c r="DB6" s="164"/>
      <c r="DC6" s="161"/>
      <c r="DD6" s="142" t="s">
        <v>463</v>
      </c>
      <c r="DE6" s="142" t="s">
        <v>463</v>
      </c>
      <c r="DF6" s="164"/>
      <c r="DG6" s="161"/>
      <c r="DH6" s="142" t="s">
        <v>463</v>
      </c>
      <c r="DI6" s="142" t="s">
        <v>463</v>
      </c>
      <c r="DJ6" s="164"/>
      <c r="DK6" s="161"/>
      <c r="DL6" s="142" t="s">
        <v>463</v>
      </c>
      <c r="DM6" s="142" t="s">
        <v>463</v>
      </c>
      <c r="DN6" s="164"/>
      <c r="DO6" s="161"/>
      <c r="DP6" s="142" t="s">
        <v>463</v>
      </c>
      <c r="DQ6" s="142" t="s">
        <v>463</v>
      </c>
      <c r="DR6" s="164"/>
      <c r="DS6" s="161"/>
      <c r="DT6" s="142" t="s">
        <v>463</v>
      </c>
      <c r="DU6" s="142" t="s">
        <v>463</v>
      </c>
    </row>
    <row r="7" spans="1:125" s="61" customFormat="1" ht="12" customHeight="1">
      <c r="A7" s="48" t="s">
        <v>468</v>
      </c>
      <c r="B7" s="48">
        <v>36000</v>
      </c>
      <c r="C7" s="48" t="s">
        <v>456</v>
      </c>
      <c r="D7" s="70">
        <f>SUM(D8:D14)</f>
        <v>2449357</v>
      </c>
      <c r="E7" s="70">
        <f>SUM(E8:E14)</f>
        <v>710455</v>
      </c>
      <c r="F7" s="49">
        <f>COUNTIF(F8:F14,"&lt;&gt;")</f>
        <v>7</v>
      </c>
      <c r="G7" s="49">
        <f>COUNTIF(G8:G14,"&lt;&gt;")</f>
        <v>7</v>
      </c>
      <c r="H7" s="70">
        <f>SUM(H8:H14)</f>
        <v>1263748</v>
      </c>
      <c r="I7" s="70">
        <f>SUM(I8:I14)</f>
        <v>406108</v>
      </c>
      <c r="J7" s="49">
        <f>COUNTIF(J8:J14,"&lt;&gt;")</f>
        <v>7</v>
      </c>
      <c r="K7" s="49">
        <f>COUNTIF(K8:K14,"&lt;&gt;")</f>
        <v>7</v>
      </c>
      <c r="L7" s="70">
        <f>SUM(L8:L14)</f>
        <v>756901</v>
      </c>
      <c r="M7" s="70">
        <f>SUM(M8:M14)</f>
        <v>178046</v>
      </c>
      <c r="N7" s="49">
        <f>COUNTIF(N8:N14,"&lt;&gt;")</f>
        <v>4</v>
      </c>
      <c r="O7" s="49">
        <f>COUNTIF(O8:O14,"&lt;&gt;")</f>
        <v>4</v>
      </c>
      <c r="P7" s="70">
        <f>SUM(P8:P14)</f>
        <v>308276</v>
      </c>
      <c r="Q7" s="70">
        <f>SUM(Q8:Q14)</f>
        <v>76480</v>
      </c>
      <c r="R7" s="49">
        <f>COUNTIF(R8:R14,"&lt;&gt;")</f>
        <v>3</v>
      </c>
      <c r="S7" s="49">
        <f>COUNTIF(S8:S14,"&lt;&gt;")</f>
        <v>3</v>
      </c>
      <c r="T7" s="70">
        <f>SUM(T8:T14)</f>
        <v>120432</v>
      </c>
      <c r="U7" s="70">
        <f>SUM(U8:U14)</f>
        <v>49821</v>
      </c>
      <c r="V7" s="49">
        <f>COUNTIF(V8:V14,"&lt;&gt;")</f>
        <v>0</v>
      </c>
      <c r="W7" s="49">
        <f>COUNTIF(W8:W14,"&lt;&gt;")</f>
        <v>0</v>
      </c>
      <c r="X7" s="70">
        <f>SUM(X8:X14)</f>
        <v>0</v>
      </c>
      <c r="Y7" s="70">
        <f>SUM(Y8:Y14)</f>
        <v>0</v>
      </c>
      <c r="Z7" s="49">
        <f>COUNTIF(Z8:Z14,"&lt;&gt;")</f>
        <v>0</v>
      </c>
      <c r="AA7" s="49">
        <f>COUNTIF(AA8:AA14,"&lt;&gt;")</f>
        <v>0</v>
      </c>
      <c r="AB7" s="70">
        <f>SUM(AB8:AB14)</f>
        <v>0</v>
      </c>
      <c r="AC7" s="70">
        <f>SUM(AC8:AC14)</f>
        <v>0</v>
      </c>
      <c r="AD7" s="49">
        <f>COUNTIF(AD8:AD14,"&lt;&gt;")</f>
        <v>0</v>
      </c>
      <c r="AE7" s="49">
        <f>COUNTIF(AE8:AE14,"&lt;&gt;")</f>
        <v>0</v>
      </c>
      <c r="AF7" s="70">
        <f>SUM(AF8:AF14)</f>
        <v>0</v>
      </c>
      <c r="AG7" s="70">
        <f>SUM(AG8:AG14)</f>
        <v>0</v>
      </c>
      <c r="AH7" s="49">
        <f>COUNTIF(AH8:AH14,"&lt;&gt;")</f>
        <v>0</v>
      </c>
      <c r="AI7" s="49">
        <f>COUNTIF(AI8:AI14,"&lt;&gt;")</f>
        <v>0</v>
      </c>
      <c r="AJ7" s="70">
        <f>SUM(AJ8:AJ14)</f>
        <v>0</v>
      </c>
      <c r="AK7" s="70">
        <f>SUM(AK8:AK14)</f>
        <v>0</v>
      </c>
      <c r="AL7" s="49">
        <f>COUNTIF(AL8:AL14,"&lt;&gt;")</f>
        <v>0</v>
      </c>
      <c r="AM7" s="49">
        <f>COUNTIF(AM8:AM14,"&lt;&gt;")</f>
        <v>0</v>
      </c>
      <c r="AN7" s="70">
        <f>SUM(AN8:AN14)</f>
        <v>0</v>
      </c>
      <c r="AO7" s="70">
        <f>SUM(AO8:AO14)</f>
        <v>0</v>
      </c>
      <c r="AP7" s="49">
        <f>COUNTIF(AP8:AP14,"&lt;&gt;")</f>
        <v>0</v>
      </c>
      <c r="AQ7" s="49">
        <f>COUNTIF(AQ8:AQ14,"&lt;&gt;")</f>
        <v>0</v>
      </c>
      <c r="AR7" s="70">
        <f>SUM(AR8:AR14)</f>
        <v>0</v>
      </c>
      <c r="AS7" s="70">
        <f>SUM(AS8:AS14)</f>
        <v>0</v>
      </c>
      <c r="AT7" s="49">
        <f>COUNTIF(AT8:AT14,"&lt;&gt;")</f>
        <v>0</v>
      </c>
      <c r="AU7" s="49">
        <f>COUNTIF(AU8:AU14,"&lt;&gt;")</f>
        <v>0</v>
      </c>
      <c r="AV7" s="70">
        <f>SUM(AV8:AV14)</f>
        <v>0</v>
      </c>
      <c r="AW7" s="70">
        <f>SUM(AW8:AW14)</f>
        <v>0</v>
      </c>
      <c r="AX7" s="49">
        <f>COUNTIF(AX8:AX14,"&lt;&gt;")</f>
        <v>0</v>
      </c>
      <c r="AY7" s="49">
        <f>COUNTIF(AY8:AY14,"&lt;&gt;")</f>
        <v>0</v>
      </c>
      <c r="AZ7" s="70">
        <f>SUM(AZ8:AZ14)</f>
        <v>0</v>
      </c>
      <c r="BA7" s="70">
        <f>SUM(BA8:BA14)</f>
        <v>0</v>
      </c>
      <c r="BB7" s="49">
        <f>COUNTIF(BB8:BB14,"&lt;&gt;")</f>
        <v>0</v>
      </c>
      <c r="BC7" s="49">
        <f>COUNTIF(BC8:BC14,"&lt;&gt;")</f>
        <v>0</v>
      </c>
      <c r="BD7" s="70">
        <f>SUM(BD8:BD14)</f>
        <v>0</v>
      </c>
      <c r="BE7" s="70">
        <f>SUM(BE8:BE14)</f>
        <v>0</v>
      </c>
      <c r="BF7" s="49">
        <f>COUNTIF(BF8:BF14,"&lt;&gt;")</f>
        <v>0</v>
      </c>
      <c r="BG7" s="49">
        <f>COUNTIF(BG8:BG14,"&lt;&gt;")</f>
        <v>0</v>
      </c>
      <c r="BH7" s="70">
        <f>SUM(BH8:BH14)</f>
        <v>0</v>
      </c>
      <c r="BI7" s="70">
        <f>SUM(BI8:BI14)</f>
        <v>0</v>
      </c>
      <c r="BJ7" s="49">
        <f>COUNTIF(BJ8:BJ14,"&lt;&gt;")</f>
        <v>0</v>
      </c>
      <c r="BK7" s="49">
        <f>COUNTIF(BK8:BK14,"&lt;&gt;")</f>
        <v>0</v>
      </c>
      <c r="BL7" s="70">
        <f>SUM(BL8:BL14)</f>
        <v>0</v>
      </c>
      <c r="BM7" s="70">
        <f>SUM(BM8:BM14)</f>
        <v>0</v>
      </c>
      <c r="BN7" s="49">
        <f>COUNTIF(BN8:BN14,"&lt;&gt;")</f>
        <v>0</v>
      </c>
      <c r="BO7" s="49">
        <f>COUNTIF(BO8:BO14,"&lt;&gt;")</f>
        <v>0</v>
      </c>
      <c r="BP7" s="70">
        <f>SUM(BP8:BP14)</f>
        <v>0</v>
      </c>
      <c r="BQ7" s="70">
        <f>SUM(BQ8:BQ14)</f>
        <v>0</v>
      </c>
      <c r="BR7" s="49">
        <f>COUNTIF(BR8:BR14,"&lt;&gt;")</f>
        <v>0</v>
      </c>
      <c r="BS7" s="49">
        <f>COUNTIF(BS8:BS14,"&lt;&gt;")</f>
        <v>0</v>
      </c>
      <c r="BT7" s="70">
        <f>SUM(BT8:BT14)</f>
        <v>0</v>
      </c>
      <c r="BU7" s="70">
        <f>SUM(BU8:BU14)</f>
        <v>0</v>
      </c>
      <c r="BV7" s="49">
        <f>COUNTIF(BV8:BV14,"&lt;&gt;")</f>
        <v>0</v>
      </c>
      <c r="BW7" s="49">
        <f>COUNTIF(BW8:BW14,"&lt;&gt;")</f>
        <v>0</v>
      </c>
      <c r="BX7" s="70">
        <f>SUM(BX8:BX14)</f>
        <v>0</v>
      </c>
      <c r="BY7" s="70">
        <f>SUM(BY8:BY14)</f>
        <v>0</v>
      </c>
      <c r="BZ7" s="49">
        <f>COUNTIF(BZ8:BZ14,"&lt;&gt;")</f>
        <v>0</v>
      </c>
      <c r="CA7" s="49">
        <f>COUNTIF(CA8:CA14,"&lt;&gt;")</f>
        <v>0</v>
      </c>
      <c r="CB7" s="70">
        <f>SUM(CB8:CB14)</f>
        <v>0</v>
      </c>
      <c r="CC7" s="70">
        <f>SUM(CC8:CC14)</f>
        <v>0</v>
      </c>
      <c r="CD7" s="49">
        <f>COUNTIF(CD8:CD14,"&lt;&gt;")</f>
        <v>0</v>
      </c>
      <c r="CE7" s="49">
        <f>COUNTIF(CE8:CE14,"&lt;&gt;")</f>
        <v>0</v>
      </c>
      <c r="CF7" s="70">
        <f>SUM(CF8:CF14)</f>
        <v>0</v>
      </c>
      <c r="CG7" s="70">
        <f>SUM(CG8:CG14)</f>
        <v>0</v>
      </c>
      <c r="CH7" s="49">
        <f>COUNTIF(CH8:CH14,"&lt;&gt;")</f>
        <v>0</v>
      </c>
      <c r="CI7" s="49">
        <f>COUNTIF(CI8:CI14,"&lt;&gt;")</f>
        <v>0</v>
      </c>
      <c r="CJ7" s="70">
        <f>SUM(CJ8:CJ14)</f>
        <v>0</v>
      </c>
      <c r="CK7" s="70">
        <f>SUM(CK8:CK14)</f>
        <v>0</v>
      </c>
      <c r="CL7" s="49">
        <f>COUNTIF(CL8:CL14,"&lt;&gt;")</f>
        <v>0</v>
      </c>
      <c r="CM7" s="49">
        <f>COUNTIF(CM8:CM14,"&lt;&gt;")</f>
        <v>0</v>
      </c>
      <c r="CN7" s="70">
        <f>SUM(CN8:CN14)</f>
        <v>0</v>
      </c>
      <c r="CO7" s="70">
        <f>SUM(CO8:CO14)</f>
        <v>0</v>
      </c>
      <c r="CP7" s="49">
        <f>COUNTIF(CP8:CP14,"&lt;&gt;")</f>
        <v>0</v>
      </c>
      <c r="CQ7" s="49">
        <f>COUNTIF(CQ8:CQ14,"&lt;&gt;")</f>
        <v>0</v>
      </c>
      <c r="CR7" s="70">
        <f>SUM(CR8:CR14)</f>
        <v>0</v>
      </c>
      <c r="CS7" s="70">
        <f>SUM(CS8:CS14)</f>
        <v>0</v>
      </c>
      <c r="CT7" s="49">
        <f>COUNTIF(CT8:CT14,"&lt;&gt;")</f>
        <v>0</v>
      </c>
      <c r="CU7" s="49">
        <f>COUNTIF(CU8:CU14,"&lt;&gt;")</f>
        <v>0</v>
      </c>
      <c r="CV7" s="70">
        <f>SUM(CV8:CV14)</f>
        <v>0</v>
      </c>
      <c r="CW7" s="70">
        <f>SUM(CW8:CW14)</f>
        <v>0</v>
      </c>
      <c r="CX7" s="49">
        <f>COUNTIF(CX8:CX14,"&lt;&gt;")</f>
        <v>0</v>
      </c>
      <c r="CY7" s="49">
        <f>COUNTIF(CY8:CY14,"&lt;&gt;")</f>
        <v>0</v>
      </c>
      <c r="CZ7" s="70">
        <f>SUM(CZ8:CZ14)</f>
        <v>0</v>
      </c>
      <c r="DA7" s="70">
        <f>SUM(DA8:DA14)</f>
        <v>0</v>
      </c>
      <c r="DB7" s="49">
        <f>COUNTIF(DB8:DB14,"&lt;&gt;")</f>
        <v>0</v>
      </c>
      <c r="DC7" s="49">
        <f>COUNTIF(DC8:DC14,"&lt;&gt;")</f>
        <v>0</v>
      </c>
      <c r="DD7" s="70">
        <f>SUM(DD8:DD14)</f>
        <v>0</v>
      </c>
      <c r="DE7" s="70">
        <f>SUM(DE8:DE14)</f>
        <v>0</v>
      </c>
      <c r="DF7" s="49">
        <f>COUNTIF(DF8:DF14,"&lt;&gt;")</f>
        <v>0</v>
      </c>
      <c r="DG7" s="49">
        <f>COUNTIF(DG8:DG14,"&lt;&gt;")</f>
        <v>0</v>
      </c>
      <c r="DH7" s="70">
        <f>SUM(DH8:DH14)</f>
        <v>0</v>
      </c>
      <c r="DI7" s="70">
        <f>SUM(DI8:DI14)</f>
        <v>0</v>
      </c>
      <c r="DJ7" s="49">
        <f>COUNTIF(DJ8:DJ14,"&lt;&gt;")</f>
        <v>0</v>
      </c>
      <c r="DK7" s="49">
        <f>COUNTIF(DK8:DK14,"&lt;&gt;")</f>
        <v>0</v>
      </c>
      <c r="DL7" s="70">
        <f>SUM(DL8:DL14)</f>
        <v>0</v>
      </c>
      <c r="DM7" s="70">
        <f>SUM(DM8:DM14)</f>
        <v>0</v>
      </c>
      <c r="DN7" s="49">
        <f>COUNTIF(DN8:DN14,"&lt;&gt;")</f>
        <v>0</v>
      </c>
      <c r="DO7" s="49">
        <f>COUNTIF(DO8:DO14,"&lt;&gt;")</f>
        <v>0</v>
      </c>
      <c r="DP7" s="70">
        <f>SUM(DP8:DP14)</f>
        <v>0</v>
      </c>
      <c r="DQ7" s="70">
        <f>SUM(DQ8:DQ14)</f>
        <v>0</v>
      </c>
      <c r="DR7" s="49">
        <f>COUNTIF(DR8:DR14,"&lt;&gt;")</f>
        <v>0</v>
      </c>
      <c r="DS7" s="49">
        <f>COUNTIF(DS8:DS14,"&lt;&gt;")</f>
        <v>0</v>
      </c>
      <c r="DT7" s="70">
        <f>SUM(DT8:DT14)</f>
        <v>0</v>
      </c>
      <c r="DU7" s="70">
        <f>SUM(DU8:DU14)</f>
        <v>0</v>
      </c>
    </row>
    <row r="8" spans="1:125" s="50" customFormat="1" ht="12" customHeight="1">
      <c r="A8" s="51" t="s">
        <v>468</v>
      </c>
      <c r="B8" s="64" t="s">
        <v>551</v>
      </c>
      <c r="C8" s="51" t="s">
        <v>552</v>
      </c>
      <c r="D8" s="72">
        <f aca="true" t="shared" si="0" ref="D8:E14">SUM(H8,L8,P8,T8,X8,AB8,AF8,AJ8,AN8,AR8,AV8,AZ8,BD8,BH8,BL8,BP8,BT8,BX8,CB8,CF8,CJ8,CN8,CR8,CV8,CZ8,DD8,DH8,DL8,DP8,DT8)</f>
        <v>0</v>
      </c>
      <c r="E8" s="72">
        <f t="shared" si="0"/>
        <v>132572</v>
      </c>
      <c r="F8" s="66" t="s">
        <v>687</v>
      </c>
      <c r="G8" s="52" t="s">
        <v>688</v>
      </c>
      <c r="H8" s="72">
        <v>0</v>
      </c>
      <c r="I8" s="72">
        <v>99279</v>
      </c>
      <c r="J8" s="66" t="s">
        <v>689</v>
      </c>
      <c r="K8" s="52" t="s">
        <v>690</v>
      </c>
      <c r="L8" s="72">
        <v>0</v>
      </c>
      <c r="M8" s="72">
        <v>33293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468</v>
      </c>
      <c r="B9" s="64" t="s">
        <v>553</v>
      </c>
      <c r="C9" s="51" t="s">
        <v>554</v>
      </c>
      <c r="D9" s="72">
        <f t="shared" si="0"/>
        <v>242849</v>
      </c>
      <c r="E9" s="72">
        <f t="shared" si="0"/>
        <v>124356</v>
      </c>
      <c r="F9" s="66" t="s">
        <v>691</v>
      </c>
      <c r="G9" s="52" t="s">
        <v>692</v>
      </c>
      <c r="H9" s="72">
        <v>81687</v>
      </c>
      <c r="I9" s="72">
        <v>42246</v>
      </c>
      <c r="J9" s="66" t="s">
        <v>693</v>
      </c>
      <c r="K9" s="52" t="s">
        <v>694</v>
      </c>
      <c r="L9" s="72">
        <v>48602</v>
      </c>
      <c r="M9" s="72">
        <v>25242</v>
      </c>
      <c r="N9" s="66" t="s">
        <v>695</v>
      </c>
      <c r="O9" s="52" t="s">
        <v>696</v>
      </c>
      <c r="P9" s="72">
        <v>112560</v>
      </c>
      <c r="Q9" s="72">
        <v>56868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468</v>
      </c>
      <c r="B10" s="64" t="s">
        <v>555</v>
      </c>
      <c r="C10" s="51" t="s">
        <v>556</v>
      </c>
      <c r="D10" s="72">
        <f t="shared" si="0"/>
        <v>0</v>
      </c>
      <c r="E10" s="72">
        <f t="shared" si="0"/>
        <v>200389</v>
      </c>
      <c r="F10" s="66" t="s">
        <v>697</v>
      </c>
      <c r="G10" s="52" t="s">
        <v>698</v>
      </c>
      <c r="H10" s="72">
        <v>0</v>
      </c>
      <c r="I10" s="72">
        <v>73835</v>
      </c>
      <c r="J10" s="66" t="s">
        <v>699</v>
      </c>
      <c r="K10" s="52" t="s">
        <v>700</v>
      </c>
      <c r="L10" s="72">
        <v>0</v>
      </c>
      <c r="M10" s="72">
        <v>70356</v>
      </c>
      <c r="N10" s="66" t="s">
        <v>701</v>
      </c>
      <c r="O10" s="52" t="s">
        <v>702</v>
      </c>
      <c r="P10" s="72">
        <v>0</v>
      </c>
      <c r="Q10" s="72">
        <v>13621</v>
      </c>
      <c r="R10" s="66" t="s">
        <v>703</v>
      </c>
      <c r="S10" s="52" t="s">
        <v>704</v>
      </c>
      <c r="T10" s="72">
        <v>0</v>
      </c>
      <c r="U10" s="72">
        <v>42577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468</v>
      </c>
      <c r="B11" s="64" t="s">
        <v>557</v>
      </c>
      <c r="C11" s="51" t="s">
        <v>558</v>
      </c>
      <c r="D11" s="72">
        <f t="shared" si="0"/>
        <v>735693</v>
      </c>
      <c r="E11" s="72">
        <f t="shared" si="0"/>
        <v>0</v>
      </c>
      <c r="F11" s="66" t="s">
        <v>687</v>
      </c>
      <c r="G11" s="52" t="s">
        <v>688</v>
      </c>
      <c r="H11" s="72">
        <v>529699</v>
      </c>
      <c r="I11" s="72">
        <v>0</v>
      </c>
      <c r="J11" s="66" t="s">
        <v>689</v>
      </c>
      <c r="K11" s="52" t="s">
        <v>690</v>
      </c>
      <c r="L11" s="72">
        <v>205994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468</v>
      </c>
      <c r="B12" s="54" t="s">
        <v>559</v>
      </c>
      <c r="C12" s="53" t="s">
        <v>560</v>
      </c>
      <c r="D12" s="74">
        <f t="shared" si="0"/>
        <v>0</v>
      </c>
      <c r="E12" s="74">
        <f t="shared" si="0"/>
        <v>165444</v>
      </c>
      <c r="F12" s="54" t="s">
        <v>705</v>
      </c>
      <c r="G12" s="53" t="s">
        <v>706</v>
      </c>
      <c r="H12" s="74">
        <v>0</v>
      </c>
      <c r="I12" s="74">
        <v>135413</v>
      </c>
      <c r="J12" s="54" t="s">
        <v>707</v>
      </c>
      <c r="K12" s="53" t="s">
        <v>708</v>
      </c>
      <c r="L12" s="74">
        <v>0</v>
      </c>
      <c r="M12" s="74">
        <v>16796</v>
      </c>
      <c r="N12" s="54" t="s">
        <v>709</v>
      </c>
      <c r="O12" s="53" t="s">
        <v>710</v>
      </c>
      <c r="P12" s="74">
        <v>0</v>
      </c>
      <c r="Q12" s="74">
        <v>5991</v>
      </c>
      <c r="R12" s="54" t="s">
        <v>711</v>
      </c>
      <c r="S12" s="53" t="s">
        <v>712</v>
      </c>
      <c r="T12" s="74">
        <v>0</v>
      </c>
      <c r="U12" s="74">
        <v>7244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468</v>
      </c>
      <c r="B13" s="54" t="s">
        <v>561</v>
      </c>
      <c r="C13" s="53" t="s">
        <v>562</v>
      </c>
      <c r="D13" s="74">
        <f t="shared" si="0"/>
        <v>1249926</v>
      </c>
      <c r="E13" s="74">
        <f t="shared" si="0"/>
        <v>0</v>
      </c>
      <c r="F13" s="54" t="s">
        <v>699</v>
      </c>
      <c r="G13" s="53" t="s">
        <v>700</v>
      </c>
      <c r="H13" s="74">
        <v>512405</v>
      </c>
      <c r="I13" s="74">
        <v>0</v>
      </c>
      <c r="J13" s="54" t="s">
        <v>697</v>
      </c>
      <c r="K13" s="53" t="s">
        <v>698</v>
      </c>
      <c r="L13" s="74">
        <v>421373</v>
      </c>
      <c r="M13" s="74">
        <v>0</v>
      </c>
      <c r="N13" s="54" t="s">
        <v>713</v>
      </c>
      <c r="O13" s="53" t="s">
        <v>714</v>
      </c>
      <c r="P13" s="74">
        <v>195716</v>
      </c>
      <c r="Q13" s="74">
        <v>0</v>
      </c>
      <c r="R13" s="54" t="s">
        <v>703</v>
      </c>
      <c r="S13" s="53" t="s">
        <v>704</v>
      </c>
      <c r="T13" s="74">
        <v>120432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468</v>
      </c>
      <c r="B14" s="54" t="s">
        <v>563</v>
      </c>
      <c r="C14" s="53" t="s">
        <v>564</v>
      </c>
      <c r="D14" s="74">
        <f t="shared" si="0"/>
        <v>220889</v>
      </c>
      <c r="E14" s="74">
        <f t="shared" si="0"/>
        <v>87694</v>
      </c>
      <c r="F14" s="54" t="s">
        <v>715</v>
      </c>
      <c r="G14" s="53" t="s">
        <v>716</v>
      </c>
      <c r="H14" s="74">
        <v>139957</v>
      </c>
      <c r="I14" s="74">
        <v>55335</v>
      </c>
      <c r="J14" s="54" t="s">
        <v>717</v>
      </c>
      <c r="K14" s="53" t="s">
        <v>718</v>
      </c>
      <c r="L14" s="74">
        <v>80932</v>
      </c>
      <c r="M14" s="74">
        <v>32359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565</v>
      </c>
      <c r="D2" s="25" t="s">
        <v>111</v>
      </c>
      <c r="E2" s="144" t="s">
        <v>566</v>
      </c>
      <c r="F2" s="3"/>
      <c r="G2" s="3"/>
      <c r="H2" s="3"/>
      <c r="I2" s="3"/>
      <c r="J2" s="3"/>
      <c r="K2" s="3"/>
      <c r="L2" s="3" t="str">
        <f>LEFT(D2,2)</f>
        <v>36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567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568</v>
      </c>
      <c r="C6" s="192"/>
      <c r="D6" s="193"/>
      <c r="E6" s="13" t="s">
        <v>45</v>
      </c>
      <c r="F6" s="14" t="s">
        <v>47</v>
      </c>
      <c r="H6" s="169" t="s">
        <v>569</v>
      </c>
      <c r="I6" s="194"/>
      <c r="J6" s="194"/>
      <c r="K6" s="182"/>
      <c r="L6" s="13" t="s">
        <v>45</v>
      </c>
      <c r="M6" s="13" t="s">
        <v>47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570</v>
      </c>
      <c r="AL6" s="28" t="s">
        <v>7</v>
      </c>
    </row>
    <row r="7" spans="2:38" ht="19.5" customHeight="1">
      <c r="B7" s="187" t="s">
        <v>81</v>
      </c>
      <c r="C7" s="189"/>
      <c r="D7" s="189"/>
      <c r="E7" s="17">
        <f aca="true" t="shared" si="0" ref="E7:E12">AF7</f>
        <v>68168</v>
      </c>
      <c r="F7" s="17">
        <f aca="true" t="shared" si="1" ref="F7:F12">AF14</f>
        <v>36883</v>
      </c>
      <c r="H7" s="175" t="s">
        <v>453</v>
      </c>
      <c r="I7" s="175" t="s">
        <v>571</v>
      </c>
      <c r="J7" s="169" t="s">
        <v>89</v>
      </c>
      <c r="K7" s="171"/>
      <c r="L7" s="17">
        <f aca="true" t="shared" si="2" ref="L7:L12">AF21</f>
        <v>729</v>
      </c>
      <c r="M7" s="17">
        <f aca="true" t="shared" si="3" ref="M7:M12">AF42</f>
        <v>0</v>
      </c>
      <c r="AC7" s="15" t="s">
        <v>81</v>
      </c>
      <c r="AD7" s="41" t="s">
        <v>572</v>
      </c>
      <c r="AE7" s="40" t="s">
        <v>573</v>
      </c>
      <c r="AF7" s="36">
        <f aca="true" ca="1" t="shared" si="4" ref="AF7:AF38">IF(AF$2=0,INDIRECT("'"&amp;AD7&amp;"'!"&amp;AE7&amp;$AI$2),0)</f>
        <v>68168</v>
      </c>
      <c r="AG7" s="40"/>
      <c r="AH7" s="122" t="str">
        <f>+'廃棄物事業経費（歳入）'!B7</f>
        <v>36000</v>
      </c>
      <c r="AI7" s="2">
        <v>7</v>
      </c>
      <c r="AK7" s="26" t="s">
        <v>574</v>
      </c>
      <c r="AL7" s="28" t="s">
        <v>8</v>
      </c>
    </row>
    <row r="8" spans="2:38" ht="19.5" customHeight="1">
      <c r="B8" s="187" t="s">
        <v>575</v>
      </c>
      <c r="C8" s="189"/>
      <c r="D8" s="189"/>
      <c r="E8" s="17">
        <f t="shared" si="0"/>
        <v>19402</v>
      </c>
      <c r="F8" s="17">
        <f t="shared" si="1"/>
        <v>2751</v>
      </c>
      <c r="H8" s="178"/>
      <c r="I8" s="178"/>
      <c r="J8" s="169" t="s">
        <v>91</v>
      </c>
      <c r="K8" s="182"/>
      <c r="L8" s="17">
        <f t="shared" si="2"/>
        <v>133397</v>
      </c>
      <c r="M8" s="17">
        <f t="shared" si="3"/>
        <v>8894</v>
      </c>
      <c r="AC8" s="15" t="s">
        <v>575</v>
      </c>
      <c r="AD8" s="41" t="s">
        <v>572</v>
      </c>
      <c r="AE8" s="40" t="s">
        <v>576</v>
      </c>
      <c r="AF8" s="36">
        <f ca="1" t="shared" si="4"/>
        <v>19402</v>
      </c>
      <c r="AG8" s="40"/>
      <c r="AH8" s="122" t="str">
        <f>+'廃棄物事業経費（歳入）'!B8</f>
        <v>36201</v>
      </c>
      <c r="AI8" s="2">
        <v>8</v>
      </c>
      <c r="AK8" s="26" t="s">
        <v>577</v>
      </c>
      <c r="AL8" s="28" t="s">
        <v>9</v>
      </c>
    </row>
    <row r="9" spans="2:38" ht="19.5" customHeight="1">
      <c r="B9" s="187" t="s">
        <v>84</v>
      </c>
      <c r="C9" s="189"/>
      <c r="D9" s="189"/>
      <c r="E9" s="17">
        <f t="shared" si="0"/>
        <v>49977</v>
      </c>
      <c r="F9" s="17">
        <f t="shared" si="1"/>
        <v>36400</v>
      </c>
      <c r="H9" s="178"/>
      <c r="I9" s="178"/>
      <c r="J9" s="169" t="s">
        <v>93</v>
      </c>
      <c r="K9" s="171"/>
      <c r="L9" s="17">
        <f t="shared" si="2"/>
        <v>0</v>
      </c>
      <c r="M9" s="17">
        <f t="shared" si="3"/>
        <v>0</v>
      </c>
      <c r="AC9" s="15" t="s">
        <v>84</v>
      </c>
      <c r="AD9" s="41" t="s">
        <v>572</v>
      </c>
      <c r="AE9" s="40" t="s">
        <v>578</v>
      </c>
      <c r="AF9" s="36">
        <f ca="1" t="shared" si="4"/>
        <v>49977</v>
      </c>
      <c r="AG9" s="40"/>
      <c r="AH9" s="122" t="str">
        <f>+'廃棄物事業経費（歳入）'!B9</f>
        <v>36202</v>
      </c>
      <c r="AI9" s="2">
        <v>9</v>
      </c>
      <c r="AK9" s="26" t="s">
        <v>579</v>
      </c>
      <c r="AL9" s="28" t="s">
        <v>10</v>
      </c>
    </row>
    <row r="10" spans="2:38" ht="19.5" customHeight="1">
      <c r="B10" s="187" t="s">
        <v>580</v>
      </c>
      <c r="C10" s="189"/>
      <c r="D10" s="189"/>
      <c r="E10" s="17">
        <f t="shared" si="0"/>
        <v>755505</v>
      </c>
      <c r="F10" s="17">
        <f t="shared" si="1"/>
        <v>427166</v>
      </c>
      <c r="H10" s="178"/>
      <c r="I10" s="179"/>
      <c r="J10" s="169" t="s">
        <v>1</v>
      </c>
      <c r="K10" s="171"/>
      <c r="L10" s="17">
        <f t="shared" si="2"/>
        <v>0</v>
      </c>
      <c r="M10" s="17">
        <f t="shared" si="3"/>
        <v>0</v>
      </c>
      <c r="AC10" s="15" t="s">
        <v>580</v>
      </c>
      <c r="AD10" s="41" t="s">
        <v>572</v>
      </c>
      <c r="AE10" s="40" t="s">
        <v>581</v>
      </c>
      <c r="AF10" s="36">
        <f ca="1" t="shared" si="4"/>
        <v>755505</v>
      </c>
      <c r="AG10" s="40"/>
      <c r="AH10" s="122" t="str">
        <f>+'廃棄物事業経費（歳入）'!B10</f>
        <v>36203</v>
      </c>
      <c r="AI10" s="2">
        <v>10</v>
      </c>
      <c r="AK10" s="26" t="s">
        <v>582</v>
      </c>
      <c r="AL10" s="28" t="s">
        <v>11</v>
      </c>
    </row>
    <row r="11" spans="2:38" ht="19.5" customHeight="1">
      <c r="B11" s="187" t="s">
        <v>583</v>
      </c>
      <c r="C11" s="189"/>
      <c r="D11" s="189"/>
      <c r="E11" s="17">
        <f t="shared" si="0"/>
        <v>2449357</v>
      </c>
      <c r="F11" s="17">
        <f t="shared" si="1"/>
        <v>710455</v>
      </c>
      <c r="H11" s="178"/>
      <c r="I11" s="190" t="s">
        <v>61</v>
      </c>
      <c r="J11" s="190"/>
      <c r="K11" s="190"/>
      <c r="L11" s="17">
        <f t="shared" si="2"/>
        <v>50930</v>
      </c>
      <c r="M11" s="17">
        <f t="shared" si="3"/>
        <v>11697</v>
      </c>
      <c r="AC11" s="15" t="s">
        <v>583</v>
      </c>
      <c r="AD11" s="41" t="s">
        <v>572</v>
      </c>
      <c r="AE11" s="40" t="s">
        <v>584</v>
      </c>
      <c r="AF11" s="36">
        <f ca="1" t="shared" si="4"/>
        <v>2449357</v>
      </c>
      <c r="AG11" s="40"/>
      <c r="AH11" s="122" t="str">
        <f>+'廃棄物事業経費（歳入）'!B11</f>
        <v>36204</v>
      </c>
      <c r="AI11" s="2">
        <v>11</v>
      </c>
      <c r="AK11" s="26" t="s">
        <v>585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371721</v>
      </c>
      <c r="F12" s="17">
        <f t="shared" si="1"/>
        <v>5114</v>
      </c>
      <c r="H12" s="178"/>
      <c r="I12" s="190" t="s">
        <v>586</v>
      </c>
      <c r="J12" s="190"/>
      <c r="K12" s="190"/>
      <c r="L12" s="17">
        <f t="shared" si="2"/>
        <v>50930</v>
      </c>
      <c r="M12" s="17">
        <f t="shared" si="3"/>
        <v>0</v>
      </c>
      <c r="AC12" s="15" t="s">
        <v>1</v>
      </c>
      <c r="AD12" s="41" t="s">
        <v>572</v>
      </c>
      <c r="AE12" s="40" t="s">
        <v>587</v>
      </c>
      <c r="AF12" s="36">
        <f ca="1" t="shared" si="4"/>
        <v>371721</v>
      </c>
      <c r="AG12" s="40"/>
      <c r="AH12" s="122" t="str">
        <f>+'廃棄物事業経費（歳入）'!B12</f>
        <v>36205</v>
      </c>
      <c r="AI12" s="2">
        <v>12</v>
      </c>
      <c r="AK12" s="26" t="s">
        <v>588</v>
      </c>
      <c r="AL12" s="28" t="s">
        <v>13</v>
      </c>
    </row>
    <row r="13" spans="2:38" ht="19.5" customHeight="1">
      <c r="B13" s="183" t="s">
        <v>589</v>
      </c>
      <c r="C13" s="191"/>
      <c r="D13" s="191"/>
      <c r="E13" s="18">
        <f>SUM(E7:E12)</f>
        <v>3714130</v>
      </c>
      <c r="F13" s="18">
        <f>SUM(F7:F12)</f>
        <v>1218769</v>
      </c>
      <c r="H13" s="178"/>
      <c r="I13" s="172" t="s">
        <v>460</v>
      </c>
      <c r="J13" s="173"/>
      <c r="K13" s="174"/>
      <c r="L13" s="19">
        <f>SUM(L7:L12)</f>
        <v>235986</v>
      </c>
      <c r="M13" s="19">
        <f>SUM(M7:M12)</f>
        <v>20591</v>
      </c>
      <c r="AC13" s="15" t="s">
        <v>58</v>
      </c>
      <c r="AD13" s="41" t="s">
        <v>572</v>
      </c>
      <c r="AE13" s="40" t="s">
        <v>590</v>
      </c>
      <c r="AF13" s="36">
        <f ca="1" t="shared" si="4"/>
        <v>12025453</v>
      </c>
      <c r="AG13" s="40"/>
      <c r="AH13" s="122" t="str">
        <f>+'廃棄物事業経費（歳入）'!B13</f>
        <v>36206</v>
      </c>
      <c r="AI13" s="2">
        <v>13</v>
      </c>
      <c r="AK13" s="26" t="s">
        <v>591</v>
      </c>
      <c r="AL13" s="28" t="s">
        <v>14</v>
      </c>
    </row>
    <row r="14" spans="2:38" ht="19.5" customHeight="1">
      <c r="B14" s="20"/>
      <c r="C14" s="185" t="s">
        <v>592</v>
      </c>
      <c r="D14" s="186"/>
      <c r="E14" s="22">
        <f>E13-E11</f>
        <v>1264773</v>
      </c>
      <c r="F14" s="22">
        <f>F13-F11</f>
        <v>508314</v>
      </c>
      <c r="H14" s="179"/>
      <c r="I14" s="20"/>
      <c r="J14" s="24"/>
      <c r="K14" s="21" t="s">
        <v>592</v>
      </c>
      <c r="L14" s="23">
        <f>L13-L12</f>
        <v>185056</v>
      </c>
      <c r="M14" s="23">
        <f>M13-M12</f>
        <v>20591</v>
      </c>
      <c r="AC14" s="15" t="s">
        <v>81</v>
      </c>
      <c r="AD14" s="41" t="s">
        <v>572</v>
      </c>
      <c r="AE14" s="40" t="s">
        <v>593</v>
      </c>
      <c r="AF14" s="36">
        <f ca="1" t="shared" si="4"/>
        <v>36883</v>
      </c>
      <c r="AG14" s="40"/>
      <c r="AH14" s="122" t="str">
        <f>+'廃棄物事業経費（歳入）'!B14</f>
        <v>36207</v>
      </c>
      <c r="AI14" s="2">
        <v>14</v>
      </c>
      <c r="AK14" s="26" t="s">
        <v>594</v>
      </c>
      <c r="AL14" s="28" t="s">
        <v>15</v>
      </c>
    </row>
    <row r="15" spans="2:38" ht="19.5" customHeight="1">
      <c r="B15" s="187" t="s">
        <v>58</v>
      </c>
      <c r="C15" s="189"/>
      <c r="D15" s="189"/>
      <c r="E15" s="17">
        <f>AF13</f>
        <v>12025453</v>
      </c>
      <c r="F15" s="17">
        <f>AF20</f>
        <v>2065070</v>
      </c>
      <c r="H15" s="175" t="s">
        <v>595</v>
      </c>
      <c r="I15" s="175" t="s">
        <v>596</v>
      </c>
      <c r="J15" s="16" t="s">
        <v>95</v>
      </c>
      <c r="K15" s="27"/>
      <c r="L15" s="17">
        <f aca="true" t="shared" si="5" ref="L15:L28">AF27</f>
        <v>2037428</v>
      </c>
      <c r="M15" s="17">
        <f aca="true" t="shared" si="6" ref="M15:M28">AF48</f>
        <v>452549</v>
      </c>
      <c r="AC15" s="15" t="s">
        <v>575</v>
      </c>
      <c r="AD15" s="41" t="s">
        <v>572</v>
      </c>
      <c r="AE15" s="40" t="s">
        <v>597</v>
      </c>
      <c r="AF15" s="36">
        <f ca="1" t="shared" si="4"/>
        <v>2751</v>
      </c>
      <c r="AG15" s="40"/>
      <c r="AH15" s="122" t="str">
        <f>+'廃棄物事業経費（歳入）'!B15</f>
        <v>36208</v>
      </c>
      <c r="AI15" s="2">
        <v>15</v>
      </c>
      <c r="AK15" s="26" t="s">
        <v>598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15739583</v>
      </c>
      <c r="F16" s="18">
        <f>SUM(F13,F15)</f>
        <v>3283839</v>
      </c>
      <c r="H16" s="176"/>
      <c r="I16" s="178"/>
      <c r="J16" s="178" t="s">
        <v>599</v>
      </c>
      <c r="K16" s="13" t="s">
        <v>97</v>
      </c>
      <c r="L16" s="17">
        <f t="shared" si="5"/>
        <v>2021026</v>
      </c>
      <c r="M16" s="17">
        <f t="shared" si="6"/>
        <v>56032</v>
      </c>
      <c r="AC16" s="15" t="s">
        <v>84</v>
      </c>
      <c r="AD16" s="41" t="s">
        <v>572</v>
      </c>
      <c r="AE16" s="40" t="s">
        <v>600</v>
      </c>
      <c r="AF16" s="36">
        <f ca="1" t="shared" si="4"/>
        <v>36400</v>
      </c>
      <c r="AG16" s="40"/>
      <c r="AH16" s="122" t="str">
        <f>+'廃棄物事業経費（歳入）'!B16</f>
        <v>36301</v>
      </c>
      <c r="AI16" s="2">
        <v>16</v>
      </c>
      <c r="AK16" s="26" t="s">
        <v>601</v>
      </c>
      <c r="AL16" s="28" t="s">
        <v>17</v>
      </c>
    </row>
    <row r="17" spans="2:38" ht="19.5" customHeight="1">
      <c r="B17" s="20"/>
      <c r="C17" s="185" t="s">
        <v>592</v>
      </c>
      <c r="D17" s="186"/>
      <c r="E17" s="22">
        <f>SUM(E14:E15)</f>
        <v>13290226</v>
      </c>
      <c r="F17" s="22">
        <f>SUM(F14:F15)</f>
        <v>2573384</v>
      </c>
      <c r="H17" s="176"/>
      <c r="I17" s="178"/>
      <c r="J17" s="178"/>
      <c r="K17" s="13" t="s">
        <v>99</v>
      </c>
      <c r="L17" s="17">
        <f t="shared" si="5"/>
        <v>975266</v>
      </c>
      <c r="M17" s="17">
        <f t="shared" si="6"/>
        <v>204619</v>
      </c>
      <c r="AC17" s="15" t="s">
        <v>580</v>
      </c>
      <c r="AD17" s="41" t="s">
        <v>572</v>
      </c>
      <c r="AE17" s="40" t="s">
        <v>602</v>
      </c>
      <c r="AF17" s="36">
        <f ca="1" t="shared" si="4"/>
        <v>427166</v>
      </c>
      <c r="AG17" s="40"/>
      <c r="AH17" s="122" t="str">
        <f>+'廃棄物事業経費（歳入）'!B17</f>
        <v>36302</v>
      </c>
      <c r="AI17" s="2">
        <v>17</v>
      </c>
      <c r="AK17" s="26" t="s">
        <v>603</v>
      </c>
      <c r="AL17" s="28" t="s">
        <v>18</v>
      </c>
    </row>
    <row r="18" spans="8:38" ht="19.5" customHeight="1">
      <c r="H18" s="176"/>
      <c r="I18" s="179"/>
      <c r="J18" s="179"/>
      <c r="K18" s="13" t="s">
        <v>101</v>
      </c>
      <c r="L18" s="17">
        <f t="shared" si="5"/>
        <v>55899</v>
      </c>
      <c r="M18" s="17">
        <f t="shared" si="6"/>
        <v>0</v>
      </c>
      <c r="AC18" s="15" t="s">
        <v>583</v>
      </c>
      <c r="AD18" s="41" t="s">
        <v>572</v>
      </c>
      <c r="AE18" s="40" t="s">
        <v>604</v>
      </c>
      <c r="AF18" s="36">
        <f ca="1" t="shared" si="4"/>
        <v>710455</v>
      </c>
      <c r="AG18" s="40"/>
      <c r="AH18" s="122" t="str">
        <f>+'廃棄物事業経費（歳入）'!B18</f>
        <v>36321</v>
      </c>
      <c r="AI18" s="2">
        <v>18</v>
      </c>
      <c r="AK18" s="26" t="s">
        <v>605</v>
      </c>
      <c r="AL18" s="28" t="s">
        <v>19</v>
      </c>
    </row>
    <row r="19" spans="8:38" ht="19.5" customHeight="1">
      <c r="H19" s="176"/>
      <c r="I19" s="175" t="s">
        <v>606</v>
      </c>
      <c r="J19" s="169" t="s">
        <v>103</v>
      </c>
      <c r="K19" s="171"/>
      <c r="L19" s="17">
        <f t="shared" si="5"/>
        <v>494720</v>
      </c>
      <c r="M19" s="17">
        <f t="shared" si="6"/>
        <v>40234</v>
      </c>
      <c r="AC19" s="15" t="s">
        <v>1</v>
      </c>
      <c r="AD19" s="41" t="s">
        <v>572</v>
      </c>
      <c r="AE19" s="40" t="s">
        <v>607</v>
      </c>
      <c r="AF19" s="36">
        <f ca="1" t="shared" si="4"/>
        <v>5114</v>
      </c>
      <c r="AG19" s="40"/>
      <c r="AH19" s="122" t="str">
        <f>+'廃棄物事業経費（歳入）'!B19</f>
        <v>36341</v>
      </c>
      <c r="AI19" s="2">
        <v>19</v>
      </c>
      <c r="AK19" s="26" t="s">
        <v>608</v>
      </c>
      <c r="AL19" s="28" t="s">
        <v>20</v>
      </c>
    </row>
    <row r="20" spans="2:38" ht="19.5" customHeight="1">
      <c r="B20" s="187" t="s">
        <v>609</v>
      </c>
      <c r="C20" s="188"/>
      <c r="D20" s="188"/>
      <c r="E20" s="29">
        <f>E11</f>
        <v>2449357</v>
      </c>
      <c r="F20" s="29">
        <f>F11</f>
        <v>710455</v>
      </c>
      <c r="H20" s="176"/>
      <c r="I20" s="178"/>
      <c r="J20" s="169" t="s">
        <v>105</v>
      </c>
      <c r="K20" s="171"/>
      <c r="L20" s="17">
        <f t="shared" si="5"/>
        <v>2517280</v>
      </c>
      <c r="M20" s="17">
        <f t="shared" si="6"/>
        <v>1070468</v>
      </c>
      <c r="AC20" s="15" t="s">
        <v>58</v>
      </c>
      <c r="AD20" s="41" t="s">
        <v>572</v>
      </c>
      <c r="AE20" s="40" t="s">
        <v>610</v>
      </c>
      <c r="AF20" s="36">
        <f ca="1" t="shared" si="4"/>
        <v>2065070</v>
      </c>
      <c r="AG20" s="40"/>
      <c r="AH20" s="122" t="str">
        <f>+'廃棄物事業経費（歳入）'!B20</f>
        <v>36342</v>
      </c>
      <c r="AI20" s="2">
        <v>20</v>
      </c>
      <c r="AK20" s="26" t="s">
        <v>611</v>
      </c>
      <c r="AL20" s="28" t="s">
        <v>21</v>
      </c>
    </row>
    <row r="21" spans="2:38" ht="19.5" customHeight="1">
      <c r="B21" s="187" t="s">
        <v>612</v>
      </c>
      <c r="C21" s="187"/>
      <c r="D21" s="187"/>
      <c r="E21" s="29">
        <f>L12+L27</f>
        <v>3208196</v>
      </c>
      <c r="F21" s="29">
        <f>M12+M27</f>
        <v>706926</v>
      </c>
      <c r="H21" s="176"/>
      <c r="I21" s="179"/>
      <c r="J21" s="169" t="s">
        <v>107</v>
      </c>
      <c r="K21" s="171"/>
      <c r="L21" s="17">
        <f t="shared" si="5"/>
        <v>147475</v>
      </c>
      <c r="M21" s="17">
        <f t="shared" si="6"/>
        <v>0</v>
      </c>
      <c r="AB21" s="28" t="s">
        <v>45</v>
      </c>
      <c r="AC21" s="15" t="s">
        <v>613</v>
      </c>
      <c r="AD21" s="41" t="s">
        <v>614</v>
      </c>
      <c r="AE21" s="40" t="s">
        <v>573</v>
      </c>
      <c r="AF21" s="36">
        <f ca="1" t="shared" si="4"/>
        <v>729</v>
      </c>
      <c r="AG21" s="40"/>
      <c r="AH21" s="122" t="str">
        <f>+'廃棄物事業経費（歳入）'!B21</f>
        <v>36368</v>
      </c>
      <c r="AI21" s="2">
        <v>21</v>
      </c>
      <c r="AK21" s="26" t="s">
        <v>615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66</v>
      </c>
      <c r="J22" s="170"/>
      <c r="K22" s="171"/>
      <c r="L22" s="17">
        <f t="shared" si="5"/>
        <v>147919</v>
      </c>
      <c r="M22" s="17">
        <f t="shared" si="6"/>
        <v>2310</v>
      </c>
      <c r="AB22" s="28" t="s">
        <v>45</v>
      </c>
      <c r="AC22" s="15" t="s">
        <v>616</v>
      </c>
      <c r="AD22" s="41" t="s">
        <v>614</v>
      </c>
      <c r="AE22" s="40" t="s">
        <v>576</v>
      </c>
      <c r="AF22" s="36">
        <f ca="1" t="shared" si="4"/>
        <v>133397</v>
      </c>
      <c r="AH22" s="122" t="str">
        <f>+'廃棄物事業経費（歳入）'!B22</f>
        <v>36383</v>
      </c>
      <c r="AI22" s="2">
        <v>22</v>
      </c>
      <c r="AK22" s="26" t="s">
        <v>617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618</v>
      </c>
      <c r="J23" s="172" t="s">
        <v>103</v>
      </c>
      <c r="K23" s="174"/>
      <c r="L23" s="17">
        <f t="shared" si="5"/>
        <v>462839</v>
      </c>
      <c r="M23" s="17">
        <f t="shared" si="6"/>
        <v>59229</v>
      </c>
      <c r="AB23" s="28" t="s">
        <v>45</v>
      </c>
      <c r="AC23" s="1" t="s">
        <v>619</v>
      </c>
      <c r="AD23" s="41" t="s">
        <v>614</v>
      </c>
      <c r="AE23" s="35" t="s">
        <v>578</v>
      </c>
      <c r="AF23" s="36">
        <f ca="1" t="shared" si="4"/>
        <v>0</v>
      </c>
      <c r="AH23" s="122" t="str">
        <f>+'廃棄物事業経費（歳入）'!B23</f>
        <v>36387</v>
      </c>
      <c r="AI23" s="2">
        <v>23</v>
      </c>
      <c r="AK23" s="26" t="s">
        <v>620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105</v>
      </c>
      <c r="K24" s="171"/>
      <c r="L24" s="17">
        <f t="shared" si="5"/>
        <v>2158230</v>
      </c>
      <c r="M24" s="17">
        <f t="shared" si="6"/>
        <v>344137</v>
      </c>
      <c r="AB24" s="28" t="s">
        <v>45</v>
      </c>
      <c r="AC24" s="15" t="s">
        <v>1</v>
      </c>
      <c r="AD24" s="41" t="s">
        <v>614</v>
      </c>
      <c r="AE24" s="40" t="s">
        <v>581</v>
      </c>
      <c r="AF24" s="36">
        <f ca="1" t="shared" si="4"/>
        <v>0</v>
      </c>
      <c r="AH24" s="122" t="str">
        <f>+'廃棄物事業経費（歳入）'!B24</f>
        <v>36388</v>
      </c>
      <c r="AI24" s="2">
        <v>24</v>
      </c>
      <c r="AK24" s="26" t="s">
        <v>621</v>
      </c>
      <c r="AL24" s="28" t="s">
        <v>25</v>
      </c>
    </row>
    <row r="25" spans="8:38" ht="19.5" customHeight="1">
      <c r="H25" s="176"/>
      <c r="I25" s="178"/>
      <c r="J25" s="169" t="s">
        <v>107</v>
      </c>
      <c r="K25" s="171"/>
      <c r="L25" s="17">
        <f t="shared" si="5"/>
        <v>865714</v>
      </c>
      <c r="M25" s="17">
        <f t="shared" si="6"/>
        <v>50694</v>
      </c>
      <c r="AB25" s="28" t="s">
        <v>45</v>
      </c>
      <c r="AC25" s="15" t="s">
        <v>61</v>
      </c>
      <c r="AD25" s="41" t="s">
        <v>614</v>
      </c>
      <c r="AE25" s="40" t="s">
        <v>584</v>
      </c>
      <c r="AF25" s="36">
        <f ca="1" t="shared" si="4"/>
        <v>50930</v>
      </c>
      <c r="AH25" s="122" t="str">
        <f>+'廃棄物事業経費（歳入）'!B25</f>
        <v>36401</v>
      </c>
      <c r="AI25" s="2">
        <v>25</v>
      </c>
      <c r="AK25" s="26" t="s">
        <v>622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124068</v>
      </c>
      <c r="M26" s="17">
        <f t="shared" si="6"/>
        <v>17540</v>
      </c>
      <c r="AB26" s="28" t="s">
        <v>45</v>
      </c>
      <c r="AC26" s="1" t="s">
        <v>586</v>
      </c>
      <c r="AD26" s="41" t="s">
        <v>614</v>
      </c>
      <c r="AE26" s="35" t="s">
        <v>587</v>
      </c>
      <c r="AF26" s="36">
        <f ca="1" t="shared" si="4"/>
        <v>50930</v>
      </c>
      <c r="AH26" s="122" t="str">
        <f>+'廃棄物事業経費（歳入）'!B26</f>
        <v>36402</v>
      </c>
      <c r="AI26" s="2">
        <v>26</v>
      </c>
      <c r="AK26" s="26" t="s">
        <v>623</v>
      </c>
      <c r="AL26" s="28" t="s">
        <v>27</v>
      </c>
    </row>
    <row r="27" spans="8:38" ht="19.5" customHeight="1">
      <c r="H27" s="176"/>
      <c r="I27" s="169" t="s">
        <v>586</v>
      </c>
      <c r="J27" s="170"/>
      <c r="K27" s="171"/>
      <c r="L27" s="17">
        <f t="shared" si="5"/>
        <v>3157266</v>
      </c>
      <c r="M27" s="17">
        <f t="shared" si="6"/>
        <v>706926</v>
      </c>
      <c r="AB27" s="28" t="s">
        <v>45</v>
      </c>
      <c r="AC27" s="1" t="s">
        <v>624</v>
      </c>
      <c r="AD27" s="41" t="s">
        <v>614</v>
      </c>
      <c r="AE27" s="35" t="s">
        <v>625</v>
      </c>
      <c r="AF27" s="36">
        <f ca="1" t="shared" si="4"/>
        <v>2037428</v>
      </c>
      <c r="AH27" s="122" t="str">
        <f>+'廃棄物事業経費（歳入）'!B27</f>
        <v>36403</v>
      </c>
      <c r="AI27" s="2">
        <v>27</v>
      </c>
      <c r="AK27" s="26" t="s">
        <v>626</v>
      </c>
      <c r="AL27" s="28" t="s">
        <v>28</v>
      </c>
    </row>
    <row r="28" spans="8:38" ht="19.5" customHeight="1">
      <c r="H28" s="176"/>
      <c r="I28" s="169" t="s">
        <v>40</v>
      </c>
      <c r="J28" s="170"/>
      <c r="K28" s="171"/>
      <c r="L28" s="17">
        <f t="shared" si="5"/>
        <v>5261</v>
      </c>
      <c r="M28" s="17">
        <f t="shared" si="6"/>
        <v>2444</v>
      </c>
      <c r="AB28" s="28" t="s">
        <v>45</v>
      </c>
      <c r="AC28" s="1" t="s">
        <v>627</v>
      </c>
      <c r="AD28" s="41" t="s">
        <v>614</v>
      </c>
      <c r="AE28" s="35" t="s">
        <v>593</v>
      </c>
      <c r="AF28" s="36">
        <f ca="1" t="shared" si="4"/>
        <v>2021026</v>
      </c>
      <c r="AH28" s="122" t="str">
        <f>+'廃棄物事業経費（歳入）'!B28</f>
        <v>36404</v>
      </c>
      <c r="AI28" s="2">
        <v>28</v>
      </c>
      <c r="AK28" s="26" t="s">
        <v>628</v>
      </c>
      <c r="AL28" s="28" t="s">
        <v>29</v>
      </c>
    </row>
    <row r="29" spans="8:38" ht="19.5" customHeight="1">
      <c r="H29" s="176"/>
      <c r="I29" s="172" t="s">
        <v>460</v>
      </c>
      <c r="J29" s="173"/>
      <c r="K29" s="174"/>
      <c r="L29" s="19">
        <f>SUM(L15:L28)</f>
        <v>15170391</v>
      </c>
      <c r="M29" s="19">
        <f>SUM(M15:M28)</f>
        <v>3007182</v>
      </c>
      <c r="AB29" s="28" t="s">
        <v>45</v>
      </c>
      <c r="AC29" s="1" t="s">
        <v>629</v>
      </c>
      <c r="AD29" s="41" t="s">
        <v>614</v>
      </c>
      <c r="AE29" s="35" t="s">
        <v>597</v>
      </c>
      <c r="AF29" s="36">
        <f ca="1" t="shared" si="4"/>
        <v>975266</v>
      </c>
      <c r="AH29" s="122" t="str">
        <f>+'廃棄物事業経費（歳入）'!B29</f>
        <v>36405</v>
      </c>
      <c r="AI29" s="2">
        <v>29</v>
      </c>
      <c r="AK29" s="26" t="s">
        <v>630</v>
      </c>
      <c r="AL29" s="28" t="s">
        <v>30</v>
      </c>
    </row>
    <row r="30" spans="8:38" ht="19.5" customHeight="1">
      <c r="H30" s="177"/>
      <c r="I30" s="20"/>
      <c r="J30" s="24"/>
      <c r="K30" s="21" t="s">
        <v>592</v>
      </c>
      <c r="L30" s="23">
        <f>L29-L27</f>
        <v>12013125</v>
      </c>
      <c r="M30" s="23">
        <f>M29-M27</f>
        <v>2300256</v>
      </c>
      <c r="AB30" s="28" t="s">
        <v>45</v>
      </c>
      <c r="AC30" s="1" t="s">
        <v>631</v>
      </c>
      <c r="AD30" s="41" t="s">
        <v>614</v>
      </c>
      <c r="AE30" s="35" t="s">
        <v>600</v>
      </c>
      <c r="AF30" s="36">
        <f ca="1" t="shared" si="4"/>
        <v>55899</v>
      </c>
      <c r="AH30" s="122" t="str">
        <f>+'廃棄物事業経費（歳入）'!B30</f>
        <v>36468</v>
      </c>
      <c r="AI30" s="2">
        <v>30</v>
      </c>
      <c r="AK30" s="26" t="s">
        <v>632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333206</v>
      </c>
      <c r="M31" s="17">
        <f>AF62</f>
        <v>256066</v>
      </c>
      <c r="AB31" s="28" t="s">
        <v>45</v>
      </c>
      <c r="AC31" s="1" t="s">
        <v>633</v>
      </c>
      <c r="AD31" s="41" t="s">
        <v>614</v>
      </c>
      <c r="AE31" s="35" t="s">
        <v>604</v>
      </c>
      <c r="AF31" s="36">
        <f ca="1" t="shared" si="4"/>
        <v>494720</v>
      </c>
      <c r="AH31" s="122" t="str">
        <f>+'廃棄物事業経費（歳入）'!B31</f>
        <v>36489</v>
      </c>
      <c r="AI31" s="2">
        <v>31</v>
      </c>
      <c r="AK31" s="26" t="s">
        <v>634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15739583</v>
      </c>
      <c r="M32" s="19">
        <f>SUM(M13,M29,M31)</f>
        <v>3283839</v>
      </c>
      <c r="AB32" s="28" t="s">
        <v>45</v>
      </c>
      <c r="AC32" s="1" t="s">
        <v>635</v>
      </c>
      <c r="AD32" s="41" t="s">
        <v>614</v>
      </c>
      <c r="AE32" s="35" t="s">
        <v>607</v>
      </c>
      <c r="AF32" s="36">
        <f ca="1" t="shared" si="4"/>
        <v>2517280</v>
      </c>
      <c r="AH32" s="122" t="str">
        <f>+'廃棄物事業経費（歳入）'!B32</f>
        <v>36818</v>
      </c>
      <c r="AI32" s="2">
        <v>32</v>
      </c>
      <c r="AK32" s="26" t="s">
        <v>636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592</v>
      </c>
      <c r="L33" s="23">
        <f>SUM(L14,L30,L31)</f>
        <v>12531387</v>
      </c>
      <c r="M33" s="23">
        <f>SUM(M14,M30,M31)</f>
        <v>2576913</v>
      </c>
      <c r="AB33" s="28" t="s">
        <v>45</v>
      </c>
      <c r="AC33" s="1" t="s">
        <v>637</v>
      </c>
      <c r="AD33" s="41" t="s">
        <v>614</v>
      </c>
      <c r="AE33" s="35" t="s">
        <v>610</v>
      </c>
      <c r="AF33" s="36">
        <f ca="1" t="shared" si="4"/>
        <v>147475</v>
      </c>
      <c r="AH33" s="122" t="str">
        <f>+'廃棄物事業経費（歳入）'!B33</f>
        <v>36819</v>
      </c>
      <c r="AI33" s="2">
        <v>33</v>
      </c>
      <c r="AK33" s="26" t="s">
        <v>638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45</v>
      </c>
      <c r="AC34" s="15" t="s">
        <v>66</v>
      </c>
      <c r="AD34" s="41" t="s">
        <v>614</v>
      </c>
      <c r="AE34" s="35" t="s">
        <v>639</v>
      </c>
      <c r="AF34" s="36">
        <f ca="1" t="shared" si="4"/>
        <v>147919</v>
      </c>
      <c r="AH34" s="122" t="str">
        <f>+'廃棄物事業経費（歳入）'!B34</f>
        <v>36824</v>
      </c>
      <c r="AI34" s="2">
        <v>34</v>
      </c>
      <c r="AK34" s="26" t="s">
        <v>640</v>
      </c>
      <c r="AL34" s="28" t="s">
        <v>35</v>
      </c>
    </row>
    <row r="35" spans="28:35" ht="14.25" hidden="1">
      <c r="AB35" s="28" t="s">
        <v>45</v>
      </c>
      <c r="AC35" s="1" t="s">
        <v>641</v>
      </c>
      <c r="AD35" s="41" t="s">
        <v>614</v>
      </c>
      <c r="AE35" s="35" t="s">
        <v>642</v>
      </c>
      <c r="AF35" s="36">
        <f ca="1" t="shared" si="4"/>
        <v>462839</v>
      </c>
      <c r="AH35" s="122" t="str">
        <f>+'廃棄物事業経費（歳入）'!B35</f>
        <v>36826</v>
      </c>
      <c r="AI35" s="2">
        <v>35</v>
      </c>
    </row>
    <row r="36" spans="28:35" ht="14.25" hidden="1">
      <c r="AB36" s="28" t="s">
        <v>45</v>
      </c>
      <c r="AC36" s="1" t="s">
        <v>643</v>
      </c>
      <c r="AD36" s="41" t="s">
        <v>614</v>
      </c>
      <c r="AE36" s="35" t="s">
        <v>644</v>
      </c>
      <c r="AF36" s="36">
        <f ca="1" t="shared" si="4"/>
        <v>2158230</v>
      </c>
      <c r="AH36" s="122" t="str">
        <f>+'廃棄物事業経費（歳入）'!B36</f>
        <v>36857</v>
      </c>
      <c r="AI36" s="2">
        <v>36</v>
      </c>
    </row>
    <row r="37" spans="28:35" ht="14.25" hidden="1">
      <c r="AB37" s="28" t="s">
        <v>45</v>
      </c>
      <c r="AC37" s="1" t="s">
        <v>645</v>
      </c>
      <c r="AD37" s="41" t="s">
        <v>614</v>
      </c>
      <c r="AE37" s="35" t="s">
        <v>646</v>
      </c>
      <c r="AF37" s="36">
        <f ca="1" t="shared" si="4"/>
        <v>865714</v>
      </c>
      <c r="AH37" s="122" t="str">
        <f>+'廃棄物事業経費（歳入）'!B37</f>
        <v>36860</v>
      </c>
      <c r="AI37" s="2">
        <v>37</v>
      </c>
    </row>
    <row r="38" spans="28:35" ht="14.25" hidden="1">
      <c r="AB38" s="28" t="s">
        <v>45</v>
      </c>
      <c r="AC38" s="1" t="s">
        <v>1</v>
      </c>
      <c r="AD38" s="41" t="s">
        <v>614</v>
      </c>
      <c r="AE38" s="35" t="s">
        <v>647</v>
      </c>
      <c r="AF38" s="35">
        <f ca="1" t="shared" si="4"/>
        <v>124068</v>
      </c>
      <c r="AH38" s="122" t="str">
        <f>+'廃棄物事業経費（歳入）'!B38</f>
        <v>36910</v>
      </c>
      <c r="AI38" s="2">
        <v>38</v>
      </c>
    </row>
    <row r="39" spans="28:35" ht="14.25" hidden="1">
      <c r="AB39" s="28" t="s">
        <v>45</v>
      </c>
      <c r="AC39" s="1" t="s">
        <v>586</v>
      </c>
      <c r="AD39" s="41" t="s">
        <v>614</v>
      </c>
      <c r="AE39" s="35" t="s">
        <v>648</v>
      </c>
      <c r="AF39" s="35">
        <f aca="true" ca="1" t="shared" si="7" ref="AF39:AF70">IF(AF$2=0,INDIRECT("'"&amp;AD39&amp;"'!"&amp;AE39&amp;$AI$2),0)</f>
        <v>3157266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45</v>
      </c>
      <c r="AC40" s="1" t="s">
        <v>40</v>
      </c>
      <c r="AD40" s="41" t="s">
        <v>614</v>
      </c>
      <c r="AE40" s="35" t="s">
        <v>649</v>
      </c>
      <c r="AF40" s="35">
        <f ca="1" t="shared" si="7"/>
        <v>5261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45</v>
      </c>
      <c r="AC41" s="1" t="s">
        <v>1</v>
      </c>
      <c r="AD41" s="41" t="s">
        <v>614</v>
      </c>
      <c r="AE41" s="35" t="s">
        <v>650</v>
      </c>
      <c r="AF41" s="35">
        <f ca="1" t="shared" si="7"/>
        <v>333206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47</v>
      </c>
      <c r="AC42" s="15" t="s">
        <v>613</v>
      </c>
      <c r="AD42" s="41" t="s">
        <v>614</v>
      </c>
      <c r="AE42" s="35" t="s">
        <v>651</v>
      </c>
      <c r="AF42" s="35">
        <f ca="1" t="shared" si="7"/>
        <v>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47</v>
      </c>
      <c r="AC43" s="15" t="s">
        <v>616</v>
      </c>
      <c r="AD43" s="41" t="s">
        <v>614</v>
      </c>
      <c r="AE43" s="35" t="s">
        <v>652</v>
      </c>
      <c r="AF43" s="35">
        <f ca="1" t="shared" si="7"/>
        <v>8894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47</v>
      </c>
      <c r="AC44" s="1" t="s">
        <v>619</v>
      </c>
      <c r="AD44" s="41" t="s">
        <v>614</v>
      </c>
      <c r="AE44" s="35" t="s">
        <v>653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47</v>
      </c>
      <c r="AC45" s="15" t="s">
        <v>1</v>
      </c>
      <c r="AD45" s="41" t="s">
        <v>614</v>
      </c>
      <c r="AE45" s="35" t="s">
        <v>654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47</v>
      </c>
      <c r="AC46" s="15" t="s">
        <v>61</v>
      </c>
      <c r="AD46" s="41" t="s">
        <v>614</v>
      </c>
      <c r="AE46" s="35" t="s">
        <v>655</v>
      </c>
      <c r="AF46" s="35">
        <f ca="1" t="shared" si="7"/>
        <v>11697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47</v>
      </c>
      <c r="AC47" s="1" t="s">
        <v>586</v>
      </c>
      <c r="AD47" s="41" t="s">
        <v>614</v>
      </c>
      <c r="AE47" s="35" t="s">
        <v>656</v>
      </c>
      <c r="AF47" s="35">
        <f ca="1" t="shared" si="7"/>
        <v>0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47</v>
      </c>
      <c r="AC48" s="1" t="s">
        <v>624</v>
      </c>
      <c r="AD48" s="41" t="s">
        <v>614</v>
      </c>
      <c r="AE48" s="35" t="s">
        <v>657</v>
      </c>
      <c r="AF48" s="35">
        <f ca="1" t="shared" si="7"/>
        <v>452549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47</v>
      </c>
      <c r="AC49" s="1" t="s">
        <v>627</v>
      </c>
      <c r="AD49" s="41" t="s">
        <v>614</v>
      </c>
      <c r="AE49" s="35" t="s">
        <v>658</v>
      </c>
      <c r="AF49" s="35">
        <f ca="1" t="shared" si="7"/>
        <v>56032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47</v>
      </c>
      <c r="AC50" s="1" t="s">
        <v>629</v>
      </c>
      <c r="AD50" s="41" t="s">
        <v>614</v>
      </c>
      <c r="AE50" s="35" t="s">
        <v>659</v>
      </c>
      <c r="AF50" s="35">
        <f ca="1" t="shared" si="7"/>
        <v>204619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47</v>
      </c>
      <c r="AC51" s="1" t="s">
        <v>631</v>
      </c>
      <c r="AD51" s="41" t="s">
        <v>614</v>
      </c>
      <c r="AE51" s="35" t="s">
        <v>660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47</v>
      </c>
      <c r="AC52" s="1" t="s">
        <v>633</v>
      </c>
      <c r="AD52" s="41" t="s">
        <v>614</v>
      </c>
      <c r="AE52" s="35" t="s">
        <v>661</v>
      </c>
      <c r="AF52" s="35">
        <f ca="1" t="shared" si="7"/>
        <v>40234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47</v>
      </c>
      <c r="AC53" s="1" t="s">
        <v>635</v>
      </c>
      <c r="AD53" s="41" t="s">
        <v>614</v>
      </c>
      <c r="AE53" s="35" t="s">
        <v>662</v>
      </c>
      <c r="AF53" s="35">
        <f ca="1" t="shared" si="7"/>
        <v>1070468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47</v>
      </c>
      <c r="AC54" s="1" t="s">
        <v>637</v>
      </c>
      <c r="AD54" s="41" t="s">
        <v>614</v>
      </c>
      <c r="AE54" s="35" t="s">
        <v>663</v>
      </c>
      <c r="AF54" s="35">
        <f ca="1" t="shared" si="7"/>
        <v>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47</v>
      </c>
      <c r="AC55" s="15" t="s">
        <v>66</v>
      </c>
      <c r="AD55" s="41" t="s">
        <v>614</v>
      </c>
      <c r="AE55" s="35" t="s">
        <v>664</v>
      </c>
      <c r="AF55" s="35">
        <f ca="1" t="shared" si="7"/>
        <v>2310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47</v>
      </c>
      <c r="AC56" s="1" t="s">
        <v>641</v>
      </c>
      <c r="AD56" s="41" t="s">
        <v>614</v>
      </c>
      <c r="AE56" s="35" t="s">
        <v>665</v>
      </c>
      <c r="AF56" s="35">
        <f ca="1" t="shared" si="7"/>
        <v>59229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47</v>
      </c>
      <c r="AC57" s="1" t="s">
        <v>643</v>
      </c>
      <c r="AD57" s="41" t="s">
        <v>614</v>
      </c>
      <c r="AE57" s="35" t="s">
        <v>666</v>
      </c>
      <c r="AF57" s="35">
        <f ca="1" t="shared" si="7"/>
        <v>344137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47</v>
      </c>
      <c r="AC58" s="1" t="s">
        <v>645</v>
      </c>
      <c r="AD58" s="41" t="s">
        <v>614</v>
      </c>
      <c r="AE58" s="35" t="s">
        <v>667</v>
      </c>
      <c r="AF58" s="35">
        <f ca="1" t="shared" si="7"/>
        <v>50694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47</v>
      </c>
      <c r="AC59" s="1" t="s">
        <v>1</v>
      </c>
      <c r="AD59" s="41" t="s">
        <v>614</v>
      </c>
      <c r="AE59" s="35" t="s">
        <v>668</v>
      </c>
      <c r="AF59" s="35">
        <f ca="1" t="shared" si="7"/>
        <v>17540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47</v>
      </c>
      <c r="AC60" s="1" t="s">
        <v>586</v>
      </c>
      <c r="AD60" s="41" t="s">
        <v>614</v>
      </c>
      <c r="AE60" s="35" t="s">
        <v>669</v>
      </c>
      <c r="AF60" s="35">
        <f ca="1" t="shared" si="7"/>
        <v>706926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47</v>
      </c>
      <c r="AC61" s="1" t="s">
        <v>40</v>
      </c>
      <c r="AD61" s="41" t="s">
        <v>614</v>
      </c>
      <c r="AE61" s="35" t="s">
        <v>670</v>
      </c>
      <c r="AF61" s="35">
        <f ca="1" t="shared" si="7"/>
        <v>2444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47</v>
      </c>
      <c r="AC62" s="1" t="s">
        <v>1</v>
      </c>
      <c r="AD62" s="41" t="s">
        <v>614</v>
      </c>
      <c r="AE62" s="35" t="s">
        <v>671</v>
      </c>
      <c r="AF62" s="35">
        <f ca="1" t="shared" si="7"/>
        <v>256066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2011-03-29T14:27:54Z</dcterms:modified>
  <cp:category/>
  <cp:version/>
  <cp:contentType/>
  <cp:contentStatus/>
</cp:coreProperties>
</file>