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<sst xmlns="http://schemas.openxmlformats.org/spreadsheetml/2006/main" count="1932" uniqueCount="665">
  <si>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</si>
  <si>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</si>
  <si>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</si>
  <si>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</si>
  <si>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</si>
  <si>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</si>
  <si>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</si>
  <si>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</si>
  <si>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</si>
  <si>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</si>
  <si>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</si>
  <si>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</si>
  <si>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</si>
  <si>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</si>
  <si>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</si>
  <si>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</si>
  <si>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</si>
  <si>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</si>
  <si>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</si>
  <si>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</si>
  <si>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</si>
  <si>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</si>
  <si>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</si>
  <si>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</si>
  <si>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</si>
  <si>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</si>
  <si>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</si>
  <si>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</si>
  <si>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</si>
  <si>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</si>
  <si>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</si>
  <si>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</si>
  <si>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</si>
  <si>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</si>
  <si>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</si>
  <si>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</si>
  <si>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</si>
  <si>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</si>
  <si>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</si>
  <si>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</si>
  <si>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</si>
  <si>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</si>
  <si>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</si>
  <si>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</si>
  <si>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</si>
  <si>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</si>
  <si>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</si>
  <si>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</si>
  <si>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</si>
  <si>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</si>
  <si>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</si>
  <si>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</si>
  <si>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</si>
  <si>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</si>
  <si>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</si>
  <si>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</si>
  <si>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</si>
  <si>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</si>
  <si>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</si>
  <si>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</si>
  <si>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</si>
  <si>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</si>
  <si>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</si>
  <si>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</si>
  <si>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</si>
  <si>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</si>
  <si>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</si>
  <si>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</si>
  <si>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</si>
  <si>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</si>
  <si>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</si>
  <si>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</si>
  <si>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</si>
  <si>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</si>
  <si>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</si>
  <si>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</si>
  <si>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</si>
  <si>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</si>
  <si>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</si>
  <si>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</si>
  <si>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</si>
  <si>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</si>
  <si>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</si>
  <si>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</si>
  <si>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</si>
  <si>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</si>
  <si>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</si>
  <si>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</si>
  <si>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</si>
  <si>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</si>
  <si>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</si>
  <si>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</si>
  <si>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</si>
  <si>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</si>
  <si>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</si>
  <si>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</si>
  <si>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</si>
  <si>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</si>
  <si>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</si>
  <si>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</si>
  <si>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</si>
  <si>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</si>
  <si>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</si>
  <si>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</si>
  <si>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</si>
  <si>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</si>
  <si>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</si>
  <si>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山口県</t>
  </si>
  <si>
    <t>35000</t>
  </si>
  <si>
    <t>35000</t>
  </si>
  <si>
    <t>-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</si>
  <si>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</si>
  <si>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</si>
  <si>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</si>
  <si>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</si>
  <si>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</si>
  <si>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</si>
  <si>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</si>
  <si>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</si>
  <si>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</si>
  <si>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</si>
  <si>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</si>
  <si>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</si>
  <si>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</si>
  <si>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</si>
  <si>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</si>
  <si>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</si>
  <si>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</si>
  <si>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</si>
  <si>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</si>
  <si>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</si>
  <si>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</si>
  <si>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</si>
  <si>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</si>
  <si>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</si>
  <si>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</si>
  <si>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</si>
  <si>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</si>
  <si>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</si>
  <si>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</si>
  <si>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</si>
  <si>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</si>
  <si>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</si>
  <si>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</si>
  <si>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</si>
  <si>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</si>
  <si>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</si>
  <si>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</si>
  <si>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</si>
  <si>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</si>
  <si>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</si>
  <si>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</si>
  <si>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</si>
  <si>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</si>
  <si>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</si>
  <si>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</si>
  <si>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</si>
  <si>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</si>
  <si>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</si>
  <si>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</si>
  <si>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</si>
  <si>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</si>
  <si>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</si>
  <si>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</si>
  <si>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</si>
  <si>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</si>
  <si>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</si>
  <si>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</si>
  <si>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</si>
  <si>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</si>
  <si>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</si>
  <si>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</si>
  <si>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</si>
  <si>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</si>
  <si>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</si>
  <si>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</si>
  <si>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</si>
  <si>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</si>
  <si>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</si>
  <si>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</si>
  <si>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</si>
  <si>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</si>
  <si>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</si>
  <si>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</si>
  <si>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</si>
  <si>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</si>
  <si>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</si>
  <si>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</si>
  <si>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</si>
  <si>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</si>
  <si>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</si>
  <si>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</si>
  <si>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</si>
  <si>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</si>
  <si>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</si>
  <si>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</si>
  <si>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</si>
  <si>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</si>
  <si>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</si>
  <si>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</si>
  <si>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</si>
  <si>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</si>
  <si>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</si>
  <si>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</si>
  <si>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</si>
  <si>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</si>
  <si>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</si>
  <si>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</si>
  <si>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</si>
  <si>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</si>
  <si>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</si>
  <si>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</si>
  <si>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</si>
  <si>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</si>
  <si>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</si>
  <si>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</si>
  <si>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</si>
  <si>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</si>
  <si>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</si>
  <si>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</si>
  <si>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</si>
  <si>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</si>
  <si>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</si>
  <si>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</si>
  <si>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</si>
  <si>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</si>
  <si>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</si>
  <si>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</si>
  <si>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</si>
  <si>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</si>
  <si>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山口県</t>
  </si>
  <si>
    <t>35000</t>
  </si>
  <si>
    <t>-</t>
  </si>
  <si>
    <t>山口県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</si>
  <si>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</si>
  <si>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</si>
  <si>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</si>
  <si>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</si>
  <si>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</si>
  <si>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</si>
  <si>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</si>
  <si>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</si>
  <si>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</si>
  <si>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</si>
  <si>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</si>
  <si>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</si>
  <si>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</si>
  <si>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</si>
  <si>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</si>
  <si>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</si>
  <si>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</si>
  <si>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</si>
  <si>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</si>
  <si>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</si>
  <si>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</si>
  <si>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</si>
  <si>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</si>
  <si>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</si>
  <si>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</si>
  <si>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</si>
  <si>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</si>
  <si>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</si>
  <si>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</si>
  <si>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</si>
  <si>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</si>
  <si>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</si>
  <si>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</si>
  <si>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</si>
  <si>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</si>
  <si>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</si>
  <si>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</si>
  <si>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</si>
  <si>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</si>
  <si>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</si>
  <si>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</si>
  <si>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</si>
  <si>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</si>
  <si>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</si>
  <si>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</si>
  <si>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</si>
  <si>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</si>
  <si>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</si>
  <si>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</si>
  <si>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</si>
  <si>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</si>
  <si>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</si>
  <si>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</si>
  <si>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</si>
  <si>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</si>
  <si>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</si>
  <si>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</si>
  <si>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</si>
  <si>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</si>
  <si>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</si>
  <si>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</si>
  <si>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</si>
  <si>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</si>
  <si>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</si>
  <si>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</si>
  <si>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</si>
  <si>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</si>
  <si>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</si>
  <si>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</si>
  <si>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</si>
  <si>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山口県</t>
  </si>
  <si>
    <t>35344</t>
  </si>
  <si>
    <t>平生町</t>
  </si>
  <si>
    <t>35502</t>
  </si>
  <si>
    <t>阿武町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</si>
  <si>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</si>
  <si>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</si>
  <si>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</si>
  <si>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</si>
  <si>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</si>
  <si>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</si>
  <si>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</si>
  <si>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</si>
  <si>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</si>
  <si>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</si>
  <si>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</si>
  <si>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</si>
  <si>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</si>
  <si>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</si>
  <si>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</si>
  <si>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</si>
  <si>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</si>
  <si>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</si>
  <si>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</si>
  <si>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</si>
  <si>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</si>
  <si>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</si>
  <si>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</si>
  <si>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</si>
  <si>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</si>
  <si>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</si>
  <si>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</si>
  <si>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</si>
  <si>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</si>
  <si>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</si>
  <si>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</si>
  <si>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</si>
  <si>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</si>
  <si>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</si>
  <si>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</si>
  <si>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</si>
  <si>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</si>
  <si>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</si>
  <si>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</si>
  <si>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</si>
  <si>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</si>
  <si>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</si>
  <si>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</si>
  <si>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</si>
  <si>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</si>
  <si>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</si>
  <si>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</si>
  <si>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</si>
  <si>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</si>
  <si>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</si>
  <si>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</si>
  <si>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</si>
  <si>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</si>
  <si>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</si>
  <si>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</si>
  <si>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</si>
  <si>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</si>
  <si>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</si>
  <si>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</si>
  <si>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</si>
  <si>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</si>
  <si>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</si>
  <si>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</si>
  <si>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</si>
  <si>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</si>
  <si>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</si>
  <si>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</si>
  <si>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</si>
  <si>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</si>
  <si>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</si>
  <si>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</si>
  <si>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</si>
  <si>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</si>
  <si>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</si>
  <si>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</si>
  <si>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</si>
  <si>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</si>
  <si>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</si>
  <si>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</si>
  <si>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</si>
  <si>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</si>
  <si>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</si>
  <si>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</si>
  <si>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</si>
  <si>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</si>
  <si>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</si>
  <si>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</si>
  <si>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</si>
  <si>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</si>
  <si>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</si>
  <si>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</si>
  <si>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</si>
  <si>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</si>
  <si>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</si>
  <si>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</si>
  <si>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</si>
  <si>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</si>
  <si>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</si>
  <si>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</si>
  <si>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</si>
  <si>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</si>
  <si>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</si>
  <si>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</si>
  <si>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</si>
  <si>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</si>
  <si>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</si>
  <si>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</si>
  <si>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</si>
  <si>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</si>
  <si>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</si>
  <si>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</si>
  <si>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</si>
  <si>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</si>
  <si>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</si>
  <si>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</si>
  <si>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</si>
  <si>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</si>
  <si>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</si>
  <si>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</si>
  <si>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</si>
  <si>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</si>
  <si>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</si>
  <si>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</si>
  <si>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</si>
  <si>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</si>
  <si>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</si>
  <si>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</si>
  <si>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</si>
  <si>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</si>
  <si>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</si>
  <si>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</si>
  <si>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</si>
  <si>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</si>
  <si>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</si>
  <si>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</si>
  <si>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</si>
  <si>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</si>
  <si>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</si>
  <si>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</si>
  <si>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</si>
  <si>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</si>
  <si>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</si>
  <si>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</si>
  <si>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</si>
  <si>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</si>
  <si>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</si>
  <si>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</si>
  <si>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</si>
  <si>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</si>
  <si>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</si>
  <si>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</si>
  <si>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</si>
  <si>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</si>
  <si>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</si>
  <si>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</si>
  <si>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</si>
  <si>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</si>
  <si>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</si>
  <si>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</si>
  <si>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</si>
  <si>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</si>
  <si>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</si>
  <si>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</si>
  <si>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</si>
  <si>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</si>
  <si>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</si>
  <si>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</si>
  <si>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</si>
  <si>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</si>
  <si>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</si>
  <si>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</si>
  <si>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</si>
  <si>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</si>
  <si>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</si>
  <si>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</si>
  <si>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</si>
  <si>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</si>
  <si>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</si>
  <si>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</si>
  <si>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</si>
  <si>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</si>
  <si>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</si>
  <si>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</si>
  <si>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</si>
  <si>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</si>
  <si>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</si>
  <si>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</si>
  <si>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</si>
  <si>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</si>
  <si>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</si>
  <si>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</si>
  <si>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</si>
  <si>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</si>
  <si>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</si>
  <si>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</si>
  <si>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</si>
  <si>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（千円）</t>
  </si>
  <si>
    <t>山口県</t>
  </si>
  <si>
    <t>合計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</si>
  <si>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</si>
  <si>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</si>
  <si>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</si>
  <si>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</si>
  <si>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</si>
  <si>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</si>
  <si>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</si>
  <si>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</si>
  <si>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</si>
  <si>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</si>
  <si>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</si>
  <si>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</si>
  <si>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</si>
  <si>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</si>
  <si>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</si>
  <si>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</si>
  <si>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</si>
  <si>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</si>
  <si>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</si>
  <si>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</si>
  <si>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</si>
  <si>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</si>
  <si>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</si>
  <si>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</si>
  <si>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</si>
  <si>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</si>
  <si>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</si>
  <si>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</si>
  <si>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</si>
  <si>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</si>
  <si>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</si>
  <si>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</si>
  <si>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</si>
  <si>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</si>
  <si>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</si>
  <si>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</si>
  <si>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</si>
  <si>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</si>
  <si>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</si>
  <si>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</si>
  <si>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</si>
  <si>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</si>
  <si>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</si>
  <si>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</si>
  <si>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</si>
  <si>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</si>
  <si>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</si>
  <si>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</si>
  <si>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</si>
  <si>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</si>
  <si>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</si>
  <si>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</si>
  <si>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</si>
  <si>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</si>
  <si>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</si>
  <si>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</si>
  <si>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</si>
  <si>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</si>
  <si>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</si>
  <si>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</si>
  <si>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</si>
  <si>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</si>
  <si>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</si>
  <si>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</si>
  <si>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</si>
  <si>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</si>
  <si>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</si>
  <si>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</si>
  <si>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</si>
  <si>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</si>
  <si>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</si>
  <si>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</si>
  <si>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</si>
  <si>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</si>
  <si>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</si>
  <si>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</si>
  <si>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</si>
  <si>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</si>
  <si>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</si>
  <si>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</si>
  <si>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</si>
  <si>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</si>
  <si>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</si>
  <si>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</si>
  <si>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</si>
  <si>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</si>
  <si>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</si>
  <si>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</si>
  <si>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</si>
  <si>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</si>
  <si>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</si>
  <si>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</si>
  <si>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</si>
  <si>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</si>
  <si>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</si>
  <si>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</si>
  <si>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</si>
  <si>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</si>
  <si>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</si>
  <si>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</si>
  <si>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</si>
  <si>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</si>
  <si>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</si>
  <si>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</si>
  <si>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</si>
  <si>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</si>
  <si>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</si>
  <si>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</si>
  <si>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</si>
  <si>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</si>
  <si>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</si>
  <si>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</si>
  <si>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</si>
  <si>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</si>
  <si>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</si>
  <si>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</si>
  <si>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</si>
  <si>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</si>
  <si>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</si>
  <si>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</si>
  <si>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</si>
  <si>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35827</t>
  </si>
  <si>
    <t>豊浦・大津環境浄化組合</t>
  </si>
  <si>
    <t>35837</t>
  </si>
  <si>
    <t>周南地区衛生施設組合</t>
  </si>
  <si>
    <t>35859</t>
  </si>
  <si>
    <t>周南東部環境施設組合</t>
  </si>
  <si>
    <t>35851</t>
  </si>
  <si>
    <t>周陽環境整備組合</t>
  </si>
  <si>
    <t>35830</t>
  </si>
  <si>
    <t>周東環境衛生組合</t>
  </si>
  <si>
    <t>35828</t>
  </si>
  <si>
    <t>玖西環境衛生組合</t>
  </si>
  <si>
    <t>35834</t>
  </si>
  <si>
    <t>熊南総合事務組合</t>
  </si>
  <si>
    <t>35201</t>
  </si>
  <si>
    <t>下関市</t>
  </si>
  <si>
    <t>35211</t>
  </si>
  <si>
    <t>長門市</t>
  </si>
  <si>
    <t>35208</t>
  </si>
  <si>
    <t>岩国市</t>
  </si>
  <si>
    <t>35215</t>
  </si>
  <si>
    <t>周南市</t>
  </si>
  <si>
    <t>35212</t>
  </si>
  <si>
    <t>柳井市</t>
  </si>
  <si>
    <t>35341</t>
  </si>
  <si>
    <t>上関町</t>
  </si>
  <si>
    <t>35343</t>
  </si>
  <si>
    <t>田布施町</t>
  </si>
  <si>
    <t>35344</t>
  </si>
  <si>
    <t>平生町</t>
  </si>
  <si>
    <t>35207</t>
  </si>
  <si>
    <t>下松市</t>
  </si>
  <si>
    <t>35210</t>
  </si>
  <si>
    <t>光市</t>
  </si>
  <si>
    <t>35321</t>
  </si>
  <si>
    <t>和木町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</si>
</sst>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SUM(D8:D26)</f>
        <v>20585730</v>
      </c>
      <c r="E7" s="70">
        <f t="shared" si="0"/>
        <v>4841427</v>
      </c>
      <c r="F7" s="70">
        <f t="shared" si="0"/>
        <v>827894</v>
      </c>
      <c r="G7" s="70">
        <f t="shared" si="0"/>
        <v>40066</v>
      </c>
      <c r="H7" s="70">
        <f t="shared" si="0"/>
        <v>799800</v>
      </c>
      <c r="I7" s="70">
        <f t="shared" si="0"/>
        <v>2305910</v>
      </c>
      <c r="J7" s="71" t="s">
        <v>110</v>
      </c>
      <c r="K7" s="70">
        <f aca="true" t="shared" si="1" ref="K7:R7">SUM(K8:K26)</f>
        <v>867757</v>
      </c>
      <c r="L7" s="70">
        <f t="shared" si="1"/>
        <v>15744303</v>
      </c>
      <c r="M7" s="70">
        <f t="shared" si="1"/>
        <v>4376430</v>
      </c>
      <c r="N7" s="70">
        <f t="shared" si="1"/>
        <v>1054403</v>
      </c>
      <c r="O7" s="70">
        <f t="shared" si="1"/>
        <v>82000</v>
      </c>
      <c r="P7" s="70">
        <f t="shared" si="1"/>
        <v>25078</v>
      </c>
      <c r="Q7" s="70">
        <f t="shared" si="1"/>
        <v>56400</v>
      </c>
      <c r="R7" s="70">
        <f t="shared" si="1"/>
        <v>509197</v>
      </c>
      <c r="S7" s="71" t="s">
        <v>110</v>
      </c>
      <c r="T7" s="70">
        <f aca="true" t="shared" si="2" ref="T7:AA7">SUM(T8:T26)</f>
        <v>381728</v>
      </c>
      <c r="U7" s="70">
        <f t="shared" si="2"/>
        <v>3322027</v>
      </c>
      <c r="V7" s="70">
        <f t="shared" si="2"/>
        <v>24962160</v>
      </c>
      <c r="W7" s="70">
        <f t="shared" si="2"/>
        <v>5895830</v>
      </c>
      <c r="X7" s="70">
        <f t="shared" si="2"/>
        <v>909894</v>
      </c>
      <c r="Y7" s="70">
        <f t="shared" si="2"/>
        <v>65144</v>
      </c>
      <c r="Z7" s="70">
        <f t="shared" si="2"/>
        <v>856200</v>
      </c>
      <c r="AA7" s="70">
        <f t="shared" si="2"/>
        <v>2815107</v>
      </c>
      <c r="AB7" s="71" t="s">
        <v>110</v>
      </c>
      <c r="AC7" s="70">
        <f aca="true" t="shared" si="3" ref="AC7:BH7">SUM(AC8:AC26)</f>
        <v>1249485</v>
      </c>
      <c r="AD7" s="70">
        <f t="shared" si="3"/>
        <v>19066330</v>
      </c>
      <c r="AE7" s="70">
        <f t="shared" si="3"/>
        <v>2014673</v>
      </c>
      <c r="AF7" s="70">
        <f t="shared" si="3"/>
        <v>1969386</v>
      </c>
      <c r="AG7" s="70">
        <f t="shared" si="3"/>
        <v>0</v>
      </c>
      <c r="AH7" s="70">
        <f t="shared" si="3"/>
        <v>1852567</v>
      </c>
      <c r="AI7" s="70">
        <f t="shared" si="3"/>
        <v>22283</v>
      </c>
      <c r="AJ7" s="70">
        <f t="shared" si="3"/>
        <v>94536</v>
      </c>
      <c r="AK7" s="70">
        <f t="shared" si="3"/>
        <v>45287</v>
      </c>
      <c r="AL7" s="70">
        <f t="shared" si="3"/>
        <v>4597</v>
      </c>
      <c r="AM7" s="70">
        <f t="shared" si="3"/>
        <v>15346960</v>
      </c>
      <c r="AN7" s="70">
        <f t="shared" si="3"/>
        <v>6076222</v>
      </c>
      <c r="AO7" s="70">
        <f t="shared" si="3"/>
        <v>1303434</v>
      </c>
      <c r="AP7" s="70">
        <f t="shared" si="3"/>
        <v>3414813</v>
      </c>
      <c r="AQ7" s="70">
        <f t="shared" si="3"/>
        <v>1160214</v>
      </c>
      <c r="AR7" s="70">
        <f t="shared" si="3"/>
        <v>197761</v>
      </c>
      <c r="AS7" s="70">
        <f t="shared" si="3"/>
        <v>3518175</v>
      </c>
      <c r="AT7" s="70">
        <f t="shared" si="3"/>
        <v>551677</v>
      </c>
      <c r="AU7" s="70">
        <f t="shared" si="3"/>
        <v>2732440</v>
      </c>
      <c r="AV7" s="70">
        <f t="shared" si="3"/>
        <v>234058</v>
      </c>
      <c r="AW7" s="70">
        <f t="shared" si="3"/>
        <v>131675</v>
      </c>
      <c r="AX7" s="70">
        <f t="shared" si="3"/>
        <v>5615890</v>
      </c>
      <c r="AY7" s="70">
        <f t="shared" si="3"/>
        <v>2368521</v>
      </c>
      <c r="AZ7" s="70">
        <f t="shared" si="3"/>
        <v>2475208</v>
      </c>
      <c r="BA7" s="70">
        <f t="shared" si="3"/>
        <v>292764</v>
      </c>
      <c r="BB7" s="70">
        <f t="shared" si="3"/>
        <v>479397</v>
      </c>
      <c r="BC7" s="70">
        <f t="shared" si="3"/>
        <v>2697573</v>
      </c>
      <c r="BD7" s="70">
        <f t="shared" si="3"/>
        <v>4998</v>
      </c>
      <c r="BE7" s="70">
        <f t="shared" si="3"/>
        <v>521927</v>
      </c>
      <c r="BF7" s="70">
        <f t="shared" si="3"/>
        <v>17883560</v>
      </c>
      <c r="BG7" s="70">
        <f t="shared" si="3"/>
        <v>330501</v>
      </c>
      <c r="BH7" s="70">
        <f t="shared" si="3"/>
        <v>330501</v>
      </c>
      <c r="BI7" s="70">
        <f aca="true" t="shared" si="4" ref="BI7:CN7">SUM(BI8:BI26)</f>
        <v>0</v>
      </c>
      <c r="BJ7" s="70">
        <f t="shared" si="4"/>
        <v>315468</v>
      </c>
      <c r="BK7" s="70">
        <f t="shared" si="4"/>
        <v>0</v>
      </c>
      <c r="BL7" s="70">
        <f t="shared" si="4"/>
        <v>15033</v>
      </c>
      <c r="BM7" s="70">
        <f t="shared" si="4"/>
        <v>0</v>
      </c>
      <c r="BN7" s="70">
        <f t="shared" si="4"/>
        <v>0</v>
      </c>
      <c r="BO7" s="70">
        <f t="shared" si="4"/>
        <v>2929528</v>
      </c>
      <c r="BP7" s="70">
        <f t="shared" si="4"/>
        <v>589727</v>
      </c>
      <c r="BQ7" s="70">
        <f t="shared" si="4"/>
        <v>218965</v>
      </c>
      <c r="BR7" s="70">
        <f t="shared" si="4"/>
        <v>71748</v>
      </c>
      <c r="BS7" s="70">
        <f t="shared" si="4"/>
        <v>299014</v>
      </c>
      <c r="BT7" s="70">
        <f t="shared" si="4"/>
        <v>0</v>
      </c>
      <c r="BU7" s="70">
        <f t="shared" si="4"/>
        <v>1018055</v>
      </c>
      <c r="BV7" s="70">
        <f t="shared" si="4"/>
        <v>30761</v>
      </c>
      <c r="BW7" s="70">
        <f t="shared" si="4"/>
        <v>833493</v>
      </c>
      <c r="BX7" s="70">
        <f t="shared" si="4"/>
        <v>153801</v>
      </c>
      <c r="BY7" s="70">
        <f t="shared" si="4"/>
        <v>0</v>
      </c>
      <c r="BZ7" s="70">
        <f t="shared" si="4"/>
        <v>1321525</v>
      </c>
      <c r="CA7" s="70">
        <f t="shared" si="4"/>
        <v>626532</v>
      </c>
      <c r="CB7" s="70">
        <f t="shared" si="4"/>
        <v>647528</v>
      </c>
      <c r="CC7" s="70">
        <f t="shared" si="4"/>
        <v>20881</v>
      </c>
      <c r="CD7" s="70">
        <f t="shared" si="4"/>
        <v>26584</v>
      </c>
      <c r="CE7" s="70">
        <f t="shared" si="4"/>
        <v>964827</v>
      </c>
      <c r="CF7" s="70">
        <f t="shared" si="4"/>
        <v>221</v>
      </c>
      <c r="CG7" s="70">
        <f t="shared" si="4"/>
        <v>151574</v>
      </c>
      <c r="CH7" s="70">
        <f t="shared" si="4"/>
        <v>3411603</v>
      </c>
      <c r="CI7" s="70">
        <f t="shared" si="4"/>
        <v>2345174</v>
      </c>
      <c r="CJ7" s="70">
        <f t="shared" si="4"/>
        <v>2299887</v>
      </c>
      <c r="CK7" s="70">
        <f t="shared" si="4"/>
        <v>0</v>
      </c>
      <c r="CL7" s="70">
        <f t="shared" si="4"/>
        <v>2168035</v>
      </c>
      <c r="CM7" s="70">
        <f t="shared" si="4"/>
        <v>22283</v>
      </c>
      <c r="CN7" s="70">
        <f t="shared" si="4"/>
        <v>109569</v>
      </c>
      <c r="CO7" s="70">
        <f aca="true" t="shared" si="5" ref="CO7:DT7">SUM(CO8:CO26)</f>
        <v>45287</v>
      </c>
      <c r="CP7" s="70">
        <f t="shared" si="5"/>
        <v>4597</v>
      </c>
      <c r="CQ7" s="70">
        <f t="shared" si="5"/>
        <v>18276488</v>
      </c>
      <c r="CR7" s="70">
        <f t="shared" si="5"/>
        <v>6665949</v>
      </c>
      <c r="CS7" s="70">
        <f t="shared" si="5"/>
        <v>1522399</v>
      </c>
      <c r="CT7" s="70">
        <f t="shared" si="5"/>
        <v>3486561</v>
      </c>
      <c r="CU7" s="70">
        <f t="shared" si="5"/>
        <v>1459228</v>
      </c>
      <c r="CV7" s="70">
        <f t="shared" si="5"/>
        <v>197761</v>
      </c>
      <c r="CW7" s="70">
        <f t="shared" si="5"/>
        <v>4536230</v>
      </c>
      <c r="CX7" s="70">
        <f t="shared" si="5"/>
        <v>582438</v>
      </c>
      <c r="CY7" s="70">
        <f t="shared" si="5"/>
        <v>3565933</v>
      </c>
      <c r="CZ7" s="70">
        <f t="shared" si="5"/>
        <v>387859</v>
      </c>
      <c r="DA7" s="70">
        <f t="shared" si="5"/>
        <v>131675</v>
      </c>
      <c r="DB7" s="70">
        <f t="shared" si="5"/>
        <v>6937415</v>
      </c>
      <c r="DC7" s="70">
        <f t="shared" si="5"/>
        <v>2995053</v>
      </c>
      <c r="DD7" s="70">
        <f t="shared" si="5"/>
        <v>3122736</v>
      </c>
      <c r="DE7" s="70">
        <f t="shared" si="5"/>
        <v>313645</v>
      </c>
      <c r="DF7" s="70">
        <f t="shared" si="5"/>
        <v>505981</v>
      </c>
      <c r="DG7" s="70">
        <f t="shared" si="5"/>
        <v>3662400</v>
      </c>
      <c r="DH7" s="70">
        <f t="shared" si="5"/>
        <v>5219</v>
      </c>
      <c r="DI7" s="70">
        <f t="shared" si="5"/>
        <v>673501</v>
      </c>
      <c r="DJ7" s="70">
        <f t="shared" si="5"/>
        <v>21295163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26">SUM(E8,+L8)</f>
        <v>3881792</v>
      </c>
      <c r="E8" s="72">
        <f aca="true" t="shared" si="7" ref="E8:E26">SUM(F8:I8)+K8</f>
        <v>1171950</v>
      </c>
      <c r="F8" s="72">
        <v>100980</v>
      </c>
      <c r="G8" s="72">
        <v>0</v>
      </c>
      <c r="H8" s="72">
        <v>175400</v>
      </c>
      <c r="I8" s="72">
        <v>754860</v>
      </c>
      <c r="J8" s="73" t="s">
        <v>110</v>
      </c>
      <c r="K8" s="72">
        <v>140710</v>
      </c>
      <c r="L8" s="72">
        <v>2709842</v>
      </c>
      <c r="M8" s="72">
        <f aca="true" t="shared" si="8" ref="M8:M26">SUM(N8,+U8)</f>
        <v>952268</v>
      </c>
      <c r="N8" s="72">
        <f aca="true" t="shared" si="9" ref="N8:N26">SUM(O8:R8)+T8</f>
        <v>174156</v>
      </c>
      <c r="O8" s="72">
        <v>36910</v>
      </c>
      <c r="P8" s="72">
        <v>20410</v>
      </c>
      <c r="Q8" s="72">
        <v>0</v>
      </c>
      <c r="R8" s="72">
        <v>115877</v>
      </c>
      <c r="S8" s="73" t="s">
        <v>110</v>
      </c>
      <c r="T8" s="72">
        <v>959</v>
      </c>
      <c r="U8" s="72">
        <v>778112</v>
      </c>
      <c r="V8" s="72">
        <f aca="true" t="shared" si="10" ref="V8:V26">+SUM(D8,M8)</f>
        <v>4834060</v>
      </c>
      <c r="W8" s="72">
        <f aca="true" t="shared" si="11" ref="W8:W26">+SUM(E8,N8)</f>
        <v>1346106</v>
      </c>
      <c r="X8" s="72">
        <f aca="true" t="shared" si="12" ref="X8:X26">+SUM(F8,O8)</f>
        <v>137890</v>
      </c>
      <c r="Y8" s="72">
        <f aca="true" t="shared" si="13" ref="Y8:Y26">+SUM(G8,P8)</f>
        <v>20410</v>
      </c>
      <c r="Z8" s="72">
        <f aca="true" t="shared" si="14" ref="Z8:Z26">+SUM(H8,Q8)</f>
        <v>175400</v>
      </c>
      <c r="AA8" s="72">
        <f aca="true" t="shared" si="15" ref="AA8:AA26">+SUM(I8,R8)</f>
        <v>870737</v>
      </c>
      <c r="AB8" s="73" t="s">
        <v>110</v>
      </c>
      <c r="AC8" s="72">
        <f aca="true" t="shared" si="16" ref="AC8:AC26">+SUM(K8,T8)</f>
        <v>141669</v>
      </c>
      <c r="AD8" s="72">
        <f aca="true" t="shared" si="17" ref="AD8:AD26">+SUM(L8,U8)</f>
        <v>3487954</v>
      </c>
      <c r="AE8" s="72">
        <f aca="true" t="shared" si="18" ref="AE8:AE26">SUM(AF8,+AK8)</f>
        <v>472666</v>
      </c>
      <c r="AF8" s="72">
        <f aca="true" t="shared" si="19" ref="AF8:AF26">SUM(AG8:AJ8)</f>
        <v>470902</v>
      </c>
      <c r="AG8" s="72">
        <v>0</v>
      </c>
      <c r="AH8" s="72">
        <v>467972</v>
      </c>
      <c r="AI8" s="72">
        <v>2930</v>
      </c>
      <c r="AJ8" s="72">
        <v>0</v>
      </c>
      <c r="AK8" s="72">
        <v>1764</v>
      </c>
      <c r="AL8" s="72">
        <v>0</v>
      </c>
      <c r="AM8" s="72">
        <f aca="true" t="shared" si="20" ref="AM8:AM26">SUM(AN8,AS8,AW8,AX8,BD8)</f>
        <v>3187020</v>
      </c>
      <c r="AN8" s="72">
        <f aca="true" t="shared" si="21" ref="AN8:AN26">SUM(AO8:AR8)</f>
        <v>1472478</v>
      </c>
      <c r="AO8" s="72">
        <v>243030</v>
      </c>
      <c r="AP8" s="72">
        <v>1144925</v>
      </c>
      <c r="AQ8" s="72">
        <v>23660</v>
      </c>
      <c r="AR8" s="72">
        <v>60863</v>
      </c>
      <c r="AS8" s="72">
        <f aca="true" t="shared" si="22" ref="AS8:AS26">SUM(AT8:AV8)</f>
        <v>608342</v>
      </c>
      <c r="AT8" s="72">
        <v>41035</v>
      </c>
      <c r="AU8" s="72">
        <v>550502</v>
      </c>
      <c r="AV8" s="72">
        <v>16805</v>
      </c>
      <c r="AW8" s="72">
        <v>71747</v>
      </c>
      <c r="AX8" s="72">
        <f aca="true" t="shared" si="23" ref="AX8:AX26">SUM(AY8:BB8)</f>
        <v>1034453</v>
      </c>
      <c r="AY8" s="72">
        <v>195882</v>
      </c>
      <c r="AZ8" s="72">
        <v>643968</v>
      </c>
      <c r="BA8" s="72">
        <v>32637</v>
      </c>
      <c r="BB8" s="72">
        <v>161966</v>
      </c>
      <c r="BC8" s="72">
        <v>0</v>
      </c>
      <c r="BD8" s="72">
        <v>0</v>
      </c>
      <c r="BE8" s="72">
        <v>222106</v>
      </c>
      <c r="BF8" s="72">
        <f aca="true" t="shared" si="24" ref="BF8:BF26">SUM(AE8,+AM8,+BE8)</f>
        <v>3881792</v>
      </c>
      <c r="BG8" s="72">
        <f aca="true" t="shared" si="25" ref="BG8:BG26">SUM(BH8,+BM8)</f>
        <v>0</v>
      </c>
      <c r="BH8" s="72">
        <f aca="true" t="shared" si="26" ref="BH8:BH2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6">SUM(BP8,BU8,BY8,BZ8,CF8)</f>
        <v>443967</v>
      </c>
      <c r="BP8" s="72">
        <f aca="true" t="shared" si="28" ref="BP8:BP26">SUM(BQ8:BT8)</f>
        <v>83255</v>
      </c>
      <c r="BQ8" s="72">
        <v>83255</v>
      </c>
      <c r="BR8" s="72">
        <v>0</v>
      </c>
      <c r="BS8" s="72">
        <v>0</v>
      </c>
      <c r="BT8" s="72">
        <v>0</v>
      </c>
      <c r="BU8" s="72">
        <f aca="true" t="shared" si="29" ref="BU8:BU26">SUM(BV8:BX8)</f>
        <v>125006</v>
      </c>
      <c r="BV8" s="72">
        <v>0</v>
      </c>
      <c r="BW8" s="72">
        <v>125006</v>
      </c>
      <c r="BX8" s="72">
        <v>0</v>
      </c>
      <c r="BY8" s="72">
        <v>0</v>
      </c>
      <c r="BZ8" s="72">
        <f aca="true" t="shared" si="30" ref="BZ8:BZ26">SUM(CA8:CD8)</f>
        <v>235706</v>
      </c>
      <c r="CA8" s="72">
        <v>130632</v>
      </c>
      <c r="CB8" s="72">
        <v>101535</v>
      </c>
      <c r="CC8" s="72">
        <v>0</v>
      </c>
      <c r="CD8" s="72">
        <v>3539</v>
      </c>
      <c r="CE8" s="72">
        <v>433204</v>
      </c>
      <c r="CF8" s="72">
        <v>0</v>
      </c>
      <c r="CG8" s="72">
        <v>75097</v>
      </c>
      <c r="CH8" s="72">
        <f aca="true" t="shared" si="31" ref="CH8:CH26">SUM(BG8,+BO8,+CG8)</f>
        <v>519064</v>
      </c>
      <c r="CI8" s="72">
        <f aca="true" t="shared" si="32" ref="CI8:CI26">SUM(AE8,+BG8)</f>
        <v>472666</v>
      </c>
      <c r="CJ8" s="72">
        <f aca="true" t="shared" si="33" ref="CJ8:CJ26">SUM(AF8,+BH8)</f>
        <v>470902</v>
      </c>
      <c r="CK8" s="72">
        <f aca="true" t="shared" si="34" ref="CK8:CK26">SUM(AG8,+BI8)</f>
        <v>0</v>
      </c>
      <c r="CL8" s="72">
        <f aca="true" t="shared" si="35" ref="CL8:CL26">SUM(AH8,+BJ8)</f>
        <v>467972</v>
      </c>
      <c r="CM8" s="72">
        <f aca="true" t="shared" si="36" ref="CM8:CM26">SUM(AI8,+BK8)</f>
        <v>2930</v>
      </c>
      <c r="CN8" s="72">
        <f aca="true" t="shared" si="37" ref="CN8:CN26">SUM(AJ8,+BL8)</f>
        <v>0</v>
      </c>
      <c r="CO8" s="72">
        <f aca="true" t="shared" si="38" ref="CO8:CO26">SUM(AK8,+BM8)</f>
        <v>1764</v>
      </c>
      <c r="CP8" s="72">
        <f aca="true" t="shared" si="39" ref="CP8:CP26">SUM(AL8,+BN8)</f>
        <v>0</v>
      </c>
      <c r="CQ8" s="72">
        <f aca="true" t="shared" si="40" ref="CQ8:CQ26">SUM(AM8,+BO8)</f>
        <v>3630987</v>
      </c>
      <c r="CR8" s="72">
        <f aca="true" t="shared" si="41" ref="CR8:CR26">SUM(AN8,+BP8)</f>
        <v>1555733</v>
      </c>
      <c r="CS8" s="72">
        <f aca="true" t="shared" si="42" ref="CS8:CS26">SUM(AO8,+BQ8)</f>
        <v>326285</v>
      </c>
      <c r="CT8" s="72">
        <f aca="true" t="shared" si="43" ref="CT8:CT26">SUM(AP8,+BR8)</f>
        <v>1144925</v>
      </c>
      <c r="CU8" s="72">
        <f aca="true" t="shared" si="44" ref="CU8:CU26">SUM(AQ8,+BS8)</f>
        <v>23660</v>
      </c>
      <c r="CV8" s="72">
        <f aca="true" t="shared" si="45" ref="CV8:CV26">SUM(AR8,+BT8)</f>
        <v>60863</v>
      </c>
      <c r="CW8" s="72">
        <f aca="true" t="shared" si="46" ref="CW8:CW26">SUM(AS8,+BU8)</f>
        <v>733348</v>
      </c>
      <c r="CX8" s="72">
        <f aca="true" t="shared" si="47" ref="CX8:CX26">SUM(AT8,+BV8)</f>
        <v>41035</v>
      </c>
      <c r="CY8" s="72">
        <f aca="true" t="shared" si="48" ref="CY8:CY26">SUM(AU8,+BW8)</f>
        <v>675508</v>
      </c>
      <c r="CZ8" s="72">
        <f aca="true" t="shared" si="49" ref="CZ8:CZ26">SUM(AV8,+BX8)</f>
        <v>16805</v>
      </c>
      <c r="DA8" s="72">
        <f aca="true" t="shared" si="50" ref="DA8:DA26">SUM(AW8,+BY8)</f>
        <v>71747</v>
      </c>
      <c r="DB8" s="72">
        <f aca="true" t="shared" si="51" ref="DB8:DB26">SUM(AX8,+BZ8)</f>
        <v>1270159</v>
      </c>
      <c r="DC8" s="72">
        <f aca="true" t="shared" si="52" ref="DC8:DC26">SUM(AY8,+CA8)</f>
        <v>326514</v>
      </c>
      <c r="DD8" s="72">
        <f aca="true" t="shared" si="53" ref="DD8:DD26">SUM(AZ8,+CB8)</f>
        <v>745503</v>
      </c>
      <c r="DE8" s="72">
        <f aca="true" t="shared" si="54" ref="DE8:DE26">SUM(BA8,+CC8)</f>
        <v>32637</v>
      </c>
      <c r="DF8" s="72">
        <f aca="true" t="shared" si="55" ref="DF8:DF26">SUM(BB8,+CD8)</f>
        <v>165505</v>
      </c>
      <c r="DG8" s="72">
        <f aca="true" t="shared" si="56" ref="DG8:DG26">SUM(BC8,+CE8)</f>
        <v>433204</v>
      </c>
      <c r="DH8" s="72">
        <f aca="true" t="shared" si="57" ref="DH8:DH26">SUM(BD8,+CF8)</f>
        <v>0</v>
      </c>
      <c r="DI8" s="72">
        <f aca="true" t="shared" si="58" ref="DI8:DI26">SUM(BE8,+CG8)</f>
        <v>297203</v>
      </c>
      <c r="DJ8" s="72">
        <f aca="true" t="shared" si="59" ref="DJ8:DJ26">SUM(BF8,+CH8)</f>
        <v>4400856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2093259</v>
      </c>
      <c r="E9" s="72">
        <f t="shared" si="7"/>
        <v>538671</v>
      </c>
      <c r="F9" s="72">
        <v>118711</v>
      </c>
      <c r="G9" s="72">
        <v>0</v>
      </c>
      <c r="H9" s="72">
        <v>0</v>
      </c>
      <c r="I9" s="72">
        <v>250361</v>
      </c>
      <c r="J9" s="73" t="s">
        <v>110</v>
      </c>
      <c r="K9" s="72">
        <v>169599</v>
      </c>
      <c r="L9" s="72">
        <v>1554588</v>
      </c>
      <c r="M9" s="72">
        <f t="shared" si="8"/>
        <v>483684</v>
      </c>
      <c r="N9" s="72">
        <f t="shared" si="9"/>
        <v>300843</v>
      </c>
      <c r="O9" s="72">
        <v>0</v>
      </c>
      <c r="P9" s="72">
        <v>0</v>
      </c>
      <c r="Q9" s="72">
        <v>0</v>
      </c>
      <c r="R9" s="72">
        <v>300744</v>
      </c>
      <c r="S9" s="73" t="s">
        <v>110</v>
      </c>
      <c r="T9" s="72">
        <v>99</v>
      </c>
      <c r="U9" s="72">
        <v>182841</v>
      </c>
      <c r="V9" s="72">
        <f t="shared" si="10"/>
        <v>2576943</v>
      </c>
      <c r="W9" s="72">
        <f t="shared" si="11"/>
        <v>839514</v>
      </c>
      <c r="X9" s="72">
        <f t="shared" si="12"/>
        <v>118711</v>
      </c>
      <c r="Y9" s="72">
        <f t="shared" si="13"/>
        <v>0</v>
      </c>
      <c r="Z9" s="72">
        <f t="shared" si="14"/>
        <v>0</v>
      </c>
      <c r="AA9" s="72">
        <f t="shared" si="15"/>
        <v>551105</v>
      </c>
      <c r="AB9" s="73" t="s">
        <v>110</v>
      </c>
      <c r="AC9" s="72">
        <f t="shared" si="16"/>
        <v>169698</v>
      </c>
      <c r="AD9" s="72">
        <f t="shared" si="17"/>
        <v>1737429</v>
      </c>
      <c r="AE9" s="72">
        <f t="shared" si="18"/>
        <v>63987</v>
      </c>
      <c r="AF9" s="72">
        <f t="shared" si="19"/>
        <v>63987</v>
      </c>
      <c r="AG9" s="72">
        <v>0</v>
      </c>
      <c r="AH9" s="72">
        <v>63987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2029272</v>
      </c>
      <c r="AN9" s="72">
        <f t="shared" si="21"/>
        <v>991547</v>
      </c>
      <c r="AO9" s="72">
        <v>174244</v>
      </c>
      <c r="AP9" s="72">
        <v>557120</v>
      </c>
      <c r="AQ9" s="72">
        <v>260183</v>
      </c>
      <c r="AR9" s="72">
        <v>0</v>
      </c>
      <c r="AS9" s="72">
        <f t="shared" si="22"/>
        <v>602983</v>
      </c>
      <c r="AT9" s="72">
        <v>38406</v>
      </c>
      <c r="AU9" s="72">
        <v>556413</v>
      </c>
      <c r="AV9" s="72">
        <v>8164</v>
      </c>
      <c r="AW9" s="72">
        <v>0</v>
      </c>
      <c r="AX9" s="72">
        <f t="shared" si="23"/>
        <v>434742</v>
      </c>
      <c r="AY9" s="72">
        <v>56194</v>
      </c>
      <c r="AZ9" s="72">
        <v>349391</v>
      </c>
      <c r="BA9" s="72">
        <v>23343</v>
      </c>
      <c r="BB9" s="72">
        <v>5814</v>
      </c>
      <c r="BC9" s="72">
        <v>0</v>
      </c>
      <c r="BD9" s="72">
        <v>0</v>
      </c>
      <c r="BE9" s="72">
        <v>0</v>
      </c>
      <c r="BF9" s="72">
        <f t="shared" si="24"/>
        <v>2093259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483684</v>
      </c>
      <c r="BP9" s="72">
        <f t="shared" si="28"/>
        <v>145104</v>
      </c>
      <c r="BQ9" s="72">
        <v>37569</v>
      </c>
      <c r="BR9" s="72">
        <v>71748</v>
      </c>
      <c r="BS9" s="72">
        <v>35787</v>
      </c>
      <c r="BT9" s="72">
        <v>0</v>
      </c>
      <c r="BU9" s="72">
        <f t="shared" si="29"/>
        <v>86023</v>
      </c>
      <c r="BV9" s="72">
        <v>16909</v>
      </c>
      <c r="BW9" s="72">
        <v>69114</v>
      </c>
      <c r="BX9" s="72">
        <v>0</v>
      </c>
      <c r="BY9" s="72">
        <v>0</v>
      </c>
      <c r="BZ9" s="72">
        <f t="shared" si="30"/>
        <v>252557</v>
      </c>
      <c r="CA9" s="72">
        <v>218710</v>
      </c>
      <c r="CB9" s="72">
        <v>33847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483684</v>
      </c>
      <c r="CI9" s="72">
        <f t="shared" si="32"/>
        <v>63987</v>
      </c>
      <c r="CJ9" s="72">
        <f t="shared" si="33"/>
        <v>63987</v>
      </c>
      <c r="CK9" s="72">
        <f t="shared" si="34"/>
        <v>0</v>
      </c>
      <c r="CL9" s="72">
        <f t="shared" si="35"/>
        <v>63987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2512956</v>
      </c>
      <c r="CR9" s="72">
        <f t="shared" si="41"/>
        <v>1136651</v>
      </c>
      <c r="CS9" s="72">
        <f t="shared" si="42"/>
        <v>211813</v>
      </c>
      <c r="CT9" s="72">
        <f t="shared" si="43"/>
        <v>628868</v>
      </c>
      <c r="CU9" s="72">
        <f t="shared" si="44"/>
        <v>295970</v>
      </c>
      <c r="CV9" s="72">
        <f t="shared" si="45"/>
        <v>0</v>
      </c>
      <c r="CW9" s="72">
        <f t="shared" si="46"/>
        <v>689006</v>
      </c>
      <c r="CX9" s="72">
        <f t="shared" si="47"/>
        <v>55315</v>
      </c>
      <c r="CY9" s="72">
        <f t="shared" si="48"/>
        <v>625527</v>
      </c>
      <c r="CZ9" s="72">
        <f t="shared" si="49"/>
        <v>8164</v>
      </c>
      <c r="DA9" s="72">
        <f t="shared" si="50"/>
        <v>0</v>
      </c>
      <c r="DB9" s="72">
        <f t="shared" si="51"/>
        <v>687299</v>
      </c>
      <c r="DC9" s="72">
        <f t="shared" si="52"/>
        <v>274904</v>
      </c>
      <c r="DD9" s="72">
        <f t="shared" si="53"/>
        <v>383238</v>
      </c>
      <c r="DE9" s="72">
        <f t="shared" si="54"/>
        <v>23343</v>
      </c>
      <c r="DF9" s="72">
        <f t="shared" si="55"/>
        <v>5814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2576943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2340781</v>
      </c>
      <c r="E10" s="72">
        <f t="shared" si="7"/>
        <v>296795</v>
      </c>
      <c r="F10" s="72">
        <v>0</v>
      </c>
      <c r="G10" s="72">
        <v>0</v>
      </c>
      <c r="H10" s="72">
        <v>0</v>
      </c>
      <c r="I10" s="72">
        <v>250770</v>
      </c>
      <c r="J10" s="73" t="s">
        <v>110</v>
      </c>
      <c r="K10" s="72">
        <v>46025</v>
      </c>
      <c r="L10" s="72">
        <v>2043986</v>
      </c>
      <c r="M10" s="72">
        <f t="shared" si="8"/>
        <v>324584</v>
      </c>
      <c r="N10" s="72">
        <f t="shared" si="9"/>
        <v>26948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26948</v>
      </c>
      <c r="U10" s="72">
        <v>297636</v>
      </c>
      <c r="V10" s="72">
        <f t="shared" si="10"/>
        <v>2665365</v>
      </c>
      <c r="W10" s="72">
        <f t="shared" si="11"/>
        <v>323743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250770</v>
      </c>
      <c r="AB10" s="73" t="s">
        <v>110</v>
      </c>
      <c r="AC10" s="72">
        <f t="shared" si="16"/>
        <v>72973</v>
      </c>
      <c r="AD10" s="72">
        <f t="shared" si="17"/>
        <v>2341622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2272555</v>
      </c>
      <c r="AN10" s="72">
        <f t="shared" si="21"/>
        <v>963962</v>
      </c>
      <c r="AO10" s="72">
        <v>148085</v>
      </c>
      <c r="AP10" s="72">
        <v>469972</v>
      </c>
      <c r="AQ10" s="72">
        <v>294798</v>
      </c>
      <c r="AR10" s="72">
        <v>51107</v>
      </c>
      <c r="AS10" s="72">
        <f t="shared" si="22"/>
        <v>933636</v>
      </c>
      <c r="AT10" s="72">
        <v>288549</v>
      </c>
      <c r="AU10" s="72">
        <v>580116</v>
      </c>
      <c r="AV10" s="72">
        <v>64971</v>
      </c>
      <c r="AW10" s="72">
        <v>18357</v>
      </c>
      <c r="AX10" s="72">
        <f t="shared" si="23"/>
        <v>356600</v>
      </c>
      <c r="AY10" s="72">
        <v>22320</v>
      </c>
      <c r="AZ10" s="72">
        <v>327604</v>
      </c>
      <c r="BA10" s="72">
        <v>6676</v>
      </c>
      <c r="BB10" s="72">
        <v>0</v>
      </c>
      <c r="BC10" s="72">
        <v>0</v>
      </c>
      <c r="BD10" s="72">
        <v>0</v>
      </c>
      <c r="BE10" s="72">
        <v>68226</v>
      </c>
      <c r="BF10" s="72">
        <f t="shared" si="24"/>
        <v>2340781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323384</v>
      </c>
      <c r="BP10" s="72">
        <f t="shared" si="28"/>
        <v>70417</v>
      </c>
      <c r="BQ10" s="72">
        <v>3517</v>
      </c>
      <c r="BR10" s="72">
        <v>0</v>
      </c>
      <c r="BS10" s="72">
        <v>66900</v>
      </c>
      <c r="BT10" s="72">
        <v>0</v>
      </c>
      <c r="BU10" s="72">
        <f t="shared" si="29"/>
        <v>187278</v>
      </c>
      <c r="BV10" s="72">
        <v>0</v>
      </c>
      <c r="BW10" s="72">
        <v>187278</v>
      </c>
      <c r="BX10" s="72">
        <v>0</v>
      </c>
      <c r="BY10" s="72">
        <v>0</v>
      </c>
      <c r="BZ10" s="72">
        <f t="shared" si="30"/>
        <v>65689</v>
      </c>
      <c r="CA10" s="72">
        <v>0</v>
      </c>
      <c r="CB10" s="72">
        <v>65689</v>
      </c>
      <c r="CC10" s="72">
        <v>0</v>
      </c>
      <c r="CD10" s="72">
        <v>0</v>
      </c>
      <c r="CE10" s="72">
        <v>0</v>
      </c>
      <c r="CF10" s="72">
        <v>0</v>
      </c>
      <c r="CG10" s="72">
        <v>1200</v>
      </c>
      <c r="CH10" s="72">
        <f t="shared" si="31"/>
        <v>324584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2595939</v>
      </c>
      <c r="CR10" s="72">
        <f t="shared" si="41"/>
        <v>1034379</v>
      </c>
      <c r="CS10" s="72">
        <f t="shared" si="42"/>
        <v>151602</v>
      </c>
      <c r="CT10" s="72">
        <f t="shared" si="43"/>
        <v>469972</v>
      </c>
      <c r="CU10" s="72">
        <f t="shared" si="44"/>
        <v>361698</v>
      </c>
      <c r="CV10" s="72">
        <f t="shared" si="45"/>
        <v>51107</v>
      </c>
      <c r="CW10" s="72">
        <f t="shared" si="46"/>
        <v>1120914</v>
      </c>
      <c r="CX10" s="72">
        <f t="shared" si="47"/>
        <v>288549</v>
      </c>
      <c r="CY10" s="72">
        <f t="shared" si="48"/>
        <v>767394</v>
      </c>
      <c r="CZ10" s="72">
        <f t="shared" si="49"/>
        <v>64971</v>
      </c>
      <c r="DA10" s="72">
        <f t="shared" si="50"/>
        <v>18357</v>
      </c>
      <c r="DB10" s="72">
        <f t="shared" si="51"/>
        <v>422289</v>
      </c>
      <c r="DC10" s="72">
        <f t="shared" si="52"/>
        <v>22320</v>
      </c>
      <c r="DD10" s="72">
        <f t="shared" si="53"/>
        <v>393293</v>
      </c>
      <c r="DE10" s="72">
        <f t="shared" si="54"/>
        <v>6676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69426</v>
      </c>
      <c r="DJ10" s="72">
        <f t="shared" si="59"/>
        <v>2665365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708312</v>
      </c>
      <c r="E11" s="72">
        <f t="shared" si="7"/>
        <v>213648</v>
      </c>
      <c r="F11" s="72">
        <v>52542</v>
      </c>
      <c r="G11" s="72">
        <v>7966</v>
      </c>
      <c r="H11" s="72">
        <v>0</v>
      </c>
      <c r="I11" s="72">
        <v>110065</v>
      </c>
      <c r="J11" s="73" t="s">
        <v>110</v>
      </c>
      <c r="K11" s="72">
        <v>43075</v>
      </c>
      <c r="L11" s="72">
        <v>494664</v>
      </c>
      <c r="M11" s="72">
        <f t="shared" si="8"/>
        <v>149398</v>
      </c>
      <c r="N11" s="72">
        <f t="shared" si="9"/>
        <v>29768</v>
      </c>
      <c r="O11" s="72">
        <v>21026</v>
      </c>
      <c r="P11" s="72">
        <v>0</v>
      </c>
      <c r="Q11" s="72">
        <v>0</v>
      </c>
      <c r="R11" s="72">
        <v>7011</v>
      </c>
      <c r="S11" s="73" t="s">
        <v>110</v>
      </c>
      <c r="T11" s="72">
        <v>1731</v>
      </c>
      <c r="U11" s="72">
        <v>119630</v>
      </c>
      <c r="V11" s="72">
        <f t="shared" si="10"/>
        <v>857710</v>
      </c>
      <c r="W11" s="72">
        <f t="shared" si="11"/>
        <v>243416</v>
      </c>
      <c r="X11" s="72">
        <f t="shared" si="12"/>
        <v>73568</v>
      </c>
      <c r="Y11" s="72">
        <f t="shared" si="13"/>
        <v>7966</v>
      </c>
      <c r="Z11" s="72">
        <f t="shared" si="14"/>
        <v>0</v>
      </c>
      <c r="AA11" s="72">
        <f t="shared" si="15"/>
        <v>117076</v>
      </c>
      <c r="AB11" s="73" t="s">
        <v>110</v>
      </c>
      <c r="AC11" s="72">
        <f t="shared" si="16"/>
        <v>44806</v>
      </c>
      <c r="AD11" s="72">
        <f t="shared" si="17"/>
        <v>614294</v>
      </c>
      <c r="AE11" s="72">
        <f t="shared" si="18"/>
        <v>87684</v>
      </c>
      <c r="AF11" s="72">
        <f t="shared" si="19"/>
        <v>48932</v>
      </c>
      <c r="AG11" s="72">
        <v>0</v>
      </c>
      <c r="AH11" s="72">
        <v>7739</v>
      </c>
      <c r="AI11" s="72">
        <v>19353</v>
      </c>
      <c r="AJ11" s="72">
        <v>21840</v>
      </c>
      <c r="AK11" s="72">
        <v>38752</v>
      </c>
      <c r="AL11" s="72">
        <v>0</v>
      </c>
      <c r="AM11" s="72">
        <f t="shared" si="20"/>
        <v>583869</v>
      </c>
      <c r="AN11" s="72">
        <f t="shared" si="21"/>
        <v>61344</v>
      </c>
      <c r="AO11" s="72">
        <v>20861</v>
      </c>
      <c r="AP11" s="72">
        <v>15580</v>
      </c>
      <c r="AQ11" s="72">
        <v>17335</v>
      </c>
      <c r="AR11" s="72">
        <v>7568</v>
      </c>
      <c r="AS11" s="72">
        <f t="shared" si="22"/>
        <v>101616</v>
      </c>
      <c r="AT11" s="72">
        <v>7673</v>
      </c>
      <c r="AU11" s="72">
        <v>83736</v>
      </c>
      <c r="AV11" s="72">
        <v>10207</v>
      </c>
      <c r="AW11" s="72">
        <v>9137</v>
      </c>
      <c r="AX11" s="72">
        <f t="shared" si="23"/>
        <v>411772</v>
      </c>
      <c r="AY11" s="72">
        <v>211880</v>
      </c>
      <c r="AZ11" s="72">
        <v>143477</v>
      </c>
      <c r="BA11" s="72">
        <v>56415</v>
      </c>
      <c r="BB11" s="72">
        <v>0</v>
      </c>
      <c r="BC11" s="72">
        <v>0</v>
      </c>
      <c r="BD11" s="72">
        <v>0</v>
      </c>
      <c r="BE11" s="72">
        <v>36759</v>
      </c>
      <c r="BF11" s="72">
        <f t="shared" si="24"/>
        <v>708312</v>
      </c>
      <c r="BG11" s="72">
        <f t="shared" si="25"/>
        <v>19320</v>
      </c>
      <c r="BH11" s="72">
        <f t="shared" si="26"/>
        <v>19320</v>
      </c>
      <c r="BI11" s="72">
        <v>0</v>
      </c>
      <c r="BJ11" s="72">
        <v>19320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127628</v>
      </c>
      <c r="BP11" s="72">
        <f t="shared" si="28"/>
        <v>17559</v>
      </c>
      <c r="BQ11" s="72">
        <v>0</v>
      </c>
      <c r="BR11" s="72">
        <v>0</v>
      </c>
      <c r="BS11" s="72">
        <v>17559</v>
      </c>
      <c r="BT11" s="72">
        <v>0</v>
      </c>
      <c r="BU11" s="72">
        <f t="shared" si="29"/>
        <v>67671</v>
      </c>
      <c r="BV11" s="72">
        <v>0</v>
      </c>
      <c r="BW11" s="72">
        <v>67671</v>
      </c>
      <c r="BX11" s="72">
        <v>0</v>
      </c>
      <c r="BY11" s="72">
        <v>0</v>
      </c>
      <c r="BZ11" s="72">
        <f t="shared" si="30"/>
        <v>42398</v>
      </c>
      <c r="CA11" s="72">
        <v>0</v>
      </c>
      <c r="CB11" s="72">
        <v>42398</v>
      </c>
      <c r="CC11" s="72">
        <v>0</v>
      </c>
      <c r="CD11" s="72">
        <v>0</v>
      </c>
      <c r="CE11" s="72">
        <v>0</v>
      </c>
      <c r="CF11" s="72">
        <v>0</v>
      </c>
      <c r="CG11" s="72">
        <v>2450</v>
      </c>
      <c r="CH11" s="72">
        <f t="shared" si="31"/>
        <v>149398</v>
      </c>
      <c r="CI11" s="72">
        <f t="shared" si="32"/>
        <v>107004</v>
      </c>
      <c r="CJ11" s="72">
        <f t="shared" si="33"/>
        <v>68252</v>
      </c>
      <c r="CK11" s="72">
        <f t="shared" si="34"/>
        <v>0</v>
      </c>
      <c r="CL11" s="72">
        <f t="shared" si="35"/>
        <v>27059</v>
      </c>
      <c r="CM11" s="72">
        <f t="shared" si="36"/>
        <v>19353</v>
      </c>
      <c r="CN11" s="72">
        <f t="shared" si="37"/>
        <v>21840</v>
      </c>
      <c r="CO11" s="72">
        <f t="shared" si="38"/>
        <v>38752</v>
      </c>
      <c r="CP11" s="72">
        <f t="shared" si="39"/>
        <v>0</v>
      </c>
      <c r="CQ11" s="72">
        <f t="shared" si="40"/>
        <v>711497</v>
      </c>
      <c r="CR11" s="72">
        <f t="shared" si="41"/>
        <v>78903</v>
      </c>
      <c r="CS11" s="72">
        <f t="shared" si="42"/>
        <v>20861</v>
      </c>
      <c r="CT11" s="72">
        <f t="shared" si="43"/>
        <v>15580</v>
      </c>
      <c r="CU11" s="72">
        <f t="shared" si="44"/>
        <v>34894</v>
      </c>
      <c r="CV11" s="72">
        <f t="shared" si="45"/>
        <v>7568</v>
      </c>
      <c r="CW11" s="72">
        <f t="shared" si="46"/>
        <v>169287</v>
      </c>
      <c r="CX11" s="72">
        <f t="shared" si="47"/>
        <v>7673</v>
      </c>
      <c r="CY11" s="72">
        <f t="shared" si="48"/>
        <v>151407</v>
      </c>
      <c r="CZ11" s="72">
        <f t="shared" si="49"/>
        <v>10207</v>
      </c>
      <c r="DA11" s="72">
        <f t="shared" si="50"/>
        <v>9137</v>
      </c>
      <c r="DB11" s="72">
        <f t="shared" si="51"/>
        <v>454170</v>
      </c>
      <c r="DC11" s="72">
        <f t="shared" si="52"/>
        <v>211880</v>
      </c>
      <c r="DD11" s="72">
        <f t="shared" si="53"/>
        <v>185875</v>
      </c>
      <c r="DE11" s="72">
        <f t="shared" si="54"/>
        <v>56415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39209</v>
      </c>
      <c r="DJ11" s="72">
        <f t="shared" si="59"/>
        <v>857710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1364980</v>
      </c>
      <c r="E12" s="74">
        <f t="shared" si="7"/>
        <v>380597</v>
      </c>
      <c r="F12" s="74">
        <v>116740</v>
      </c>
      <c r="G12" s="74">
        <v>0</v>
      </c>
      <c r="H12" s="74">
        <v>0</v>
      </c>
      <c r="I12" s="74">
        <v>237257</v>
      </c>
      <c r="J12" s="75" t="s">
        <v>110</v>
      </c>
      <c r="K12" s="74">
        <v>26600</v>
      </c>
      <c r="L12" s="74">
        <v>984383</v>
      </c>
      <c r="M12" s="74">
        <f t="shared" si="8"/>
        <v>177733</v>
      </c>
      <c r="N12" s="74">
        <f t="shared" si="9"/>
        <v>25376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25376</v>
      </c>
      <c r="U12" s="74">
        <v>152357</v>
      </c>
      <c r="V12" s="74">
        <f t="shared" si="10"/>
        <v>1542713</v>
      </c>
      <c r="W12" s="74">
        <f t="shared" si="11"/>
        <v>405973</v>
      </c>
      <c r="X12" s="74">
        <f t="shared" si="12"/>
        <v>116740</v>
      </c>
      <c r="Y12" s="74">
        <f t="shared" si="13"/>
        <v>0</v>
      </c>
      <c r="Z12" s="74">
        <f t="shared" si="14"/>
        <v>0</v>
      </c>
      <c r="AA12" s="74">
        <f t="shared" si="15"/>
        <v>237257</v>
      </c>
      <c r="AB12" s="75" t="s">
        <v>110</v>
      </c>
      <c r="AC12" s="74">
        <f t="shared" si="16"/>
        <v>51976</v>
      </c>
      <c r="AD12" s="74">
        <f t="shared" si="17"/>
        <v>1136740</v>
      </c>
      <c r="AE12" s="74">
        <f t="shared" si="18"/>
        <v>30132</v>
      </c>
      <c r="AF12" s="74">
        <f t="shared" si="19"/>
        <v>28196</v>
      </c>
      <c r="AG12" s="74">
        <v>0</v>
      </c>
      <c r="AH12" s="74">
        <v>16000</v>
      </c>
      <c r="AI12" s="74">
        <v>0</v>
      </c>
      <c r="AJ12" s="74">
        <v>12196</v>
      </c>
      <c r="AK12" s="74">
        <v>1936</v>
      </c>
      <c r="AL12" s="74">
        <v>0</v>
      </c>
      <c r="AM12" s="74">
        <f t="shared" si="20"/>
        <v>1320120</v>
      </c>
      <c r="AN12" s="74">
        <f t="shared" si="21"/>
        <v>641689</v>
      </c>
      <c r="AO12" s="74">
        <v>71406</v>
      </c>
      <c r="AP12" s="74">
        <v>416224</v>
      </c>
      <c r="AQ12" s="74">
        <v>149846</v>
      </c>
      <c r="AR12" s="74">
        <v>4213</v>
      </c>
      <c r="AS12" s="74">
        <f t="shared" si="22"/>
        <v>343100</v>
      </c>
      <c r="AT12" s="74">
        <v>61660</v>
      </c>
      <c r="AU12" s="74">
        <v>200998</v>
      </c>
      <c r="AV12" s="74">
        <v>80442</v>
      </c>
      <c r="AW12" s="74">
        <v>0</v>
      </c>
      <c r="AX12" s="74">
        <f t="shared" si="23"/>
        <v>335331</v>
      </c>
      <c r="AY12" s="74">
        <v>127267</v>
      </c>
      <c r="AZ12" s="74">
        <v>55693</v>
      </c>
      <c r="BA12" s="74">
        <v>7140</v>
      </c>
      <c r="BB12" s="74">
        <v>145231</v>
      </c>
      <c r="BC12" s="74">
        <v>0</v>
      </c>
      <c r="BD12" s="74">
        <v>0</v>
      </c>
      <c r="BE12" s="74">
        <v>14728</v>
      </c>
      <c r="BF12" s="74">
        <f t="shared" si="24"/>
        <v>1364980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177733</v>
      </c>
      <c r="BP12" s="74">
        <f t="shared" si="28"/>
        <v>23465</v>
      </c>
      <c r="BQ12" s="74">
        <v>0</v>
      </c>
      <c r="BR12" s="74">
        <v>0</v>
      </c>
      <c r="BS12" s="74">
        <v>23465</v>
      </c>
      <c r="BT12" s="74">
        <v>0</v>
      </c>
      <c r="BU12" s="74">
        <f t="shared" si="29"/>
        <v>67347</v>
      </c>
      <c r="BV12" s="74">
        <v>0</v>
      </c>
      <c r="BW12" s="74">
        <v>67347</v>
      </c>
      <c r="BX12" s="74">
        <v>0</v>
      </c>
      <c r="BY12" s="74">
        <v>0</v>
      </c>
      <c r="BZ12" s="74">
        <f t="shared" si="30"/>
        <v>86921</v>
      </c>
      <c r="CA12" s="74">
        <v>0</v>
      </c>
      <c r="CB12" s="74">
        <v>86921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177733</v>
      </c>
      <c r="CI12" s="74">
        <f t="shared" si="32"/>
        <v>30132</v>
      </c>
      <c r="CJ12" s="74">
        <f t="shared" si="33"/>
        <v>28196</v>
      </c>
      <c r="CK12" s="74">
        <f t="shared" si="34"/>
        <v>0</v>
      </c>
      <c r="CL12" s="74">
        <f t="shared" si="35"/>
        <v>16000</v>
      </c>
      <c r="CM12" s="74">
        <f t="shared" si="36"/>
        <v>0</v>
      </c>
      <c r="CN12" s="74">
        <f t="shared" si="37"/>
        <v>12196</v>
      </c>
      <c r="CO12" s="74">
        <f t="shared" si="38"/>
        <v>1936</v>
      </c>
      <c r="CP12" s="74">
        <f t="shared" si="39"/>
        <v>0</v>
      </c>
      <c r="CQ12" s="74">
        <f t="shared" si="40"/>
        <v>1497853</v>
      </c>
      <c r="CR12" s="74">
        <f t="shared" si="41"/>
        <v>665154</v>
      </c>
      <c r="CS12" s="74">
        <f t="shared" si="42"/>
        <v>71406</v>
      </c>
      <c r="CT12" s="74">
        <f t="shared" si="43"/>
        <v>416224</v>
      </c>
      <c r="CU12" s="74">
        <f t="shared" si="44"/>
        <v>173311</v>
      </c>
      <c r="CV12" s="74">
        <f t="shared" si="45"/>
        <v>4213</v>
      </c>
      <c r="CW12" s="74">
        <f t="shared" si="46"/>
        <v>410447</v>
      </c>
      <c r="CX12" s="74">
        <f t="shared" si="47"/>
        <v>61660</v>
      </c>
      <c r="CY12" s="74">
        <f t="shared" si="48"/>
        <v>268345</v>
      </c>
      <c r="CZ12" s="74">
        <f t="shared" si="49"/>
        <v>80442</v>
      </c>
      <c r="DA12" s="74">
        <f t="shared" si="50"/>
        <v>0</v>
      </c>
      <c r="DB12" s="74">
        <f t="shared" si="51"/>
        <v>422252</v>
      </c>
      <c r="DC12" s="74">
        <f t="shared" si="52"/>
        <v>127267</v>
      </c>
      <c r="DD12" s="74">
        <f t="shared" si="53"/>
        <v>142614</v>
      </c>
      <c r="DE12" s="74">
        <f t="shared" si="54"/>
        <v>7140</v>
      </c>
      <c r="DF12" s="74">
        <f t="shared" si="55"/>
        <v>145231</v>
      </c>
      <c r="DG12" s="74">
        <f t="shared" si="56"/>
        <v>0</v>
      </c>
      <c r="DH12" s="74">
        <f t="shared" si="57"/>
        <v>0</v>
      </c>
      <c r="DI12" s="74">
        <f t="shared" si="58"/>
        <v>14728</v>
      </c>
      <c r="DJ12" s="74">
        <f t="shared" si="59"/>
        <v>1542713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839027</v>
      </c>
      <c r="E13" s="74">
        <f t="shared" si="7"/>
        <v>51747</v>
      </c>
      <c r="F13" s="74">
        <v>0</v>
      </c>
      <c r="G13" s="74">
        <v>0</v>
      </c>
      <c r="H13" s="74">
        <v>0</v>
      </c>
      <c r="I13" s="74">
        <v>147</v>
      </c>
      <c r="J13" s="75" t="s">
        <v>110</v>
      </c>
      <c r="K13" s="74">
        <v>51600</v>
      </c>
      <c r="L13" s="74">
        <v>787280</v>
      </c>
      <c r="M13" s="74">
        <f t="shared" si="8"/>
        <v>155409</v>
      </c>
      <c r="N13" s="74">
        <f t="shared" si="9"/>
        <v>43270</v>
      </c>
      <c r="O13" s="74">
        <v>0</v>
      </c>
      <c r="P13" s="74">
        <v>0</v>
      </c>
      <c r="Q13" s="74">
        <v>0</v>
      </c>
      <c r="R13" s="74">
        <v>43270</v>
      </c>
      <c r="S13" s="75" t="s">
        <v>110</v>
      </c>
      <c r="T13" s="74">
        <v>0</v>
      </c>
      <c r="U13" s="74">
        <v>112139</v>
      </c>
      <c r="V13" s="74">
        <f t="shared" si="10"/>
        <v>994436</v>
      </c>
      <c r="W13" s="74">
        <f t="shared" si="11"/>
        <v>95017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43417</v>
      </c>
      <c r="AB13" s="75" t="s">
        <v>110</v>
      </c>
      <c r="AC13" s="74">
        <f t="shared" si="16"/>
        <v>51600</v>
      </c>
      <c r="AD13" s="74">
        <f t="shared" si="17"/>
        <v>899419</v>
      </c>
      <c r="AE13" s="74">
        <f t="shared" si="18"/>
        <v>1722</v>
      </c>
      <c r="AF13" s="74">
        <f t="shared" si="19"/>
        <v>1722</v>
      </c>
      <c r="AG13" s="74">
        <v>0</v>
      </c>
      <c r="AH13" s="74">
        <v>0</v>
      </c>
      <c r="AI13" s="74">
        <v>0</v>
      </c>
      <c r="AJ13" s="74">
        <v>1722</v>
      </c>
      <c r="AK13" s="74">
        <v>0</v>
      </c>
      <c r="AL13" s="74">
        <v>0</v>
      </c>
      <c r="AM13" s="74">
        <f t="shared" si="20"/>
        <v>328040</v>
      </c>
      <c r="AN13" s="74">
        <f t="shared" si="21"/>
        <v>152613</v>
      </c>
      <c r="AO13" s="74">
        <v>39118</v>
      </c>
      <c r="AP13" s="74">
        <v>113495</v>
      </c>
      <c r="AQ13" s="74">
        <v>0</v>
      </c>
      <c r="AR13" s="74">
        <v>0</v>
      </c>
      <c r="AS13" s="74">
        <f t="shared" si="22"/>
        <v>17715</v>
      </c>
      <c r="AT13" s="74">
        <v>17715</v>
      </c>
      <c r="AU13" s="74">
        <v>0</v>
      </c>
      <c r="AV13" s="74">
        <v>0</v>
      </c>
      <c r="AW13" s="74">
        <v>0</v>
      </c>
      <c r="AX13" s="74">
        <f t="shared" si="23"/>
        <v>157712</v>
      </c>
      <c r="AY13" s="74">
        <v>126657</v>
      </c>
      <c r="AZ13" s="74">
        <v>0</v>
      </c>
      <c r="BA13" s="74">
        <v>0</v>
      </c>
      <c r="BB13" s="74">
        <v>31055</v>
      </c>
      <c r="BC13" s="74">
        <v>509265</v>
      </c>
      <c r="BD13" s="74">
        <v>0</v>
      </c>
      <c r="BE13" s="74">
        <v>0</v>
      </c>
      <c r="BF13" s="74">
        <f t="shared" si="24"/>
        <v>329762</v>
      </c>
      <c r="BG13" s="74">
        <f t="shared" si="25"/>
        <v>1029</v>
      </c>
      <c r="BH13" s="74">
        <f t="shared" si="26"/>
        <v>1029</v>
      </c>
      <c r="BI13" s="74">
        <v>0</v>
      </c>
      <c r="BJ13" s="74">
        <v>0</v>
      </c>
      <c r="BK13" s="74">
        <v>0</v>
      </c>
      <c r="BL13" s="74">
        <v>1029</v>
      </c>
      <c r="BM13" s="74">
        <v>0</v>
      </c>
      <c r="BN13" s="74">
        <v>0</v>
      </c>
      <c r="BO13" s="74">
        <f t="shared" si="27"/>
        <v>154380</v>
      </c>
      <c r="BP13" s="74">
        <f t="shared" si="28"/>
        <v>7463</v>
      </c>
      <c r="BQ13" s="74">
        <v>7463</v>
      </c>
      <c r="BR13" s="74">
        <v>0</v>
      </c>
      <c r="BS13" s="74">
        <v>0</v>
      </c>
      <c r="BT13" s="74">
        <v>0</v>
      </c>
      <c r="BU13" s="74">
        <f t="shared" si="29"/>
        <v>27952</v>
      </c>
      <c r="BV13" s="74">
        <v>0</v>
      </c>
      <c r="BW13" s="74">
        <v>27952</v>
      </c>
      <c r="BX13" s="74">
        <v>0</v>
      </c>
      <c r="BY13" s="74">
        <v>0</v>
      </c>
      <c r="BZ13" s="74">
        <f t="shared" si="30"/>
        <v>118965</v>
      </c>
      <c r="CA13" s="74">
        <v>69825</v>
      </c>
      <c r="CB13" s="74">
        <v>49140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155409</v>
      </c>
      <c r="CI13" s="74">
        <f t="shared" si="32"/>
        <v>2751</v>
      </c>
      <c r="CJ13" s="74">
        <f t="shared" si="33"/>
        <v>2751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2751</v>
      </c>
      <c r="CO13" s="74">
        <f t="shared" si="38"/>
        <v>0</v>
      </c>
      <c r="CP13" s="74">
        <f t="shared" si="39"/>
        <v>0</v>
      </c>
      <c r="CQ13" s="74">
        <f t="shared" si="40"/>
        <v>482420</v>
      </c>
      <c r="CR13" s="74">
        <f t="shared" si="41"/>
        <v>160076</v>
      </c>
      <c r="CS13" s="74">
        <f t="shared" si="42"/>
        <v>46581</v>
      </c>
      <c r="CT13" s="74">
        <f t="shared" si="43"/>
        <v>113495</v>
      </c>
      <c r="CU13" s="74">
        <f t="shared" si="44"/>
        <v>0</v>
      </c>
      <c r="CV13" s="74">
        <f t="shared" si="45"/>
        <v>0</v>
      </c>
      <c r="CW13" s="74">
        <f t="shared" si="46"/>
        <v>45667</v>
      </c>
      <c r="CX13" s="74">
        <f t="shared" si="47"/>
        <v>17715</v>
      </c>
      <c r="CY13" s="74">
        <f t="shared" si="48"/>
        <v>27952</v>
      </c>
      <c r="CZ13" s="74">
        <f t="shared" si="49"/>
        <v>0</v>
      </c>
      <c r="DA13" s="74">
        <f t="shared" si="50"/>
        <v>0</v>
      </c>
      <c r="DB13" s="74">
        <f t="shared" si="51"/>
        <v>276677</v>
      </c>
      <c r="DC13" s="74">
        <f t="shared" si="52"/>
        <v>196482</v>
      </c>
      <c r="DD13" s="74">
        <f t="shared" si="53"/>
        <v>49140</v>
      </c>
      <c r="DE13" s="74">
        <f t="shared" si="54"/>
        <v>0</v>
      </c>
      <c r="DF13" s="74">
        <f t="shared" si="55"/>
        <v>31055</v>
      </c>
      <c r="DG13" s="74">
        <f t="shared" si="56"/>
        <v>509265</v>
      </c>
      <c r="DH13" s="74">
        <f t="shared" si="57"/>
        <v>0</v>
      </c>
      <c r="DI13" s="74">
        <f t="shared" si="58"/>
        <v>0</v>
      </c>
      <c r="DJ13" s="74">
        <f t="shared" si="59"/>
        <v>485171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2597488</v>
      </c>
      <c r="E14" s="74">
        <f t="shared" si="7"/>
        <v>460339</v>
      </c>
      <c r="F14" s="74">
        <v>0</v>
      </c>
      <c r="G14" s="74">
        <v>0</v>
      </c>
      <c r="H14" s="74">
        <v>0</v>
      </c>
      <c r="I14" s="74">
        <v>404138</v>
      </c>
      <c r="J14" s="75" t="s">
        <v>110</v>
      </c>
      <c r="K14" s="74">
        <v>56201</v>
      </c>
      <c r="L14" s="74">
        <v>2137149</v>
      </c>
      <c r="M14" s="74">
        <f t="shared" si="8"/>
        <v>817731</v>
      </c>
      <c r="N14" s="74">
        <f t="shared" si="9"/>
        <v>349234</v>
      </c>
      <c r="O14" s="74">
        <v>24064</v>
      </c>
      <c r="P14" s="74">
        <v>0</v>
      </c>
      <c r="Q14" s="74">
        <v>0</v>
      </c>
      <c r="R14" s="74">
        <v>298</v>
      </c>
      <c r="S14" s="75" t="s">
        <v>110</v>
      </c>
      <c r="T14" s="74">
        <v>324872</v>
      </c>
      <c r="U14" s="74">
        <v>468497</v>
      </c>
      <c r="V14" s="74">
        <f t="shared" si="10"/>
        <v>3415219</v>
      </c>
      <c r="W14" s="74">
        <f t="shared" si="11"/>
        <v>809573</v>
      </c>
      <c r="X14" s="74">
        <f t="shared" si="12"/>
        <v>24064</v>
      </c>
      <c r="Y14" s="74">
        <f t="shared" si="13"/>
        <v>0</v>
      </c>
      <c r="Z14" s="74">
        <f t="shared" si="14"/>
        <v>0</v>
      </c>
      <c r="AA14" s="74">
        <f t="shared" si="15"/>
        <v>404436</v>
      </c>
      <c r="AB14" s="75" t="s">
        <v>110</v>
      </c>
      <c r="AC14" s="74">
        <f t="shared" si="16"/>
        <v>381073</v>
      </c>
      <c r="AD14" s="74">
        <f t="shared" si="17"/>
        <v>2605646</v>
      </c>
      <c r="AE14" s="74">
        <f t="shared" si="18"/>
        <v>199899</v>
      </c>
      <c r="AF14" s="74">
        <f t="shared" si="19"/>
        <v>199899</v>
      </c>
      <c r="AG14" s="74">
        <v>0</v>
      </c>
      <c r="AH14" s="74">
        <v>199899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2022595</v>
      </c>
      <c r="AN14" s="74">
        <f t="shared" si="21"/>
        <v>605449</v>
      </c>
      <c r="AO14" s="74">
        <v>289213</v>
      </c>
      <c r="AP14" s="74">
        <v>110168</v>
      </c>
      <c r="AQ14" s="74">
        <v>182724</v>
      </c>
      <c r="AR14" s="74">
        <v>23344</v>
      </c>
      <c r="AS14" s="74">
        <f t="shared" si="22"/>
        <v>358359</v>
      </c>
      <c r="AT14" s="74">
        <v>24294</v>
      </c>
      <c r="AU14" s="74">
        <v>313198</v>
      </c>
      <c r="AV14" s="74">
        <v>20867</v>
      </c>
      <c r="AW14" s="74">
        <v>0</v>
      </c>
      <c r="AX14" s="74">
        <f t="shared" si="23"/>
        <v>1058787</v>
      </c>
      <c r="AY14" s="74">
        <v>543320</v>
      </c>
      <c r="AZ14" s="74">
        <v>429925</v>
      </c>
      <c r="BA14" s="74">
        <v>15362</v>
      </c>
      <c r="BB14" s="74">
        <v>70180</v>
      </c>
      <c r="BC14" s="74">
        <v>351427</v>
      </c>
      <c r="BD14" s="74">
        <v>0</v>
      </c>
      <c r="BE14" s="74">
        <v>23567</v>
      </c>
      <c r="BF14" s="74">
        <f t="shared" si="24"/>
        <v>2246061</v>
      </c>
      <c r="BG14" s="74">
        <f t="shared" si="25"/>
        <v>241250</v>
      </c>
      <c r="BH14" s="74">
        <f t="shared" si="26"/>
        <v>241250</v>
      </c>
      <c r="BI14" s="74">
        <v>0</v>
      </c>
      <c r="BJ14" s="74">
        <v>241250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347756</v>
      </c>
      <c r="BP14" s="74">
        <f t="shared" si="28"/>
        <v>78164</v>
      </c>
      <c r="BQ14" s="74">
        <v>15628</v>
      </c>
      <c r="BR14" s="74">
        <v>0</v>
      </c>
      <c r="BS14" s="74">
        <v>62536</v>
      </c>
      <c r="BT14" s="74">
        <v>0</v>
      </c>
      <c r="BU14" s="74">
        <f t="shared" si="29"/>
        <v>105151</v>
      </c>
      <c r="BV14" s="74">
        <v>2291</v>
      </c>
      <c r="BW14" s="74">
        <v>102860</v>
      </c>
      <c r="BX14" s="74">
        <v>0</v>
      </c>
      <c r="BY14" s="74">
        <v>0</v>
      </c>
      <c r="BZ14" s="74">
        <f t="shared" si="30"/>
        <v>164441</v>
      </c>
      <c r="CA14" s="74">
        <v>1051</v>
      </c>
      <c r="CB14" s="74">
        <v>159295</v>
      </c>
      <c r="CC14" s="74">
        <v>0</v>
      </c>
      <c r="CD14" s="74">
        <v>4095</v>
      </c>
      <c r="CE14" s="74">
        <v>228725</v>
      </c>
      <c r="CF14" s="74">
        <v>0</v>
      </c>
      <c r="CG14" s="74">
        <v>0</v>
      </c>
      <c r="CH14" s="74">
        <f t="shared" si="31"/>
        <v>589006</v>
      </c>
      <c r="CI14" s="74">
        <f t="shared" si="32"/>
        <v>441149</v>
      </c>
      <c r="CJ14" s="74">
        <f t="shared" si="33"/>
        <v>441149</v>
      </c>
      <c r="CK14" s="74">
        <f t="shared" si="34"/>
        <v>0</v>
      </c>
      <c r="CL14" s="74">
        <f t="shared" si="35"/>
        <v>441149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2370351</v>
      </c>
      <c r="CR14" s="74">
        <f t="shared" si="41"/>
        <v>683613</v>
      </c>
      <c r="CS14" s="74">
        <f t="shared" si="42"/>
        <v>304841</v>
      </c>
      <c r="CT14" s="74">
        <f t="shared" si="43"/>
        <v>110168</v>
      </c>
      <c r="CU14" s="74">
        <f t="shared" si="44"/>
        <v>245260</v>
      </c>
      <c r="CV14" s="74">
        <f t="shared" si="45"/>
        <v>23344</v>
      </c>
      <c r="CW14" s="74">
        <f t="shared" si="46"/>
        <v>463510</v>
      </c>
      <c r="CX14" s="74">
        <f t="shared" si="47"/>
        <v>26585</v>
      </c>
      <c r="CY14" s="74">
        <f t="shared" si="48"/>
        <v>416058</v>
      </c>
      <c r="CZ14" s="74">
        <f t="shared" si="49"/>
        <v>20867</v>
      </c>
      <c r="DA14" s="74">
        <f t="shared" si="50"/>
        <v>0</v>
      </c>
      <c r="DB14" s="74">
        <f t="shared" si="51"/>
        <v>1223228</v>
      </c>
      <c r="DC14" s="74">
        <f t="shared" si="52"/>
        <v>544371</v>
      </c>
      <c r="DD14" s="74">
        <f t="shared" si="53"/>
        <v>589220</v>
      </c>
      <c r="DE14" s="74">
        <f t="shared" si="54"/>
        <v>15362</v>
      </c>
      <c r="DF14" s="74">
        <f t="shared" si="55"/>
        <v>74275</v>
      </c>
      <c r="DG14" s="74">
        <f t="shared" si="56"/>
        <v>580152</v>
      </c>
      <c r="DH14" s="74">
        <f t="shared" si="57"/>
        <v>0</v>
      </c>
      <c r="DI14" s="74">
        <f t="shared" si="58"/>
        <v>23567</v>
      </c>
      <c r="DJ14" s="74">
        <f t="shared" si="59"/>
        <v>2835067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852766</v>
      </c>
      <c r="E15" s="74">
        <f t="shared" si="7"/>
        <v>99053</v>
      </c>
      <c r="F15" s="74">
        <v>0</v>
      </c>
      <c r="G15" s="74">
        <v>0</v>
      </c>
      <c r="H15" s="74">
        <v>4200</v>
      </c>
      <c r="I15" s="74">
        <v>674</v>
      </c>
      <c r="J15" s="75" t="s">
        <v>110</v>
      </c>
      <c r="K15" s="74">
        <v>94179</v>
      </c>
      <c r="L15" s="74">
        <v>753713</v>
      </c>
      <c r="M15" s="74">
        <f t="shared" si="8"/>
        <v>137434</v>
      </c>
      <c r="N15" s="74">
        <f t="shared" si="9"/>
        <v>4668</v>
      </c>
      <c r="O15" s="74">
        <v>0</v>
      </c>
      <c r="P15" s="74">
        <v>4668</v>
      </c>
      <c r="Q15" s="74">
        <v>0</v>
      </c>
      <c r="R15" s="74">
        <v>0</v>
      </c>
      <c r="S15" s="75" t="s">
        <v>110</v>
      </c>
      <c r="T15" s="74">
        <v>0</v>
      </c>
      <c r="U15" s="74">
        <v>132766</v>
      </c>
      <c r="V15" s="74">
        <f t="shared" si="10"/>
        <v>990200</v>
      </c>
      <c r="W15" s="74">
        <f t="shared" si="11"/>
        <v>103721</v>
      </c>
      <c r="X15" s="74">
        <f t="shared" si="12"/>
        <v>0</v>
      </c>
      <c r="Y15" s="74">
        <f t="shared" si="13"/>
        <v>4668</v>
      </c>
      <c r="Z15" s="74">
        <f t="shared" si="14"/>
        <v>4200</v>
      </c>
      <c r="AA15" s="74">
        <f t="shared" si="15"/>
        <v>674</v>
      </c>
      <c r="AB15" s="75" t="s">
        <v>110</v>
      </c>
      <c r="AC15" s="74">
        <f t="shared" si="16"/>
        <v>94179</v>
      </c>
      <c r="AD15" s="74">
        <f t="shared" si="17"/>
        <v>886479</v>
      </c>
      <c r="AE15" s="74">
        <f t="shared" si="18"/>
        <v>58017</v>
      </c>
      <c r="AF15" s="74">
        <f t="shared" si="19"/>
        <v>58017</v>
      </c>
      <c r="AG15" s="74">
        <v>0</v>
      </c>
      <c r="AH15" s="74">
        <v>0</v>
      </c>
      <c r="AI15" s="74">
        <v>0</v>
      </c>
      <c r="AJ15" s="74">
        <v>58017</v>
      </c>
      <c r="AK15" s="74">
        <v>0</v>
      </c>
      <c r="AL15" s="74">
        <v>4597</v>
      </c>
      <c r="AM15" s="74">
        <f t="shared" si="20"/>
        <v>282329</v>
      </c>
      <c r="AN15" s="74">
        <f t="shared" si="21"/>
        <v>163367</v>
      </c>
      <c r="AO15" s="74">
        <v>89107</v>
      </c>
      <c r="AP15" s="74">
        <v>74260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5629</v>
      </c>
      <c r="AX15" s="74">
        <f t="shared" si="23"/>
        <v>113333</v>
      </c>
      <c r="AY15" s="74">
        <v>74492</v>
      </c>
      <c r="AZ15" s="74">
        <v>0</v>
      </c>
      <c r="BA15" s="74">
        <v>0</v>
      </c>
      <c r="BB15" s="74">
        <v>38841</v>
      </c>
      <c r="BC15" s="74">
        <v>493999</v>
      </c>
      <c r="BD15" s="74">
        <v>0</v>
      </c>
      <c r="BE15" s="74">
        <v>13824</v>
      </c>
      <c r="BF15" s="74">
        <f t="shared" si="24"/>
        <v>354170</v>
      </c>
      <c r="BG15" s="74">
        <f t="shared" si="25"/>
        <v>14004</v>
      </c>
      <c r="BH15" s="74">
        <f t="shared" si="26"/>
        <v>14004</v>
      </c>
      <c r="BI15" s="74">
        <v>0</v>
      </c>
      <c r="BJ15" s="74">
        <v>0</v>
      </c>
      <c r="BK15" s="74">
        <v>0</v>
      </c>
      <c r="BL15" s="74">
        <v>14004</v>
      </c>
      <c r="BM15" s="74">
        <v>0</v>
      </c>
      <c r="BN15" s="74">
        <v>0</v>
      </c>
      <c r="BO15" s="74">
        <f t="shared" si="27"/>
        <v>51174</v>
      </c>
      <c r="BP15" s="74">
        <f t="shared" si="28"/>
        <v>35413</v>
      </c>
      <c r="BQ15" s="74">
        <v>35413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15761</v>
      </c>
      <c r="CA15" s="74">
        <v>4410</v>
      </c>
      <c r="CB15" s="74">
        <v>0</v>
      </c>
      <c r="CC15" s="74">
        <v>748</v>
      </c>
      <c r="CD15" s="74">
        <v>10603</v>
      </c>
      <c r="CE15" s="74">
        <v>0</v>
      </c>
      <c r="CF15" s="74">
        <v>0</v>
      </c>
      <c r="CG15" s="74">
        <v>72256</v>
      </c>
      <c r="CH15" s="74">
        <f t="shared" si="31"/>
        <v>137434</v>
      </c>
      <c r="CI15" s="74">
        <f t="shared" si="32"/>
        <v>72021</v>
      </c>
      <c r="CJ15" s="74">
        <f t="shared" si="33"/>
        <v>72021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72021</v>
      </c>
      <c r="CO15" s="74">
        <f t="shared" si="38"/>
        <v>0</v>
      </c>
      <c r="CP15" s="74">
        <f t="shared" si="39"/>
        <v>4597</v>
      </c>
      <c r="CQ15" s="74">
        <f t="shared" si="40"/>
        <v>333503</v>
      </c>
      <c r="CR15" s="74">
        <f t="shared" si="41"/>
        <v>198780</v>
      </c>
      <c r="CS15" s="74">
        <f t="shared" si="42"/>
        <v>124520</v>
      </c>
      <c r="CT15" s="74">
        <f t="shared" si="43"/>
        <v>74260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5629</v>
      </c>
      <c r="DB15" s="74">
        <f t="shared" si="51"/>
        <v>129094</v>
      </c>
      <c r="DC15" s="74">
        <f t="shared" si="52"/>
        <v>78902</v>
      </c>
      <c r="DD15" s="74">
        <f t="shared" si="53"/>
        <v>0</v>
      </c>
      <c r="DE15" s="74">
        <f t="shared" si="54"/>
        <v>748</v>
      </c>
      <c r="DF15" s="74">
        <f t="shared" si="55"/>
        <v>49444</v>
      </c>
      <c r="DG15" s="74">
        <f t="shared" si="56"/>
        <v>493999</v>
      </c>
      <c r="DH15" s="74">
        <f t="shared" si="57"/>
        <v>0</v>
      </c>
      <c r="DI15" s="74">
        <f t="shared" si="58"/>
        <v>86080</v>
      </c>
      <c r="DJ15" s="74">
        <f t="shared" si="59"/>
        <v>491604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482783</v>
      </c>
      <c r="E16" s="74">
        <f t="shared" si="7"/>
        <v>32803</v>
      </c>
      <c r="F16" s="74">
        <v>0</v>
      </c>
      <c r="G16" s="74">
        <v>0</v>
      </c>
      <c r="H16" s="74">
        <v>0</v>
      </c>
      <c r="I16" s="74">
        <v>27961</v>
      </c>
      <c r="J16" s="75" t="s">
        <v>110</v>
      </c>
      <c r="K16" s="74">
        <v>4842</v>
      </c>
      <c r="L16" s="74">
        <v>449980</v>
      </c>
      <c r="M16" s="74">
        <f t="shared" si="8"/>
        <v>177032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0</v>
      </c>
      <c r="U16" s="74">
        <v>177032</v>
      </c>
      <c r="V16" s="74">
        <f t="shared" si="10"/>
        <v>659815</v>
      </c>
      <c r="W16" s="74">
        <f t="shared" si="11"/>
        <v>32803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27961</v>
      </c>
      <c r="AB16" s="75" t="s">
        <v>110</v>
      </c>
      <c r="AC16" s="74">
        <f t="shared" si="16"/>
        <v>4842</v>
      </c>
      <c r="AD16" s="74">
        <f t="shared" si="17"/>
        <v>627012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478969</v>
      </c>
      <c r="AN16" s="74">
        <f t="shared" si="21"/>
        <v>114003</v>
      </c>
      <c r="AO16" s="74">
        <v>26339</v>
      </c>
      <c r="AP16" s="74">
        <v>6459</v>
      </c>
      <c r="AQ16" s="74">
        <v>81205</v>
      </c>
      <c r="AR16" s="74">
        <v>0</v>
      </c>
      <c r="AS16" s="74">
        <f t="shared" si="22"/>
        <v>116560</v>
      </c>
      <c r="AT16" s="74">
        <v>2448</v>
      </c>
      <c r="AU16" s="74">
        <v>112077</v>
      </c>
      <c r="AV16" s="74">
        <v>2035</v>
      </c>
      <c r="AW16" s="74">
        <v>0</v>
      </c>
      <c r="AX16" s="74">
        <f t="shared" si="23"/>
        <v>248406</v>
      </c>
      <c r="AY16" s="74">
        <v>180453</v>
      </c>
      <c r="AZ16" s="74">
        <v>66402</v>
      </c>
      <c r="BA16" s="74">
        <v>1551</v>
      </c>
      <c r="BB16" s="74">
        <v>0</v>
      </c>
      <c r="BC16" s="74">
        <v>0</v>
      </c>
      <c r="BD16" s="74">
        <v>0</v>
      </c>
      <c r="BE16" s="74">
        <v>3814</v>
      </c>
      <c r="BF16" s="74">
        <f t="shared" si="24"/>
        <v>482783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70320</v>
      </c>
      <c r="BP16" s="74">
        <f t="shared" si="28"/>
        <v>55120</v>
      </c>
      <c r="BQ16" s="74">
        <v>19837</v>
      </c>
      <c r="BR16" s="74">
        <v>0</v>
      </c>
      <c r="BS16" s="74">
        <v>35283</v>
      </c>
      <c r="BT16" s="74">
        <v>0</v>
      </c>
      <c r="BU16" s="74">
        <f t="shared" si="29"/>
        <v>15200</v>
      </c>
      <c r="BV16" s="74">
        <v>5532</v>
      </c>
      <c r="BW16" s="74">
        <v>9668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106712</v>
      </c>
      <c r="CF16" s="74">
        <v>0</v>
      </c>
      <c r="CG16" s="74">
        <v>0</v>
      </c>
      <c r="CH16" s="74">
        <f t="shared" si="31"/>
        <v>70320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549289</v>
      </c>
      <c r="CR16" s="74">
        <f t="shared" si="41"/>
        <v>169123</v>
      </c>
      <c r="CS16" s="74">
        <f t="shared" si="42"/>
        <v>46176</v>
      </c>
      <c r="CT16" s="74">
        <f t="shared" si="43"/>
        <v>6459</v>
      </c>
      <c r="CU16" s="74">
        <f t="shared" si="44"/>
        <v>116488</v>
      </c>
      <c r="CV16" s="74">
        <f t="shared" si="45"/>
        <v>0</v>
      </c>
      <c r="CW16" s="74">
        <f t="shared" si="46"/>
        <v>131760</v>
      </c>
      <c r="CX16" s="74">
        <f t="shared" si="47"/>
        <v>7980</v>
      </c>
      <c r="CY16" s="74">
        <f t="shared" si="48"/>
        <v>121745</v>
      </c>
      <c r="CZ16" s="74">
        <f t="shared" si="49"/>
        <v>2035</v>
      </c>
      <c r="DA16" s="74">
        <f t="shared" si="50"/>
        <v>0</v>
      </c>
      <c r="DB16" s="74">
        <f t="shared" si="51"/>
        <v>248406</v>
      </c>
      <c r="DC16" s="74">
        <f t="shared" si="52"/>
        <v>180453</v>
      </c>
      <c r="DD16" s="74">
        <f t="shared" si="53"/>
        <v>66402</v>
      </c>
      <c r="DE16" s="74">
        <f t="shared" si="54"/>
        <v>1551</v>
      </c>
      <c r="DF16" s="74">
        <f t="shared" si="55"/>
        <v>0</v>
      </c>
      <c r="DG16" s="74">
        <f t="shared" si="56"/>
        <v>106712</v>
      </c>
      <c r="DH16" s="74">
        <f t="shared" si="57"/>
        <v>0</v>
      </c>
      <c r="DI16" s="74">
        <f t="shared" si="58"/>
        <v>3814</v>
      </c>
      <c r="DJ16" s="74">
        <f t="shared" si="59"/>
        <v>553103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339098</v>
      </c>
      <c r="E17" s="74">
        <f t="shared" si="7"/>
        <v>65135</v>
      </c>
      <c r="F17" s="74">
        <v>0</v>
      </c>
      <c r="G17" s="74">
        <v>0</v>
      </c>
      <c r="H17" s="74">
        <v>0</v>
      </c>
      <c r="I17" s="74">
        <v>63631</v>
      </c>
      <c r="J17" s="75" t="s">
        <v>110</v>
      </c>
      <c r="K17" s="74">
        <v>1504</v>
      </c>
      <c r="L17" s="74">
        <v>273963</v>
      </c>
      <c r="M17" s="74">
        <f t="shared" si="8"/>
        <v>70286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70286</v>
      </c>
      <c r="V17" s="74">
        <f t="shared" si="10"/>
        <v>409384</v>
      </c>
      <c r="W17" s="74">
        <f t="shared" si="11"/>
        <v>65135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63631</v>
      </c>
      <c r="AB17" s="75" t="s">
        <v>110</v>
      </c>
      <c r="AC17" s="74">
        <f t="shared" si="16"/>
        <v>1504</v>
      </c>
      <c r="AD17" s="74">
        <f t="shared" si="17"/>
        <v>344249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198691</v>
      </c>
      <c r="AN17" s="74">
        <f t="shared" si="21"/>
        <v>101319</v>
      </c>
      <c r="AO17" s="74">
        <v>7505</v>
      </c>
      <c r="AP17" s="74">
        <v>52536</v>
      </c>
      <c r="AQ17" s="74">
        <v>18763</v>
      </c>
      <c r="AR17" s="74">
        <v>22515</v>
      </c>
      <c r="AS17" s="74">
        <f t="shared" si="22"/>
        <v>22045</v>
      </c>
      <c r="AT17" s="74">
        <v>15150</v>
      </c>
      <c r="AU17" s="74">
        <v>0</v>
      </c>
      <c r="AV17" s="74">
        <v>6895</v>
      </c>
      <c r="AW17" s="74">
        <v>12517</v>
      </c>
      <c r="AX17" s="74">
        <f t="shared" si="23"/>
        <v>62810</v>
      </c>
      <c r="AY17" s="74">
        <v>48172</v>
      </c>
      <c r="AZ17" s="74">
        <v>3724</v>
      </c>
      <c r="BA17" s="74">
        <v>2206</v>
      </c>
      <c r="BB17" s="74">
        <v>8708</v>
      </c>
      <c r="BC17" s="74">
        <v>137078</v>
      </c>
      <c r="BD17" s="74">
        <v>0</v>
      </c>
      <c r="BE17" s="74">
        <v>3329</v>
      </c>
      <c r="BF17" s="74">
        <f t="shared" si="24"/>
        <v>202020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2763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2763</v>
      </c>
      <c r="CA17" s="74">
        <v>2763</v>
      </c>
      <c r="CB17" s="74">
        <v>0</v>
      </c>
      <c r="CC17" s="74">
        <v>0</v>
      </c>
      <c r="CD17" s="74">
        <v>0</v>
      </c>
      <c r="CE17" s="74">
        <v>67523</v>
      </c>
      <c r="CF17" s="74">
        <v>0</v>
      </c>
      <c r="CG17" s="74">
        <v>0</v>
      </c>
      <c r="CH17" s="74">
        <f t="shared" si="31"/>
        <v>2763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201454</v>
      </c>
      <c r="CR17" s="74">
        <f t="shared" si="41"/>
        <v>101319</v>
      </c>
      <c r="CS17" s="74">
        <f t="shared" si="42"/>
        <v>7505</v>
      </c>
      <c r="CT17" s="74">
        <f t="shared" si="43"/>
        <v>52536</v>
      </c>
      <c r="CU17" s="74">
        <f t="shared" si="44"/>
        <v>18763</v>
      </c>
      <c r="CV17" s="74">
        <f t="shared" si="45"/>
        <v>22515</v>
      </c>
      <c r="CW17" s="74">
        <f t="shared" si="46"/>
        <v>22045</v>
      </c>
      <c r="CX17" s="74">
        <f t="shared" si="47"/>
        <v>15150</v>
      </c>
      <c r="CY17" s="74">
        <f t="shared" si="48"/>
        <v>0</v>
      </c>
      <c r="CZ17" s="74">
        <f t="shared" si="49"/>
        <v>6895</v>
      </c>
      <c r="DA17" s="74">
        <f t="shared" si="50"/>
        <v>12517</v>
      </c>
      <c r="DB17" s="74">
        <f t="shared" si="51"/>
        <v>65573</v>
      </c>
      <c r="DC17" s="74">
        <f t="shared" si="52"/>
        <v>50935</v>
      </c>
      <c r="DD17" s="74">
        <f t="shared" si="53"/>
        <v>3724</v>
      </c>
      <c r="DE17" s="74">
        <f t="shared" si="54"/>
        <v>2206</v>
      </c>
      <c r="DF17" s="74">
        <f t="shared" si="55"/>
        <v>8708</v>
      </c>
      <c r="DG17" s="74">
        <f t="shared" si="56"/>
        <v>204601</v>
      </c>
      <c r="DH17" s="74">
        <f t="shared" si="57"/>
        <v>0</v>
      </c>
      <c r="DI17" s="74">
        <f t="shared" si="58"/>
        <v>3329</v>
      </c>
      <c r="DJ17" s="74">
        <f t="shared" si="59"/>
        <v>204783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337556</v>
      </c>
      <c r="E18" s="74">
        <f t="shared" si="7"/>
        <v>37566</v>
      </c>
      <c r="F18" s="74">
        <v>0</v>
      </c>
      <c r="G18" s="74">
        <v>0</v>
      </c>
      <c r="H18" s="74">
        <v>0</v>
      </c>
      <c r="I18" s="74">
        <v>36787</v>
      </c>
      <c r="J18" s="75" t="s">
        <v>110</v>
      </c>
      <c r="K18" s="74">
        <v>779</v>
      </c>
      <c r="L18" s="74">
        <v>299990</v>
      </c>
      <c r="M18" s="74">
        <f t="shared" si="8"/>
        <v>76827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76827</v>
      </c>
      <c r="V18" s="74">
        <f t="shared" si="10"/>
        <v>414383</v>
      </c>
      <c r="W18" s="74">
        <f t="shared" si="11"/>
        <v>37566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36787</v>
      </c>
      <c r="AB18" s="75" t="s">
        <v>110</v>
      </c>
      <c r="AC18" s="74">
        <f t="shared" si="16"/>
        <v>779</v>
      </c>
      <c r="AD18" s="74">
        <f t="shared" si="17"/>
        <v>376817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337556</v>
      </c>
      <c r="AN18" s="74">
        <f t="shared" si="21"/>
        <v>72191</v>
      </c>
      <c r="AO18" s="74">
        <v>40212</v>
      </c>
      <c r="AP18" s="74">
        <v>0</v>
      </c>
      <c r="AQ18" s="74">
        <v>24105</v>
      </c>
      <c r="AR18" s="74">
        <v>7874</v>
      </c>
      <c r="AS18" s="74">
        <f t="shared" si="22"/>
        <v>69582</v>
      </c>
      <c r="AT18" s="74">
        <v>15485</v>
      </c>
      <c r="AU18" s="74">
        <v>54097</v>
      </c>
      <c r="AV18" s="74">
        <v>0</v>
      </c>
      <c r="AW18" s="74">
        <v>0</v>
      </c>
      <c r="AX18" s="74">
        <f t="shared" si="23"/>
        <v>195783</v>
      </c>
      <c r="AY18" s="74">
        <v>83865</v>
      </c>
      <c r="AZ18" s="74">
        <v>94788</v>
      </c>
      <c r="BA18" s="74">
        <v>15618</v>
      </c>
      <c r="BB18" s="74">
        <v>1512</v>
      </c>
      <c r="BC18" s="74">
        <v>0</v>
      </c>
      <c r="BD18" s="74">
        <v>0</v>
      </c>
      <c r="BE18" s="74">
        <v>0</v>
      </c>
      <c r="BF18" s="74">
        <f t="shared" si="24"/>
        <v>337556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76827</v>
      </c>
      <c r="BP18" s="74">
        <f t="shared" si="28"/>
        <v>30603</v>
      </c>
      <c r="BQ18" s="74">
        <v>8342</v>
      </c>
      <c r="BR18" s="74">
        <v>0</v>
      </c>
      <c r="BS18" s="74">
        <v>22261</v>
      </c>
      <c r="BT18" s="74">
        <v>0</v>
      </c>
      <c r="BU18" s="74">
        <f t="shared" si="29"/>
        <v>31034</v>
      </c>
      <c r="BV18" s="74">
        <v>645</v>
      </c>
      <c r="BW18" s="74">
        <v>30389</v>
      </c>
      <c r="BX18" s="74">
        <v>0</v>
      </c>
      <c r="BY18" s="74">
        <v>0</v>
      </c>
      <c r="BZ18" s="74">
        <f t="shared" si="30"/>
        <v>15190</v>
      </c>
      <c r="CA18" s="74">
        <v>0</v>
      </c>
      <c r="CB18" s="74">
        <v>14861</v>
      </c>
      <c r="CC18" s="74">
        <v>70</v>
      </c>
      <c r="CD18" s="74">
        <v>259</v>
      </c>
      <c r="CE18" s="74">
        <v>0</v>
      </c>
      <c r="CF18" s="74">
        <v>0</v>
      </c>
      <c r="CG18" s="74">
        <v>0</v>
      </c>
      <c r="CH18" s="74">
        <f t="shared" si="31"/>
        <v>76827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414383</v>
      </c>
      <c r="CR18" s="74">
        <f t="shared" si="41"/>
        <v>102794</v>
      </c>
      <c r="CS18" s="74">
        <f t="shared" si="42"/>
        <v>48554</v>
      </c>
      <c r="CT18" s="74">
        <f t="shared" si="43"/>
        <v>0</v>
      </c>
      <c r="CU18" s="74">
        <f t="shared" si="44"/>
        <v>46366</v>
      </c>
      <c r="CV18" s="74">
        <f t="shared" si="45"/>
        <v>7874</v>
      </c>
      <c r="CW18" s="74">
        <f t="shared" si="46"/>
        <v>100616</v>
      </c>
      <c r="CX18" s="74">
        <f t="shared" si="47"/>
        <v>16130</v>
      </c>
      <c r="CY18" s="74">
        <f t="shared" si="48"/>
        <v>84486</v>
      </c>
      <c r="CZ18" s="74">
        <f t="shared" si="49"/>
        <v>0</v>
      </c>
      <c r="DA18" s="74">
        <f t="shared" si="50"/>
        <v>0</v>
      </c>
      <c r="DB18" s="74">
        <f t="shared" si="51"/>
        <v>210973</v>
      </c>
      <c r="DC18" s="74">
        <f t="shared" si="52"/>
        <v>83865</v>
      </c>
      <c r="DD18" s="74">
        <f t="shared" si="53"/>
        <v>109649</v>
      </c>
      <c r="DE18" s="74">
        <f t="shared" si="54"/>
        <v>15688</v>
      </c>
      <c r="DF18" s="74">
        <f t="shared" si="55"/>
        <v>1771</v>
      </c>
      <c r="DG18" s="74">
        <f t="shared" si="56"/>
        <v>0</v>
      </c>
      <c r="DH18" s="74">
        <f t="shared" si="57"/>
        <v>0</v>
      </c>
      <c r="DI18" s="74">
        <f t="shared" si="58"/>
        <v>0</v>
      </c>
      <c r="DJ18" s="74">
        <f t="shared" si="59"/>
        <v>414383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3471215</v>
      </c>
      <c r="E19" s="74">
        <f t="shared" si="7"/>
        <v>1310509</v>
      </c>
      <c r="F19" s="74">
        <v>438921</v>
      </c>
      <c r="G19" s="74">
        <v>32100</v>
      </c>
      <c r="H19" s="74">
        <v>611100</v>
      </c>
      <c r="I19" s="74">
        <v>48393</v>
      </c>
      <c r="J19" s="75" t="s">
        <v>110</v>
      </c>
      <c r="K19" s="74">
        <v>179995</v>
      </c>
      <c r="L19" s="74">
        <v>2160706</v>
      </c>
      <c r="M19" s="74">
        <f t="shared" si="8"/>
        <v>458820</v>
      </c>
      <c r="N19" s="74">
        <f t="shared" si="9"/>
        <v>41944</v>
      </c>
      <c r="O19" s="74">
        <v>0</v>
      </c>
      <c r="P19" s="74">
        <v>0</v>
      </c>
      <c r="Q19" s="74">
        <v>0</v>
      </c>
      <c r="R19" s="74">
        <v>41944</v>
      </c>
      <c r="S19" s="75" t="s">
        <v>110</v>
      </c>
      <c r="T19" s="74">
        <v>0</v>
      </c>
      <c r="U19" s="74">
        <v>416876</v>
      </c>
      <c r="V19" s="74">
        <f t="shared" si="10"/>
        <v>3930035</v>
      </c>
      <c r="W19" s="74">
        <f t="shared" si="11"/>
        <v>1352453</v>
      </c>
      <c r="X19" s="74">
        <f t="shared" si="12"/>
        <v>438921</v>
      </c>
      <c r="Y19" s="74">
        <f t="shared" si="13"/>
        <v>32100</v>
      </c>
      <c r="Z19" s="74">
        <f t="shared" si="14"/>
        <v>611100</v>
      </c>
      <c r="AA19" s="74">
        <f t="shared" si="15"/>
        <v>90337</v>
      </c>
      <c r="AB19" s="75" t="s">
        <v>110</v>
      </c>
      <c r="AC19" s="74">
        <f t="shared" si="16"/>
        <v>179995</v>
      </c>
      <c r="AD19" s="74">
        <f t="shared" si="17"/>
        <v>2577582</v>
      </c>
      <c r="AE19" s="74">
        <f t="shared" si="18"/>
        <v>1082270</v>
      </c>
      <c r="AF19" s="74">
        <f t="shared" si="19"/>
        <v>1082270</v>
      </c>
      <c r="AG19" s="74">
        <v>0</v>
      </c>
      <c r="AH19" s="74">
        <v>1082270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1353314</v>
      </c>
      <c r="AN19" s="74">
        <f t="shared" si="21"/>
        <v>368812</v>
      </c>
      <c r="AO19" s="74">
        <v>132167</v>
      </c>
      <c r="AP19" s="74">
        <v>217020</v>
      </c>
      <c r="AQ19" s="74">
        <v>12065</v>
      </c>
      <c r="AR19" s="74">
        <v>7560</v>
      </c>
      <c r="AS19" s="74">
        <f t="shared" si="22"/>
        <v>179350</v>
      </c>
      <c r="AT19" s="74">
        <v>12034</v>
      </c>
      <c r="AU19" s="74">
        <v>146529</v>
      </c>
      <c r="AV19" s="74">
        <v>20787</v>
      </c>
      <c r="AW19" s="74">
        <v>0</v>
      </c>
      <c r="AX19" s="74">
        <f t="shared" si="23"/>
        <v>802895</v>
      </c>
      <c r="AY19" s="74">
        <v>541004</v>
      </c>
      <c r="AZ19" s="74">
        <v>208395</v>
      </c>
      <c r="BA19" s="74">
        <v>53496</v>
      </c>
      <c r="BB19" s="74">
        <v>0</v>
      </c>
      <c r="BC19" s="74">
        <v>924229</v>
      </c>
      <c r="BD19" s="74">
        <v>2257</v>
      </c>
      <c r="BE19" s="74">
        <v>111402</v>
      </c>
      <c r="BF19" s="74">
        <f t="shared" si="24"/>
        <v>2546986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382281</v>
      </c>
      <c r="BP19" s="74">
        <f t="shared" si="28"/>
        <v>15784</v>
      </c>
      <c r="BQ19" s="74">
        <v>3273</v>
      </c>
      <c r="BR19" s="74">
        <v>0</v>
      </c>
      <c r="BS19" s="74">
        <v>12511</v>
      </c>
      <c r="BT19" s="74">
        <v>0</v>
      </c>
      <c r="BU19" s="74">
        <f t="shared" si="29"/>
        <v>155738</v>
      </c>
      <c r="BV19" s="74">
        <v>2805</v>
      </c>
      <c r="BW19" s="74">
        <v>8166</v>
      </c>
      <c r="BX19" s="74">
        <v>144767</v>
      </c>
      <c r="BY19" s="74">
        <v>0</v>
      </c>
      <c r="BZ19" s="74">
        <f t="shared" si="30"/>
        <v>210759</v>
      </c>
      <c r="CA19" s="74">
        <v>198228</v>
      </c>
      <c r="CB19" s="74">
        <v>6947</v>
      </c>
      <c r="CC19" s="74">
        <v>0</v>
      </c>
      <c r="CD19" s="74">
        <v>5584</v>
      </c>
      <c r="CE19" s="74">
        <v>76462</v>
      </c>
      <c r="CF19" s="74">
        <v>0</v>
      </c>
      <c r="CG19" s="74">
        <v>77</v>
      </c>
      <c r="CH19" s="74">
        <f t="shared" si="31"/>
        <v>382358</v>
      </c>
      <c r="CI19" s="74">
        <f t="shared" si="32"/>
        <v>1082270</v>
      </c>
      <c r="CJ19" s="74">
        <f t="shared" si="33"/>
        <v>1082270</v>
      </c>
      <c r="CK19" s="74">
        <f t="shared" si="34"/>
        <v>0</v>
      </c>
      <c r="CL19" s="74">
        <f t="shared" si="35"/>
        <v>1082270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1735595</v>
      </c>
      <c r="CR19" s="74">
        <f t="shared" si="41"/>
        <v>384596</v>
      </c>
      <c r="CS19" s="74">
        <f t="shared" si="42"/>
        <v>135440</v>
      </c>
      <c r="CT19" s="74">
        <f t="shared" si="43"/>
        <v>217020</v>
      </c>
      <c r="CU19" s="74">
        <f t="shared" si="44"/>
        <v>24576</v>
      </c>
      <c r="CV19" s="74">
        <f t="shared" si="45"/>
        <v>7560</v>
      </c>
      <c r="CW19" s="74">
        <f t="shared" si="46"/>
        <v>335088</v>
      </c>
      <c r="CX19" s="74">
        <f t="shared" si="47"/>
        <v>14839</v>
      </c>
      <c r="CY19" s="74">
        <f t="shared" si="48"/>
        <v>154695</v>
      </c>
      <c r="CZ19" s="74">
        <f t="shared" si="49"/>
        <v>165554</v>
      </c>
      <c r="DA19" s="74">
        <f t="shared" si="50"/>
        <v>0</v>
      </c>
      <c r="DB19" s="74">
        <f t="shared" si="51"/>
        <v>1013654</v>
      </c>
      <c r="DC19" s="74">
        <f t="shared" si="52"/>
        <v>739232</v>
      </c>
      <c r="DD19" s="74">
        <f t="shared" si="53"/>
        <v>215342</v>
      </c>
      <c r="DE19" s="74">
        <f t="shared" si="54"/>
        <v>53496</v>
      </c>
      <c r="DF19" s="74">
        <f t="shared" si="55"/>
        <v>5584</v>
      </c>
      <c r="DG19" s="74">
        <f t="shared" si="56"/>
        <v>1000691</v>
      </c>
      <c r="DH19" s="74">
        <f t="shared" si="57"/>
        <v>2257</v>
      </c>
      <c r="DI19" s="74">
        <f t="shared" si="58"/>
        <v>111479</v>
      </c>
      <c r="DJ19" s="74">
        <f t="shared" si="59"/>
        <v>2929344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601067</v>
      </c>
      <c r="E20" s="74">
        <f t="shared" si="7"/>
        <v>136073</v>
      </c>
      <c r="F20" s="74">
        <v>0</v>
      </c>
      <c r="G20" s="74">
        <v>0</v>
      </c>
      <c r="H20" s="74">
        <v>0</v>
      </c>
      <c r="I20" s="74">
        <v>92624</v>
      </c>
      <c r="J20" s="75" t="s">
        <v>110</v>
      </c>
      <c r="K20" s="74">
        <v>43449</v>
      </c>
      <c r="L20" s="74">
        <v>464994</v>
      </c>
      <c r="M20" s="74">
        <f t="shared" si="8"/>
        <v>226450</v>
      </c>
      <c r="N20" s="74">
        <f t="shared" si="9"/>
        <v>56452</v>
      </c>
      <c r="O20" s="74">
        <v>0</v>
      </c>
      <c r="P20" s="74">
        <v>0</v>
      </c>
      <c r="Q20" s="74">
        <v>56400</v>
      </c>
      <c r="R20" s="74">
        <v>38</v>
      </c>
      <c r="S20" s="75" t="s">
        <v>110</v>
      </c>
      <c r="T20" s="74">
        <v>14</v>
      </c>
      <c r="U20" s="74">
        <v>169998</v>
      </c>
      <c r="V20" s="74">
        <f t="shared" si="10"/>
        <v>827517</v>
      </c>
      <c r="W20" s="74">
        <f t="shared" si="11"/>
        <v>192525</v>
      </c>
      <c r="X20" s="74">
        <f t="shared" si="12"/>
        <v>0</v>
      </c>
      <c r="Y20" s="74">
        <f t="shared" si="13"/>
        <v>0</v>
      </c>
      <c r="Z20" s="74">
        <f t="shared" si="14"/>
        <v>56400</v>
      </c>
      <c r="AA20" s="74">
        <f t="shared" si="15"/>
        <v>92662</v>
      </c>
      <c r="AB20" s="75" t="s">
        <v>110</v>
      </c>
      <c r="AC20" s="74">
        <f t="shared" si="16"/>
        <v>43463</v>
      </c>
      <c r="AD20" s="74">
        <f t="shared" si="17"/>
        <v>634992</v>
      </c>
      <c r="AE20" s="74">
        <f t="shared" si="18"/>
        <v>18296</v>
      </c>
      <c r="AF20" s="74">
        <f t="shared" si="19"/>
        <v>15461</v>
      </c>
      <c r="AG20" s="74">
        <v>0</v>
      </c>
      <c r="AH20" s="74">
        <v>14700</v>
      </c>
      <c r="AI20" s="74">
        <v>0</v>
      </c>
      <c r="AJ20" s="74">
        <v>761</v>
      </c>
      <c r="AK20" s="74">
        <v>2835</v>
      </c>
      <c r="AL20" s="74">
        <v>0</v>
      </c>
      <c r="AM20" s="74">
        <f t="shared" si="20"/>
        <v>576806</v>
      </c>
      <c r="AN20" s="74">
        <f t="shared" si="21"/>
        <v>332595</v>
      </c>
      <c r="AO20" s="74">
        <v>17479</v>
      </c>
      <c r="AP20" s="74">
        <v>237054</v>
      </c>
      <c r="AQ20" s="74">
        <v>69416</v>
      </c>
      <c r="AR20" s="74">
        <v>8646</v>
      </c>
      <c r="AS20" s="74">
        <f t="shared" si="22"/>
        <v>68630</v>
      </c>
      <c r="AT20" s="74">
        <v>13478</v>
      </c>
      <c r="AU20" s="74">
        <v>53467</v>
      </c>
      <c r="AV20" s="74">
        <v>1685</v>
      </c>
      <c r="AW20" s="74">
        <v>0</v>
      </c>
      <c r="AX20" s="74">
        <f t="shared" si="23"/>
        <v>172840</v>
      </c>
      <c r="AY20" s="74">
        <v>65873</v>
      </c>
      <c r="AZ20" s="74">
        <v>81236</v>
      </c>
      <c r="BA20" s="74">
        <v>25277</v>
      </c>
      <c r="BB20" s="74">
        <v>454</v>
      </c>
      <c r="BC20" s="74">
        <v>0</v>
      </c>
      <c r="BD20" s="74">
        <v>2741</v>
      </c>
      <c r="BE20" s="74">
        <v>5965</v>
      </c>
      <c r="BF20" s="74">
        <f t="shared" si="24"/>
        <v>601067</v>
      </c>
      <c r="BG20" s="74">
        <f t="shared" si="25"/>
        <v>54898</v>
      </c>
      <c r="BH20" s="74">
        <f t="shared" si="26"/>
        <v>54898</v>
      </c>
      <c r="BI20" s="74">
        <v>0</v>
      </c>
      <c r="BJ20" s="74">
        <v>54898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171058</v>
      </c>
      <c r="BP20" s="74">
        <f t="shared" si="28"/>
        <v>22712</v>
      </c>
      <c r="BQ20" s="74">
        <v>0</v>
      </c>
      <c r="BR20" s="74">
        <v>0</v>
      </c>
      <c r="BS20" s="74">
        <v>22712</v>
      </c>
      <c r="BT20" s="74">
        <v>0</v>
      </c>
      <c r="BU20" s="74">
        <f t="shared" si="29"/>
        <v>92364</v>
      </c>
      <c r="BV20" s="74">
        <v>0</v>
      </c>
      <c r="BW20" s="74">
        <v>92364</v>
      </c>
      <c r="BX20" s="74">
        <v>0</v>
      </c>
      <c r="BY20" s="74">
        <v>0</v>
      </c>
      <c r="BZ20" s="74">
        <f t="shared" si="30"/>
        <v>55761</v>
      </c>
      <c r="CA20" s="74">
        <v>0</v>
      </c>
      <c r="CB20" s="74">
        <v>53257</v>
      </c>
      <c r="CC20" s="74">
        <v>0</v>
      </c>
      <c r="CD20" s="74">
        <v>2504</v>
      </c>
      <c r="CE20" s="74">
        <v>0</v>
      </c>
      <c r="CF20" s="74">
        <v>221</v>
      </c>
      <c r="CG20" s="74">
        <v>494</v>
      </c>
      <c r="CH20" s="74">
        <f t="shared" si="31"/>
        <v>226450</v>
      </c>
      <c r="CI20" s="74">
        <f t="shared" si="32"/>
        <v>73194</v>
      </c>
      <c r="CJ20" s="74">
        <f t="shared" si="33"/>
        <v>70359</v>
      </c>
      <c r="CK20" s="74">
        <f t="shared" si="34"/>
        <v>0</v>
      </c>
      <c r="CL20" s="74">
        <f t="shared" si="35"/>
        <v>69598</v>
      </c>
      <c r="CM20" s="74">
        <f t="shared" si="36"/>
        <v>0</v>
      </c>
      <c r="CN20" s="74">
        <f t="shared" si="37"/>
        <v>761</v>
      </c>
      <c r="CO20" s="74">
        <f t="shared" si="38"/>
        <v>2835</v>
      </c>
      <c r="CP20" s="74">
        <f t="shared" si="39"/>
        <v>0</v>
      </c>
      <c r="CQ20" s="74">
        <f t="shared" si="40"/>
        <v>747864</v>
      </c>
      <c r="CR20" s="74">
        <f t="shared" si="41"/>
        <v>355307</v>
      </c>
      <c r="CS20" s="74">
        <f t="shared" si="42"/>
        <v>17479</v>
      </c>
      <c r="CT20" s="74">
        <f t="shared" si="43"/>
        <v>237054</v>
      </c>
      <c r="CU20" s="74">
        <f t="shared" si="44"/>
        <v>92128</v>
      </c>
      <c r="CV20" s="74">
        <f t="shared" si="45"/>
        <v>8646</v>
      </c>
      <c r="CW20" s="74">
        <f t="shared" si="46"/>
        <v>160994</v>
      </c>
      <c r="CX20" s="74">
        <f t="shared" si="47"/>
        <v>13478</v>
      </c>
      <c r="CY20" s="74">
        <f t="shared" si="48"/>
        <v>145831</v>
      </c>
      <c r="CZ20" s="74">
        <f t="shared" si="49"/>
        <v>1685</v>
      </c>
      <c r="DA20" s="74">
        <f t="shared" si="50"/>
        <v>0</v>
      </c>
      <c r="DB20" s="74">
        <f t="shared" si="51"/>
        <v>228601</v>
      </c>
      <c r="DC20" s="74">
        <f t="shared" si="52"/>
        <v>65873</v>
      </c>
      <c r="DD20" s="74">
        <f t="shared" si="53"/>
        <v>134493</v>
      </c>
      <c r="DE20" s="74">
        <f t="shared" si="54"/>
        <v>25277</v>
      </c>
      <c r="DF20" s="74">
        <f t="shared" si="55"/>
        <v>2958</v>
      </c>
      <c r="DG20" s="74">
        <f t="shared" si="56"/>
        <v>0</v>
      </c>
      <c r="DH20" s="74">
        <f t="shared" si="57"/>
        <v>2962</v>
      </c>
      <c r="DI20" s="74">
        <f t="shared" si="58"/>
        <v>6459</v>
      </c>
      <c r="DJ20" s="74">
        <f t="shared" si="59"/>
        <v>827517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235591</v>
      </c>
      <c r="E21" s="74">
        <f t="shared" si="7"/>
        <v>25538</v>
      </c>
      <c r="F21" s="74">
        <v>0</v>
      </c>
      <c r="G21" s="74">
        <v>0</v>
      </c>
      <c r="H21" s="74">
        <v>9100</v>
      </c>
      <c r="I21" s="74">
        <v>10502</v>
      </c>
      <c r="J21" s="75" t="s">
        <v>110</v>
      </c>
      <c r="K21" s="74">
        <v>5936</v>
      </c>
      <c r="L21" s="74">
        <v>210053</v>
      </c>
      <c r="M21" s="74">
        <f t="shared" si="8"/>
        <v>90387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90387</v>
      </c>
      <c r="V21" s="74">
        <f t="shared" si="10"/>
        <v>325978</v>
      </c>
      <c r="W21" s="74">
        <f t="shared" si="11"/>
        <v>25538</v>
      </c>
      <c r="X21" s="74">
        <f t="shared" si="12"/>
        <v>0</v>
      </c>
      <c r="Y21" s="74">
        <f t="shared" si="13"/>
        <v>0</v>
      </c>
      <c r="Z21" s="74">
        <f t="shared" si="14"/>
        <v>9100</v>
      </c>
      <c r="AA21" s="74">
        <f t="shared" si="15"/>
        <v>10502</v>
      </c>
      <c r="AB21" s="75" t="s">
        <v>110</v>
      </c>
      <c r="AC21" s="74">
        <f t="shared" si="16"/>
        <v>5936</v>
      </c>
      <c r="AD21" s="74">
        <f t="shared" si="17"/>
        <v>300440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235591</v>
      </c>
      <c r="AN21" s="74">
        <f t="shared" si="21"/>
        <v>28496</v>
      </c>
      <c r="AO21" s="74">
        <v>0</v>
      </c>
      <c r="AP21" s="74">
        <v>0</v>
      </c>
      <c r="AQ21" s="74">
        <v>24425</v>
      </c>
      <c r="AR21" s="74">
        <v>4071</v>
      </c>
      <c r="AS21" s="74">
        <f t="shared" si="22"/>
        <v>88527</v>
      </c>
      <c r="AT21" s="74">
        <v>6847</v>
      </c>
      <c r="AU21" s="74">
        <v>80480</v>
      </c>
      <c r="AV21" s="74">
        <v>1200</v>
      </c>
      <c r="AW21" s="74">
        <v>9975</v>
      </c>
      <c r="AX21" s="74">
        <f t="shared" si="23"/>
        <v>108593</v>
      </c>
      <c r="AY21" s="74">
        <v>37371</v>
      </c>
      <c r="AZ21" s="74">
        <v>65579</v>
      </c>
      <c r="BA21" s="74">
        <v>5643</v>
      </c>
      <c r="BB21" s="74">
        <v>0</v>
      </c>
      <c r="BC21" s="74">
        <v>0</v>
      </c>
      <c r="BD21" s="74">
        <v>0</v>
      </c>
      <c r="BE21" s="74">
        <v>0</v>
      </c>
      <c r="BF21" s="74">
        <f t="shared" si="24"/>
        <v>235591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90387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47050</v>
      </c>
      <c r="BV21" s="74">
        <v>1372</v>
      </c>
      <c r="BW21" s="74">
        <v>45678</v>
      </c>
      <c r="BX21" s="74">
        <v>0</v>
      </c>
      <c r="BY21" s="74">
        <v>0</v>
      </c>
      <c r="BZ21" s="74">
        <f t="shared" si="30"/>
        <v>43337</v>
      </c>
      <c r="CA21" s="74">
        <v>913</v>
      </c>
      <c r="CB21" s="74">
        <v>33638</v>
      </c>
      <c r="CC21" s="74">
        <v>8786</v>
      </c>
      <c r="CD21" s="74">
        <v>0</v>
      </c>
      <c r="CE21" s="74">
        <v>0</v>
      </c>
      <c r="CF21" s="74">
        <v>0</v>
      </c>
      <c r="CG21" s="74">
        <v>0</v>
      </c>
      <c r="CH21" s="74">
        <f t="shared" si="31"/>
        <v>90387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325978</v>
      </c>
      <c r="CR21" s="74">
        <f t="shared" si="41"/>
        <v>28496</v>
      </c>
      <c r="CS21" s="74">
        <f t="shared" si="42"/>
        <v>0</v>
      </c>
      <c r="CT21" s="74">
        <f t="shared" si="43"/>
        <v>0</v>
      </c>
      <c r="CU21" s="74">
        <f t="shared" si="44"/>
        <v>24425</v>
      </c>
      <c r="CV21" s="74">
        <f t="shared" si="45"/>
        <v>4071</v>
      </c>
      <c r="CW21" s="74">
        <f t="shared" si="46"/>
        <v>135577</v>
      </c>
      <c r="CX21" s="74">
        <f t="shared" si="47"/>
        <v>8219</v>
      </c>
      <c r="CY21" s="74">
        <f t="shared" si="48"/>
        <v>126158</v>
      </c>
      <c r="CZ21" s="74">
        <f t="shared" si="49"/>
        <v>1200</v>
      </c>
      <c r="DA21" s="74">
        <f t="shared" si="50"/>
        <v>9975</v>
      </c>
      <c r="DB21" s="74">
        <f t="shared" si="51"/>
        <v>151930</v>
      </c>
      <c r="DC21" s="74">
        <f t="shared" si="52"/>
        <v>38284</v>
      </c>
      <c r="DD21" s="74">
        <f t="shared" si="53"/>
        <v>99217</v>
      </c>
      <c r="DE21" s="74">
        <f t="shared" si="54"/>
        <v>14429</v>
      </c>
      <c r="DF21" s="74">
        <f t="shared" si="55"/>
        <v>0</v>
      </c>
      <c r="DG21" s="74">
        <f t="shared" si="56"/>
        <v>0</v>
      </c>
      <c r="DH21" s="74">
        <f t="shared" si="57"/>
        <v>0</v>
      </c>
      <c r="DI21" s="74">
        <f t="shared" si="58"/>
        <v>0</v>
      </c>
      <c r="DJ21" s="74">
        <f t="shared" si="59"/>
        <v>325978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150940</v>
      </c>
      <c r="E22" s="74">
        <f t="shared" si="7"/>
        <v>10302</v>
      </c>
      <c r="F22" s="74">
        <v>0</v>
      </c>
      <c r="G22" s="74">
        <v>0</v>
      </c>
      <c r="H22" s="74">
        <v>0</v>
      </c>
      <c r="I22" s="74">
        <v>9150</v>
      </c>
      <c r="J22" s="75" t="s">
        <v>110</v>
      </c>
      <c r="K22" s="74">
        <v>1152</v>
      </c>
      <c r="L22" s="74">
        <v>140638</v>
      </c>
      <c r="M22" s="74">
        <f t="shared" si="8"/>
        <v>78</v>
      </c>
      <c r="N22" s="74">
        <f t="shared" si="9"/>
        <v>15</v>
      </c>
      <c r="O22" s="74">
        <v>0</v>
      </c>
      <c r="P22" s="74">
        <v>0</v>
      </c>
      <c r="Q22" s="74">
        <v>0</v>
      </c>
      <c r="R22" s="74">
        <v>15</v>
      </c>
      <c r="S22" s="75" t="s">
        <v>110</v>
      </c>
      <c r="T22" s="74">
        <v>0</v>
      </c>
      <c r="U22" s="74">
        <v>63</v>
      </c>
      <c r="V22" s="74">
        <f t="shared" si="10"/>
        <v>151018</v>
      </c>
      <c r="W22" s="74">
        <f t="shared" si="11"/>
        <v>10317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9165</v>
      </c>
      <c r="AB22" s="75" t="s">
        <v>110</v>
      </c>
      <c r="AC22" s="74">
        <f t="shared" si="16"/>
        <v>1152</v>
      </c>
      <c r="AD22" s="74">
        <f t="shared" si="17"/>
        <v>140701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63208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63208</v>
      </c>
      <c r="AY22" s="74">
        <v>31878</v>
      </c>
      <c r="AZ22" s="74">
        <v>0</v>
      </c>
      <c r="BA22" s="74">
        <v>15814</v>
      </c>
      <c r="BB22" s="74">
        <v>15516</v>
      </c>
      <c r="BC22" s="74">
        <v>72151</v>
      </c>
      <c r="BD22" s="74">
        <v>0</v>
      </c>
      <c r="BE22" s="74">
        <v>15581</v>
      </c>
      <c r="BF22" s="74">
        <f t="shared" si="24"/>
        <v>78789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78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78</v>
      </c>
      <c r="CA22" s="74">
        <v>0</v>
      </c>
      <c r="CB22" s="74">
        <v>0</v>
      </c>
      <c r="CC22" s="74">
        <v>78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78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63286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63286</v>
      </c>
      <c r="DC22" s="74">
        <f t="shared" si="52"/>
        <v>31878</v>
      </c>
      <c r="DD22" s="74">
        <f t="shared" si="53"/>
        <v>0</v>
      </c>
      <c r="DE22" s="74">
        <f t="shared" si="54"/>
        <v>15892</v>
      </c>
      <c r="DF22" s="74">
        <f t="shared" si="55"/>
        <v>15516</v>
      </c>
      <c r="DG22" s="74">
        <f t="shared" si="56"/>
        <v>72151</v>
      </c>
      <c r="DH22" s="74">
        <f t="shared" si="57"/>
        <v>0</v>
      </c>
      <c r="DI22" s="74">
        <f t="shared" si="58"/>
        <v>15581</v>
      </c>
      <c r="DJ22" s="74">
        <f t="shared" si="59"/>
        <v>78867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38809</v>
      </c>
      <c r="E23" s="74">
        <f t="shared" si="7"/>
        <v>2611</v>
      </c>
      <c r="F23" s="74">
        <v>0</v>
      </c>
      <c r="G23" s="74">
        <v>0</v>
      </c>
      <c r="H23" s="74">
        <v>0</v>
      </c>
      <c r="I23" s="74">
        <v>994</v>
      </c>
      <c r="J23" s="75" t="s">
        <v>110</v>
      </c>
      <c r="K23" s="74">
        <v>1617</v>
      </c>
      <c r="L23" s="74">
        <v>36198</v>
      </c>
      <c r="M23" s="74">
        <f t="shared" si="8"/>
        <v>32917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32917</v>
      </c>
      <c r="V23" s="74">
        <f t="shared" si="10"/>
        <v>71726</v>
      </c>
      <c r="W23" s="74">
        <f t="shared" si="11"/>
        <v>2611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994</v>
      </c>
      <c r="AB23" s="75" t="s">
        <v>110</v>
      </c>
      <c r="AC23" s="74">
        <f t="shared" si="16"/>
        <v>1617</v>
      </c>
      <c r="AD23" s="74">
        <f t="shared" si="17"/>
        <v>69115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28052</v>
      </c>
      <c r="AN23" s="74">
        <f t="shared" si="21"/>
        <v>6357</v>
      </c>
      <c r="AO23" s="74">
        <v>4668</v>
      </c>
      <c r="AP23" s="74">
        <v>0</v>
      </c>
      <c r="AQ23" s="74">
        <v>1689</v>
      </c>
      <c r="AR23" s="74">
        <v>0</v>
      </c>
      <c r="AS23" s="74">
        <f t="shared" si="22"/>
        <v>5100</v>
      </c>
      <c r="AT23" s="74">
        <v>5100</v>
      </c>
      <c r="AU23" s="74">
        <v>0</v>
      </c>
      <c r="AV23" s="74">
        <v>0</v>
      </c>
      <c r="AW23" s="74">
        <v>0</v>
      </c>
      <c r="AX23" s="74">
        <f t="shared" si="23"/>
        <v>16595</v>
      </c>
      <c r="AY23" s="74">
        <v>13483</v>
      </c>
      <c r="AZ23" s="74">
        <v>1676</v>
      </c>
      <c r="BA23" s="74">
        <v>1436</v>
      </c>
      <c r="BB23" s="74">
        <v>0</v>
      </c>
      <c r="BC23" s="74">
        <v>10757</v>
      </c>
      <c r="BD23" s="74">
        <v>0</v>
      </c>
      <c r="BE23" s="74">
        <v>0</v>
      </c>
      <c r="BF23" s="74">
        <f t="shared" si="24"/>
        <v>28052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24379</v>
      </c>
      <c r="BP23" s="74">
        <f t="shared" si="28"/>
        <v>4668</v>
      </c>
      <c r="BQ23" s="74">
        <v>4668</v>
      </c>
      <c r="BR23" s="74">
        <v>0</v>
      </c>
      <c r="BS23" s="74">
        <v>0</v>
      </c>
      <c r="BT23" s="74">
        <v>0</v>
      </c>
      <c r="BU23" s="74">
        <f t="shared" si="29"/>
        <v>10241</v>
      </c>
      <c r="BV23" s="74">
        <v>1207</v>
      </c>
      <c r="BW23" s="74">
        <v>0</v>
      </c>
      <c r="BX23" s="74">
        <v>9034</v>
      </c>
      <c r="BY23" s="74">
        <v>0</v>
      </c>
      <c r="BZ23" s="74">
        <f t="shared" si="30"/>
        <v>9470</v>
      </c>
      <c r="CA23" s="74">
        <v>0</v>
      </c>
      <c r="CB23" s="74">
        <v>0</v>
      </c>
      <c r="CC23" s="74">
        <v>9470</v>
      </c>
      <c r="CD23" s="74">
        <v>0</v>
      </c>
      <c r="CE23" s="74">
        <v>8538</v>
      </c>
      <c r="CF23" s="74">
        <v>0</v>
      </c>
      <c r="CG23" s="74">
        <v>0</v>
      </c>
      <c r="CH23" s="74">
        <f t="shared" si="31"/>
        <v>24379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52431</v>
      </c>
      <c r="CR23" s="74">
        <f t="shared" si="41"/>
        <v>11025</v>
      </c>
      <c r="CS23" s="74">
        <f t="shared" si="42"/>
        <v>9336</v>
      </c>
      <c r="CT23" s="74">
        <f t="shared" si="43"/>
        <v>0</v>
      </c>
      <c r="CU23" s="74">
        <f t="shared" si="44"/>
        <v>1689</v>
      </c>
      <c r="CV23" s="74">
        <f t="shared" si="45"/>
        <v>0</v>
      </c>
      <c r="CW23" s="74">
        <f t="shared" si="46"/>
        <v>15341</v>
      </c>
      <c r="CX23" s="74">
        <f t="shared" si="47"/>
        <v>6307</v>
      </c>
      <c r="CY23" s="74">
        <f t="shared" si="48"/>
        <v>0</v>
      </c>
      <c r="CZ23" s="74">
        <f t="shared" si="49"/>
        <v>9034</v>
      </c>
      <c r="DA23" s="74">
        <f t="shared" si="50"/>
        <v>0</v>
      </c>
      <c r="DB23" s="74">
        <f t="shared" si="51"/>
        <v>26065</v>
      </c>
      <c r="DC23" s="74">
        <f t="shared" si="52"/>
        <v>13483</v>
      </c>
      <c r="DD23" s="74">
        <f t="shared" si="53"/>
        <v>1676</v>
      </c>
      <c r="DE23" s="74">
        <f t="shared" si="54"/>
        <v>10906</v>
      </c>
      <c r="DF23" s="74">
        <f t="shared" si="55"/>
        <v>0</v>
      </c>
      <c r="DG23" s="74">
        <f t="shared" si="56"/>
        <v>19295</v>
      </c>
      <c r="DH23" s="74">
        <f t="shared" si="57"/>
        <v>0</v>
      </c>
      <c r="DI23" s="74">
        <f t="shared" si="58"/>
        <v>0</v>
      </c>
      <c r="DJ23" s="74">
        <f t="shared" si="59"/>
        <v>52431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99110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0</v>
      </c>
      <c r="L24" s="74">
        <v>99110</v>
      </c>
      <c r="M24" s="74">
        <f t="shared" si="8"/>
        <v>22967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22967</v>
      </c>
      <c r="V24" s="74">
        <f t="shared" si="10"/>
        <v>122077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0</v>
      </c>
      <c r="AD24" s="74">
        <f t="shared" si="17"/>
        <v>122077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99110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22967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122077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99557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0</v>
      </c>
      <c r="L25" s="74">
        <v>99557</v>
      </c>
      <c r="M25" s="74">
        <f t="shared" si="8"/>
        <v>20696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20696</v>
      </c>
      <c r="V25" s="74">
        <f t="shared" si="10"/>
        <v>120253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120253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99557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20696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120253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51599</v>
      </c>
      <c r="E26" s="74">
        <f t="shared" si="7"/>
        <v>8090</v>
      </c>
      <c r="F26" s="74">
        <v>0</v>
      </c>
      <c r="G26" s="74">
        <v>0</v>
      </c>
      <c r="H26" s="74">
        <v>0</v>
      </c>
      <c r="I26" s="74">
        <v>7596</v>
      </c>
      <c r="J26" s="75" t="s">
        <v>110</v>
      </c>
      <c r="K26" s="74">
        <v>494</v>
      </c>
      <c r="L26" s="74">
        <v>43509</v>
      </c>
      <c r="M26" s="74">
        <f t="shared" si="8"/>
        <v>1729</v>
      </c>
      <c r="N26" s="74">
        <f t="shared" si="9"/>
        <v>1729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1729</v>
      </c>
      <c r="U26" s="74">
        <v>0</v>
      </c>
      <c r="V26" s="74">
        <f t="shared" si="10"/>
        <v>53328</v>
      </c>
      <c r="W26" s="74">
        <f t="shared" si="11"/>
        <v>9819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7596</v>
      </c>
      <c r="AB26" s="75" t="s">
        <v>110</v>
      </c>
      <c r="AC26" s="74">
        <f t="shared" si="16"/>
        <v>2223</v>
      </c>
      <c r="AD26" s="74">
        <f t="shared" si="17"/>
        <v>43509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48973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2630</v>
      </c>
      <c r="AT26" s="74">
        <v>1803</v>
      </c>
      <c r="AU26" s="74">
        <v>827</v>
      </c>
      <c r="AV26" s="74">
        <v>0</v>
      </c>
      <c r="AW26" s="74">
        <v>4313</v>
      </c>
      <c r="AX26" s="74">
        <f t="shared" si="23"/>
        <v>42030</v>
      </c>
      <c r="AY26" s="74">
        <v>8410</v>
      </c>
      <c r="AZ26" s="74">
        <v>3350</v>
      </c>
      <c r="BA26" s="74">
        <v>30150</v>
      </c>
      <c r="BB26" s="74">
        <v>120</v>
      </c>
      <c r="BC26" s="74">
        <v>0</v>
      </c>
      <c r="BD26" s="74">
        <v>0</v>
      </c>
      <c r="BE26" s="74">
        <v>2626</v>
      </c>
      <c r="BF26" s="74">
        <f t="shared" si="24"/>
        <v>51599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1729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1729</v>
      </c>
      <c r="CA26" s="74">
        <v>0</v>
      </c>
      <c r="CB26" s="74">
        <v>0</v>
      </c>
      <c r="CC26" s="74">
        <v>1729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1729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50702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2630</v>
      </c>
      <c r="CX26" s="74">
        <f t="shared" si="47"/>
        <v>1803</v>
      </c>
      <c r="CY26" s="74">
        <f t="shared" si="48"/>
        <v>827</v>
      </c>
      <c r="CZ26" s="74">
        <f t="shared" si="49"/>
        <v>0</v>
      </c>
      <c r="DA26" s="74">
        <f t="shared" si="50"/>
        <v>4313</v>
      </c>
      <c r="DB26" s="74">
        <f t="shared" si="51"/>
        <v>43759</v>
      </c>
      <c r="DC26" s="74">
        <f t="shared" si="52"/>
        <v>8410</v>
      </c>
      <c r="DD26" s="74">
        <f t="shared" si="53"/>
        <v>3350</v>
      </c>
      <c r="DE26" s="74">
        <f t="shared" si="54"/>
        <v>31879</v>
      </c>
      <c r="DF26" s="74">
        <f t="shared" si="55"/>
        <v>120</v>
      </c>
      <c r="DG26" s="74">
        <f t="shared" si="56"/>
        <v>0</v>
      </c>
      <c r="DH26" s="74">
        <f t="shared" si="57"/>
        <v>0</v>
      </c>
      <c r="DI26" s="74">
        <f t="shared" si="58"/>
        <v>2626</v>
      </c>
      <c r="DJ26" s="74">
        <f t="shared" si="59"/>
        <v>53328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150</v>
      </c>
      <c r="B2" s="147" t="s">
        <v>151</v>
      </c>
      <c r="C2" s="150" t="s">
        <v>152</v>
      </c>
      <c r="D2" s="131" t="s">
        <v>153</v>
      </c>
      <c r="E2" s="78"/>
      <c r="F2" s="78"/>
      <c r="G2" s="78"/>
      <c r="H2" s="78"/>
      <c r="I2" s="78"/>
      <c r="J2" s="78"/>
      <c r="K2" s="78"/>
      <c r="L2" s="79"/>
      <c r="M2" s="131" t="s">
        <v>154</v>
      </c>
      <c r="N2" s="78"/>
      <c r="O2" s="78"/>
      <c r="P2" s="78"/>
      <c r="Q2" s="78"/>
      <c r="R2" s="78"/>
      <c r="S2" s="78"/>
      <c r="T2" s="78"/>
      <c r="U2" s="79"/>
      <c r="V2" s="131" t="s">
        <v>155</v>
      </c>
      <c r="W2" s="78"/>
      <c r="X2" s="78"/>
      <c r="Y2" s="78"/>
      <c r="Z2" s="78"/>
      <c r="AA2" s="78"/>
      <c r="AB2" s="78"/>
      <c r="AC2" s="78"/>
      <c r="AD2" s="79"/>
      <c r="AE2" s="132" t="s">
        <v>156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159</v>
      </c>
      <c r="E3" s="83"/>
      <c r="F3" s="83"/>
      <c r="G3" s="83"/>
      <c r="H3" s="83"/>
      <c r="I3" s="83"/>
      <c r="J3" s="83"/>
      <c r="K3" s="83"/>
      <c r="L3" s="84"/>
      <c r="M3" s="133" t="s">
        <v>159</v>
      </c>
      <c r="N3" s="83"/>
      <c r="O3" s="83"/>
      <c r="P3" s="83"/>
      <c r="Q3" s="83"/>
      <c r="R3" s="83"/>
      <c r="S3" s="83"/>
      <c r="T3" s="83"/>
      <c r="U3" s="84"/>
      <c r="V3" s="133" t="s">
        <v>160</v>
      </c>
      <c r="W3" s="83"/>
      <c r="X3" s="83"/>
      <c r="Y3" s="83"/>
      <c r="Z3" s="83"/>
      <c r="AA3" s="83"/>
      <c r="AB3" s="83"/>
      <c r="AC3" s="83"/>
      <c r="AD3" s="84"/>
      <c r="AE3" s="134" t="s">
        <v>161</v>
      </c>
      <c r="AF3" s="80"/>
      <c r="AG3" s="80"/>
      <c r="AH3" s="80"/>
      <c r="AI3" s="80"/>
      <c r="AJ3" s="80"/>
      <c r="AK3" s="80"/>
      <c r="AL3" s="85"/>
      <c r="AM3" s="81" t="s">
        <v>162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163</v>
      </c>
      <c r="BG3" s="134" t="s">
        <v>164</v>
      </c>
      <c r="BH3" s="80"/>
      <c r="BI3" s="80"/>
      <c r="BJ3" s="80"/>
      <c r="BK3" s="80"/>
      <c r="BL3" s="80"/>
      <c r="BM3" s="80"/>
      <c r="BN3" s="85"/>
      <c r="BO3" s="81" t="s">
        <v>162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165</v>
      </c>
      <c r="CH3" s="90" t="s">
        <v>155</v>
      </c>
      <c r="CI3" s="134" t="s">
        <v>164</v>
      </c>
      <c r="CJ3" s="80"/>
      <c r="CK3" s="80"/>
      <c r="CL3" s="80"/>
      <c r="CM3" s="80"/>
      <c r="CN3" s="80"/>
      <c r="CO3" s="80"/>
      <c r="CP3" s="85"/>
      <c r="CQ3" s="81" t="s">
        <v>166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155</v>
      </c>
    </row>
    <row r="4" spans="1:114" s="55" customFormat="1" ht="13.5" customHeight="1">
      <c r="A4" s="148"/>
      <c r="B4" s="148"/>
      <c r="C4" s="151"/>
      <c r="D4" s="68"/>
      <c r="E4" s="133" t="s">
        <v>167</v>
      </c>
      <c r="F4" s="91"/>
      <c r="G4" s="91"/>
      <c r="H4" s="91"/>
      <c r="I4" s="91"/>
      <c r="J4" s="91"/>
      <c r="K4" s="92"/>
      <c r="L4" s="124" t="s">
        <v>168</v>
      </c>
      <c r="M4" s="68"/>
      <c r="N4" s="133" t="s">
        <v>169</v>
      </c>
      <c r="O4" s="91"/>
      <c r="P4" s="91"/>
      <c r="Q4" s="91"/>
      <c r="R4" s="91"/>
      <c r="S4" s="91"/>
      <c r="T4" s="92"/>
      <c r="U4" s="124" t="s">
        <v>170</v>
      </c>
      <c r="V4" s="68"/>
      <c r="W4" s="133" t="s">
        <v>169</v>
      </c>
      <c r="X4" s="91"/>
      <c r="Y4" s="91"/>
      <c r="Z4" s="91"/>
      <c r="AA4" s="91"/>
      <c r="AB4" s="91"/>
      <c r="AC4" s="92"/>
      <c r="AD4" s="124" t="s">
        <v>168</v>
      </c>
      <c r="AE4" s="90" t="s">
        <v>171</v>
      </c>
      <c r="AF4" s="95" t="s">
        <v>172</v>
      </c>
      <c r="AG4" s="89"/>
      <c r="AH4" s="93"/>
      <c r="AI4" s="80"/>
      <c r="AJ4" s="94"/>
      <c r="AK4" s="135" t="s">
        <v>173</v>
      </c>
      <c r="AL4" s="145" t="s">
        <v>174</v>
      </c>
      <c r="AM4" s="90" t="s">
        <v>163</v>
      </c>
      <c r="AN4" s="134" t="s">
        <v>175</v>
      </c>
      <c r="AO4" s="87"/>
      <c r="AP4" s="87"/>
      <c r="AQ4" s="87"/>
      <c r="AR4" s="88"/>
      <c r="AS4" s="134" t="s">
        <v>176</v>
      </c>
      <c r="AT4" s="80"/>
      <c r="AU4" s="80"/>
      <c r="AV4" s="94"/>
      <c r="AW4" s="95" t="s">
        <v>177</v>
      </c>
      <c r="AX4" s="134" t="s">
        <v>178</v>
      </c>
      <c r="AY4" s="86"/>
      <c r="AZ4" s="87"/>
      <c r="BA4" s="87"/>
      <c r="BB4" s="88"/>
      <c r="BC4" s="95" t="s">
        <v>3</v>
      </c>
      <c r="BD4" s="95" t="s">
        <v>179</v>
      </c>
      <c r="BE4" s="90"/>
      <c r="BF4" s="90"/>
      <c r="BG4" s="90" t="s">
        <v>180</v>
      </c>
      <c r="BH4" s="95" t="s">
        <v>181</v>
      </c>
      <c r="BI4" s="89"/>
      <c r="BJ4" s="93"/>
      <c r="BK4" s="80"/>
      <c r="BL4" s="94"/>
      <c r="BM4" s="135" t="s">
        <v>182</v>
      </c>
      <c r="BN4" s="145" t="s">
        <v>174</v>
      </c>
      <c r="BO4" s="90" t="s">
        <v>163</v>
      </c>
      <c r="BP4" s="134" t="s">
        <v>183</v>
      </c>
      <c r="BQ4" s="87"/>
      <c r="BR4" s="87"/>
      <c r="BS4" s="87"/>
      <c r="BT4" s="88"/>
      <c r="BU4" s="134" t="s">
        <v>184</v>
      </c>
      <c r="BV4" s="80"/>
      <c r="BW4" s="80"/>
      <c r="BX4" s="94"/>
      <c r="BY4" s="95" t="s">
        <v>185</v>
      </c>
      <c r="BZ4" s="134" t="s">
        <v>186</v>
      </c>
      <c r="CA4" s="96"/>
      <c r="CB4" s="96"/>
      <c r="CC4" s="97"/>
      <c r="CD4" s="88"/>
      <c r="CE4" s="95" t="s">
        <v>3</v>
      </c>
      <c r="CF4" s="95" t="s">
        <v>179</v>
      </c>
      <c r="CG4" s="90"/>
      <c r="CH4" s="90"/>
      <c r="CI4" s="90" t="s">
        <v>163</v>
      </c>
      <c r="CJ4" s="95" t="s">
        <v>187</v>
      </c>
      <c r="CK4" s="89"/>
      <c r="CL4" s="93"/>
      <c r="CM4" s="80"/>
      <c r="CN4" s="94"/>
      <c r="CO4" s="135" t="s">
        <v>188</v>
      </c>
      <c r="CP4" s="145" t="s">
        <v>189</v>
      </c>
      <c r="CQ4" s="90" t="s">
        <v>163</v>
      </c>
      <c r="CR4" s="134" t="s">
        <v>183</v>
      </c>
      <c r="CS4" s="87"/>
      <c r="CT4" s="87"/>
      <c r="CU4" s="87"/>
      <c r="CV4" s="88"/>
      <c r="CW4" s="134" t="s">
        <v>190</v>
      </c>
      <c r="CX4" s="80"/>
      <c r="CY4" s="80"/>
      <c r="CZ4" s="94"/>
      <c r="DA4" s="95" t="s">
        <v>177</v>
      </c>
      <c r="DB4" s="134" t="s">
        <v>191</v>
      </c>
      <c r="DC4" s="87"/>
      <c r="DD4" s="87"/>
      <c r="DE4" s="87"/>
      <c r="DF4" s="88"/>
      <c r="DG4" s="95" t="s">
        <v>192</v>
      </c>
      <c r="DH4" s="95" t="s">
        <v>179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163</v>
      </c>
      <c r="F5" s="123" t="s">
        <v>193</v>
      </c>
      <c r="G5" s="123" t="s">
        <v>194</v>
      </c>
      <c r="H5" s="123" t="s">
        <v>195</v>
      </c>
      <c r="I5" s="123" t="s">
        <v>196</v>
      </c>
      <c r="J5" s="123" t="s">
        <v>4</v>
      </c>
      <c r="K5" s="123" t="s">
        <v>197</v>
      </c>
      <c r="L5" s="67"/>
      <c r="M5" s="68"/>
      <c r="N5" s="125" t="s">
        <v>163</v>
      </c>
      <c r="O5" s="123" t="s">
        <v>193</v>
      </c>
      <c r="P5" s="123" t="s">
        <v>198</v>
      </c>
      <c r="Q5" s="123" t="s">
        <v>199</v>
      </c>
      <c r="R5" s="123" t="s">
        <v>200</v>
      </c>
      <c r="S5" s="123" t="s">
        <v>201</v>
      </c>
      <c r="T5" s="123" t="s">
        <v>5</v>
      </c>
      <c r="U5" s="67"/>
      <c r="V5" s="68"/>
      <c r="W5" s="125" t="s">
        <v>163</v>
      </c>
      <c r="X5" s="123" t="s">
        <v>193</v>
      </c>
      <c r="Y5" s="123" t="s">
        <v>194</v>
      </c>
      <c r="Z5" s="123" t="s">
        <v>202</v>
      </c>
      <c r="AA5" s="123" t="s">
        <v>196</v>
      </c>
      <c r="AB5" s="123" t="s">
        <v>4</v>
      </c>
      <c r="AC5" s="123" t="s">
        <v>5</v>
      </c>
      <c r="AD5" s="67"/>
      <c r="AE5" s="90"/>
      <c r="AF5" s="90" t="s">
        <v>163</v>
      </c>
      <c r="AG5" s="135" t="s">
        <v>203</v>
      </c>
      <c r="AH5" s="135" t="s">
        <v>204</v>
      </c>
      <c r="AI5" s="135" t="s">
        <v>205</v>
      </c>
      <c r="AJ5" s="135" t="s">
        <v>5</v>
      </c>
      <c r="AK5" s="98"/>
      <c r="AL5" s="146"/>
      <c r="AM5" s="90"/>
      <c r="AN5" s="90" t="s">
        <v>163</v>
      </c>
      <c r="AO5" s="90" t="s">
        <v>206</v>
      </c>
      <c r="AP5" s="90" t="s">
        <v>207</v>
      </c>
      <c r="AQ5" s="90" t="s">
        <v>208</v>
      </c>
      <c r="AR5" s="90" t="s">
        <v>209</v>
      </c>
      <c r="AS5" s="90" t="s">
        <v>163</v>
      </c>
      <c r="AT5" s="95" t="s">
        <v>210</v>
      </c>
      <c r="AU5" s="95" t="s">
        <v>211</v>
      </c>
      <c r="AV5" s="95" t="s">
        <v>212</v>
      </c>
      <c r="AW5" s="90"/>
      <c r="AX5" s="90" t="s">
        <v>213</v>
      </c>
      <c r="AY5" s="95" t="s">
        <v>214</v>
      </c>
      <c r="AZ5" s="95" t="s">
        <v>211</v>
      </c>
      <c r="BA5" s="95" t="s">
        <v>215</v>
      </c>
      <c r="BB5" s="95" t="s">
        <v>5</v>
      </c>
      <c r="BC5" s="90"/>
      <c r="BD5" s="90"/>
      <c r="BE5" s="90"/>
      <c r="BF5" s="90"/>
      <c r="BG5" s="90"/>
      <c r="BH5" s="90" t="s">
        <v>180</v>
      </c>
      <c r="BI5" s="135" t="s">
        <v>216</v>
      </c>
      <c r="BJ5" s="135" t="s">
        <v>217</v>
      </c>
      <c r="BK5" s="135" t="s">
        <v>218</v>
      </c>
      <c r="BL5" s="135" t="s">
        <v>5</v>
      </c>
      <c r="BM5" s="98"/>
      <c r="BN5" s="146"/>
      <c r="BO5" s="90"/>
      <c r="BP5" s="90" t="s">
        <v>163</v>
      </c>
      <c r="BQ5" s="90" t="s">
        <v>219</v>
      </c>
      <c r="BR5" s="90" t="s">
        <v>220</v>
      </c>
      <c r="BS5" s="90" t="s">
        <v>221</v>
      </c>
      <c r="BT5" s="90" t="s">
        <v>222</v>
      </c>
      <c r="BU5" s="90" t="s">
        <v>163</v>
      </c>
      <c r="BV5" s="95" t="s">
        <v>210</v>
      </c>
      <c r="BW5" s="95" t="s">
        <v>223</v>
      </c>
      <c r="BX5" s="95" t="s">
        <v>224</v>
      </c>
      <c r="BY5" s="90"/>
      <c r="BZ5" s="90" t="s">
        <v>180</v>
      </c>
      <c r="CA5" s="95" t="s">
        <v>210</v>
      </c>
      <c r="CB5" s="95" t="s">
        <v>211</v>
      </c>
      <c r="CC5" s="95" t="s">
        <v>215</v>
      </c>
      <c r="CD5" s="95" t="s">
        <v>225</v>
      </c>
      <c r="CE5" s="90"/>
      <c r="CF5" s="90"/>
      <c r="CG5" s="90"/>
      <c r="CH5" s="90"/>
      <c r="CI5" s="90"/>
      <c r="CJ5" s="90" t="s">
        <v>213</v>
      </c>
      <c r="CK5" s="135" t="s">
        <v>203</v>
      </c>
      <c r="CL5" s="135" t="s">
        <v>226</v>
      </c>
      <c r="CM5" s="135" t="s">
        <v>218</v>
      </c>
      <c r="CN5" s="135" t="s">
        <v>5</v>
      </c>
      <c r="CO5" s="98"/>
      <c r="CP5" s="146"/>
      <c r="CQ5" s="90"/>
      <c r="CR5" s="90" t="s">
        <v>163</v>
      </c>
      <c r="CS5" s="90" t="s">
        <v>206</v>
      </c>
      <c r="CT5" s="90" t="s">
        <v>227</v>
      </c>
      <c r="CU5" s="90" t="s">
        <v>228</v>
      </c>
      <c r="CV5" s="90" t="s">
        <v>222</v>
      </c>
      <c r="CW5" s="90" t="s">
        <v>163</v>
      </c>
      <c r="CX5" s="95" t="s">
        <v>210</v>
      </c>
      <c r="CY5" s="95" t="s">
        <v>211</v>
      </c>
      <c r="CZ5" s="95" t="s">
        <v>215</v>
      </c>
      <c r="DA5" s="90"/>
      <c r="DB5" s="90" t="s">
        <v>163</v>
      </c>
      <c r="DC5" s="95" t="s">
        <v>210</v>
      </c>
      <c r="DD5" s="95" t="s">
        <v>211</v>
      </c>
      <c r="DE5" s="95" t="s">
        <v>215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229</v>
      </c>
      <c r="E6" s="99" t="s">
        <v>229</v>
      </c>
      <c r="F6" s="100" t="s">
        <v>229</v>
      </c>
      <c r="G6" s="100" t="s">
        <v>229</v>
      </c>
      <c r="H6" s="100" t="s">
        <v>229</v>
      </c>
      <c r="I6" s="100" t="s">
        <v>229</v>
      </c>
      <c r="J6" s="100" t="s">
        <v>229</v>
      </c>
      <c r="K6" s="100" t="s">
        <v>229</v>
      </c>
      <c r="L6" s="100" t="s">
        <v>229</v>
      </c>
      <c r="M6" s="99" t="s">
        <v>229</v>
      </c>
      <c r="N6" s="99" t="s">
        <v>229</v>
      </c>
      <c r="O6" s="100" t="s">
        <v>229</v>
      </c>
      <c r="P6" s="100" t="s">
        <v>229</v>
      </c>
      <c r="Q6" s="100" t="s">
        <v>229</v>
      </c>
      <c r="R6" s="100" t="s">
        <v>229</v>
      </c>
      <c r="S6" s="100" t="s">
        <v>229</v>
      </c>
      <c r="T6" s="100" t="s">
        <v>229</v>
      </c>
      <c r="U6" s="100" t="s">
        <v>229</v>
      </c>
      <c r="V6" s="99" t="s">
        <v>229</v>
      </c>
      <c r="W6" s="99" t="s">
        <v>229</v>
      </c>
      <c r="X6" s="100" t="s">
        <v>229</v>
      </c>
      <c r="Y6" s="100" t="s">
        <v>229</v>
      </c>
      <c r="Z6" s="100" t="s">
        <v>229</v>
      </c>
      <c r="AA6" s="100" t="s">
        <v>229</v>
      </c>
      <c r="AB6" s="100" t="s">
        <v>229</v>
      </c>
      <c r="AC6" s="100" t="s">
        <v>229</v>
      </c>
      <c r="AD6" s="100" t="s">
        <v>229</v>
      </c>
      <c r="AE6" s="101" t="s">
        <v>229</v>
      </c>
      <c r="AF6" s="101" t="s">
        <v>229</v>
      </c>
      <c r="AG6" s="102" t="s">
        <v>229</v>
      </c>
      <c r="AH6" s="102" t="s">
        <v>229</v>
      </c>
      <c r="AI6" s="102" t="s">
        <v>229</v>
      </c>
      <c r="AJ6" s="102" t="s">
        <v>229</v>
      </c>
      <c r="AK6" s="102" t="s">
        <v>229</v>
      </c>
      <c r="AL6" s="102" t="s">
        <v>229</v>
      </c>
      <c r="AM6" s="101" t="s">
        <v>229</v>
      </c>
      <c r="AN6" s="101" t="s">
        <v>229</v>
      </c>
      <c r="AO6" s="101" t="s">
        <v>229</v>
      </c>
      <c r="AP6" s="101" t="s">
        <v>229</v>
      </c>
      <c r="AQ6" s="101" t="s">
        <v>229</v>
      </c>
      <c r="AR6" s="101" t="s">
        <v>229</v>
      </c>
      <c r="AS6" s="101" t="s">
        <v>229</v>
      </c>
      <c r="AT6" s="101" t="s">
        <v>229</v>
      </c>
      <c r="AU6" s="101" t="s">
        <v>229</v>
      </c>
      <c r="AV6" s="101" t="s">
        <v>229</v>
      </c>
      <c r="AW6" s="101" t="s">
        <v>229</v>
      </c>
      <c r="AX6" s="101" t="s">
        <v>229</v>
      </c>
      <c r="AY6" s="101" t="s">
        <v>229</v>
      </c>
      <c r="AZ6" s="101" t="s">
        <v>229</v>
      </c>
      <c r="BA6" s="101" t="s">
        <v>229</v>
      </c>
      <c r="BB6" s="101" t="s">
        <v>229</v>
      </c>
      <c r="BC6" s="101" t="s">
        <v>229</v>
      </c>
      <c r="BD6" s="101" t="s">
        <v>229</v>
      </c>
      <c r="BE6" s="101" t="s">
        <v>229</v>
      </c>
      <c r="BF6" s="101" t="s">
        <v>229</v>
      </c>
      <c r="BG6" s="101" t="s">
        <v>229</v>
      </c>
      <c r="BH6" s="101" t="s">
        <v>229</v>
      </c>
      <c r="BI6" s="102" t="s">
        <v>229</v>
      </c>
      <c r="BJ6" s="102" t="s">
        <v>229</v>
      </c>
      <c r="BK6" s="102" t="s">
        <v>229</v>
      </c>
      <c r="BL6" s="102" t="s">
        <v>229</v>
      </c>
      <c r="BM6" s="102" t="s">
        <v>229</v>
      </c>
      <c r="BN6" s="102" t="s">
        <v>229</v>
      </c>
      <c r="BO6" s="101" t="s">
        <v>229</v>
      </c>
      <c r="BP6" s="101" t="s">
        <v>229</v>
      </c>
      <c r="BQ6" s="101" t="s">
        <v>229</v>
      </c>
      <c r="BR6" s="101" t="s">
        <v>229</v>
      </c>
      <c r="BS6" s="101" t="s">
        <v>229</v>
      </c>
      <c r="BT6" s="101" t="s">
        <v>229</v>
      </c>
      <c r="BU6" s="101" t="s">
        <v>229</v>
      </c>
      <c r="BV6" s="101" t="s">
        <v>229</v>
      </c>
      <c r="BW6" s="101" t="s">
        <v>229</v>
      </c>
      <c r="BX6" s="101" t="s">
        <v>229</v>
      </c>
      <c r="BY6" s="101" t="s">
        <v>229</v>
      </c>
      <c r="BZ6" s="101" t="s">
        <v>229</v>
      </c>
      <c r="CA6" s="101" t="s">
        <v>229</v>
      </c>
      <c r="CB6" s="101" t="s">
        <v>229</v>
      </c>
      <c r="CC6" s="101" t="s">
        <v>229</v>
      </c>
      <c r="CD6" s="101" t="s">
        <v>229</v>
      </c>
      <c r="CE6" s="101" t="s">
        <v>229</v>
      </c>
      <c r="CF6" s="101" t="s">
        <v>229</v>
      </c>
      <c r="CG6" s="101" t="s">
        <v>229</v>
      </c>
      <c r="CH6" s="101" t="s">
        <v>229</v>
      </c>
      <c r="CI6" s="101" t="s">
        <v>229</v>
      </c>
      <c r="CJ6" s="101" t="s">
        <v>229</v>
      </c>
      <c r="CK6" s="102" t="s">
        <v>229</v>
      </c>
      <c r="CL6" s="102" t="s">
        <v>229</v>
      </c>
      <c r="CM6" s="102" t="s">
        <v>229</v>
      </c>
      <c r="CN6" s="102" t="s">
        <v>229</v>
      </c>
      <c r="CO6" s="102" t="s">
        <v>229</v>
      </c>
      <c r="CP6" s="102" t="s">
        <v>229</v>
      </c>
      <c r="CQ6" s="101" t="s">
        <v>229</v>
      </c>
      <c r="CR6" s="101" t="s">
        <v>229</v>
      </c>
      <c r="CS6" s="102" t="s">
        <v>229</v>
      </c>
      <c r="CT6" s="102" t="s">
        <v>229</v>
      </c>
      <c r="CU6" s="102" t="s">
        <v>229</v>
      </c>
      <c r="CV6" s="102" t="s">
        <v>229</v>
      </c>
      <c r="CW6" s="101" t="s">
        <v>229</v>
      </c>
      <c r="CX6" s="101" t="s">
        <v>229</v>
      </c>
      <c r="CY6" s="101" t="s">
        <v>229</v>
      </c>
      <c r="CZ6" s="101" t="s">
        <v>229</v>
      </c>
      <c r="DA6" s="101" t="s">
        <v>229</v>
      </c>
      <c r="DB6" s="101" t="s">
        <v>229</v>
      </c>
      <c r="DC6" s="101" t="s">
        <v>229</v>
      </c>
      <c r="DD6" s="101" t="s">
        <v>229</v>
      </c>
      <c r="DE6" s="101" t="s">
        <v>229</v>
      </c>
      <c r="DF6" s="101" t="s">
        <v>229</v>
      </c>
      <c r="DG6" s="101" t="s">
        <v>229</v>
      </c>
      <c r="DH6" s="101" t="s">
        <v>229</v>
      </c>
      <c r="DI6" s="101" t="s">
        <v>229</v>
      </c>
      <c r="DJ6" s="101" t="s">
        <v>229</v>
      </c>
    </row>
    <row r="7" spans="1:114" s="50" customFormat="1" ht="12" customHeight="1">
      <c r="A7" s="48" t="s">
        <v>230</v>
      </c>
      <c r="B7" s="63" t="s">
        <v>231</v>
      </c>
      <c r="C7" s="48" t="s">
        <v>163</v>
      </c>
      <c r="D7" s="70">
        <f aca="true" t="shared" si="0" ref="D7:AK7">SUM(D8:D14)</f>
        <v>765753</v>
      </c>
      <c r="E7" s="70">
        <f t="shared" si="0"/>
        <v>476375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474392</v>
      </c>
      <c r="J7" s="70">
        <f t="shared" si="0"/>
        <v>2467821</v>
      </c>
      <c r="K7" s="70">
        <f t="shared" si="0"/>
        <v>1983</v>
      </c>
      <c r="L7" s="70">
        <f t="shared" si="0"/>
        <v>289378</v>
      </c>
      <c r="M7" s="70">
        <f t="shared" si="0"/>
        <v>33190</v>
      </c>
      <c r="N7" s="70">
        <f t="shared" si="0"/>
        <v>29718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29718</v>
      </c>
      <c r="S7" s="70">
        <f t="shared" si="0"/>
        <v>857147</v>
      </c>
      <c r="T7" s="70">
        <f t="shared" si="0"/>
        <v>0</v>
      </c>
      <c r="U7" s="70">
        <f t="shared" si="0"/>
        <v>3472</v>
      </c>
      <c r="V7" s="70">
        <f t="shared" si="0"/>
        <v>798943</v>
      </c>
      <c r="W7" s="70">
        <f t="shared" si="0"/>
        <v>506093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504110</v>
      </c>
      <c r="AB7" s="70">
        <f t="shared" si="0"/>
        <v>3324968</v>
      </c>
      <c r="AC7" s="70">
        <f t="shared" si="0"/>
        <v>1983</v>
      </c>
      <c r="AD7" s="70">
        <f t="shared" si="0"/>
        <v>292850</v>
      </c>
      <c r="AE7" s="70">
        <f t="shared" si="0"/>
        <v>53247</v>
      </c>
      <c r="AF7" s="70">
        <f t="shared" si="0"/>
        <v>53247</v>
      </c>
      <c r="AG7" s="70">
        <f t="shared" si="0"/>
        <v>0</v>
      </c>
      <c r="AH7" s="70">
        <f t="shared" si="0"/>
        <v>0</v>
      </c>
      <c r="AI7" s="70">
        <f t="shared" si="0"/>
        <v>53247</v>
      </c>
      <c r="AJ7" s="70">
        <f t="shared" si="0"/>
        <v>0</v>
      </c>
      <c r="AK7" s="70">
        <f t="shared" si="0"/>
        <v>0</v>
      </c>
      <c r="AL7" s="71" t="s">
        <v>232</v>
      </c>
      <c r="AM7" s="70">
        <f aca="true" t="shared" si="1" ref="AM7:BB7">SUM(AM8:AM14)</f>
        <v>2948709</v>
      </c>
      <c r="AN7" s="70">
        <f t="shared" si="1"/>
        <v>583498</v>
      </c>
      <c r="AO7" s="70">
        <f t="shared" si="1"/>
        <v>444674</v>
      </c>
      <c r="AP7" s="70">
        <f t="shared" si="1"/>
        <v>0</v>
      </c>
      <c r="AQ7" s="70">
        <f t="shared" si="1"/>
        <v>138824</v>
      </c>
      <c r="AR7" s="70">
        <f t="shared" si="1"/>
        <v>0</v>
      </c>
      <c r="AS7" s="70">
        <f t="shared" si="1"/>
        <v>1468486</v>
      </c>
      <c r="AT7" s="70">
        <f t="shared" si="1"/>
        <v>9295</v>
      </c>
      <c r="AU7" s="70">
        <f t="shared" si="1"/>
        <v>1414810</v>
      </c>
      <c r="AV7" s="70">
        <f t="shared" si="1"/>
        <v>44381</v>
      </c>
      <c r="AW7" s="70">
        <f t="shared" si="1"/>
        <v>0</v>
      </c>
      <c r="AX7" s="70">
        <f t="shared" si="1"/>
        <v>896725</v>
      </c>
      <c r="AY7" s="70">
        <f t="shared" si="1"/>
        <v>67475</v>
      </c>
      <c r="AZ7" s="70">
        <f t="shared" si="1"/>
        <v>627490</v>
      </c>
      <c r="BA7" s="70">
        <f t="shared" si="1"/>
        <v>78950</v>
      </c>
      <c r="BB7" s="70">
        <f t="shared" si="1"/>
        <v>122810</v>
      </c>
      <c r="BC7" s="71" t="s">
        <v>232</v>
      </c>
      <c r="BD7" s="70">
        <f aca="true" t="shared" si="2" ref="BD7:BM7">SUM(BD8:BD14)</f>
        <v>0</v>
      </c>
      <c r="BE7" s="70">
        <f t="shared" si="2"/>
        <v>231618</v>
      </c>
      <c r="BF7" s="70">
        <f t="shared" si="2"/>
        <v>3233574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232</v>
      </c>
      <c r="BO7" s="70">
        <f aca="true" t="shared" si="3" ref="BO7:CD7">SUM(BO8:BO14)</f>
        <v>705331</v>
      </c>
      <c r="BP7" s="70">
        <f t="shared" si="3"/>
        <v>174493</v>
      </c>
      <c r="BQ7" s="70">
        <f t="shared" si="3"/>
        <v>96967</v>
      </c>
      <c r="BR7" s="70">
        <f t="shared" si="3"/>
        <v>0</v>
      </c>
      <c r="BS7" s="70">
        <f t="shared" si="3"/>
        <v>77526</v>
      </c>
      <c r="BT7" s="70">
        <f t="shared" si="3"/>
        <v>0</v>
      </c>
      <c r="BU7" s="70">
        <f t="shared" si="3"/>
        <v>359351</v>
      </c>
      <c r="BV7" s="70">
        <f t="shared" si="3"/>
        <v>33526</v>
      </c>
      <c r="BW7" s="70">
        <f t="shared" si="3"/>
        <v>325825</v>
      </c>
      <c r="BX7" s="70">
        <f t="shared" si="3"/>
        <v>0</v>
      </c>
      <c r="BY7" s="70">
        <f t="shared" si="3"/>
        <v>0</v>
      </c>
      <c r="BZ7" s="70">
        <f t="shared" si="3"/>
        <v>171487</v>
      </c>
      <c r="CA7" s="70">
        <f t="shared" si="3"/>
        <v>55246</v>
      </c>
      <c r="CB7" s="70">
        <f t="shared" si="3"/>
        <v>76367</v>
      </c>
      <c r="CC7" s="70">
        <f t="shared" si="3"/>
        <v>11423</v>
      </c>
      <c r="CD7" s="70">
        <f t="shared" si="3"/>
        <v>28451</v>
      </c>
      <c r="CE7" s="71" t="s">
        <v>232</v>
      </c>
      <c r="CF7" s="70">
        <f aca="true" t="shared" si="4" ref="CF7:CO7">SUM(CF8:CF14)</f>
        <v>0</v>
      </c>
      <c r="CG7" s="70">
        <f t="shared" si="4"/>
        <v>185006</v>
      </c>
      <c r="CH7" s="70">
        <f t="shared" si="4"/>
        <v>890337</v>
      </c>
      <c r="CI7" s="70">
        <f t="shared" si="4"/>
        <v>53247</v>
      </c>
      <c r="CJ7" s="70">
        <f t="shared" si="4"/>
        <v>53247</v>
      </c>
      <c r="CK7" s="70">
        <f t="shared" si="4"/>
        <v>0</v>
      </c>
      <c r="CL7" s="70">
        <f t="shared" si="4"/>
        <v>0</v>
      </c>
      <c r="CM7" s="70">
        <f t="shared" si="4"/>
        <v>53247</v>
      </c>
      <c r="CN7" s="70">
        <f t="shared" si="4"/>
        <v>0</v>
      </c>
      <c r="CO7" s="70">
        <f t="shared" si="4"/>
        <v>0</v>
      </c>
      <c r="CP7" s="71" t="s">
        <v>232</v>
      </c>
      <c r="CQ7" s="70">
        <f aca="true" t="shared" si="5" ref="CQ7:DF7">SUM(CQ8:CQ14)</f>
        <v>3654040</v>
      </c>
      <c r="CR7" s="70">
        <f t="shared" si="5"/>
        <v>757991</v>
      </c>
      <c r="CS7" s="70">
        <f t="shared" si="5"/>
        <v>541641</v>
      </c>
      <c r="CT7" s="70">
        <f t="shared" si="5"/>
        <v>0</v>
      </c>
      <c r="CU7" s="70">
        <f t="shared" si="5"/>
        <v>216350</v>
      </c>
      <c r="CV7" s="70">
        <f t="shared" si="5"/>
        <v>0</v>
      </c>
      <c r="CW7" s="70">
        <f t="shared" si="5"/>
        <v>1827837</v>
      </c>
      <c r="CX7" s="70">
        <f t="shared" si="5"/>
        <v>42821</v>
      </c>
      <c r="CY7" s="70">
        <f t="shared" si="5"/>
        <v>1740635</v>
      </c>
      <c r="CZ7" s="70">
        <f t="shared" si="5"/>
        <v>44381</v>
      </c>
      <c r="DA7" s="70">
        <f t="shared" si="5"/>
        <v>0</v>
      </c>
      <c r="DB7" s="70">
        <f t="shared" si="5"/>
        <v>1068212</v>
      </c>
      <c r="DC7" s="70">
        <f t="shared" si="5"/>
        <v>122721</v>
      </c>
      <c r="DD7" s="70">
        <f t="shared" si="5"/>
        <v>703857</v>
      </c>
      <c r="DE7" s="70">
        <f t="shared" si="5"/>
        <v>90373</v>
      </c>
      <c r="DF7" s="70">
        <f t="shared" si="5"/>
        <v>151261</v>
      </c>
      <c r="DG7" s="71" t="s">
        <v>232</v>
      </c>
      <c r="DH7" s="70">
        <f>SUM(DH8:DH14)</f>
        <v>0</v>
      </c>
      <c r="DI7" s="70">
        <f>SUM(DI8:DI14)</f>
        <v>416624</v>
      </c>
      <c r="DJ7" s="70">
        <f>SUM(DJ8:DJ14)</f>
        <v>4123911</v>
      </c>
    </row>
    <row r="8" spans="1:114" s="50" customFormat="1" ht="12" customHeight="1">
      <c r="A8" s="51" t="s">
        <v>233</v>
      </c>
      <c r="B8" s="64" t="s">
        <v>234</v>
      </c>
      <c r="C8" s="51" t="s">
        <v>235</v>
      </c>
      <c r="D8" s="72">
        <f aca="true" t="shared" si="6" ref="D8:D14">SUM(E8,+L8)</f>
        <v>0</v>
      </c>
      <c r="E8" s="72">
        <f aca="true" t="shared" si="7" ref="E8:E14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4">SUM(N8,+U8)</f>
        <v>0</v>
      </c>
      <c r="N8" s="72">
        <f aca="true" t="shared" si="9" ref="N8:N14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432236</v>
      </c>
      <c r="T8" s="72">
        <v>0</v>
      </c>
      <c r="U8" s="72">
        <v>0</v>
      </c>
      <c r="V8" s="72">
        <f aca="true" t="shared" si="10" ref="V8:AD14">+SUM(D8,M8)</f>
        <v>0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432236</v>
      </c>
      <c r="AC8" s="72">
        <f t="shared" si="10"/>
        <v>0</v>
      </c>
      <c r="AD8" s="72">
        <f t="shared" si="10"/>
        <v>0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232</v>
      </c>
      <c r="AM8" s="72">
        <f aca="true" t="shared" si="13" ref="AM8:AM14">SUM(AN8,AS8,AW8,AX8,BD8)</f>
        <v>0</v>
      </c>
      <c r="AN8" s="72">
        <f aca="true" t="shared" si="14" ref="AN8:AN14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4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232</v>
      </c>
      <c r="BD8" s="72">
        <v>0</v>
      </c>
      <c r="BE8" s="72">
        <v>0</v>
      </c>
      <c r="BF8" s="72">
        <f aca="true" t="shared" si="17" ref="BF8:BF14">SUM(AE8,+AM8,+BE8)</f>
        <v>0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232</v>
      </c>
      <c r="BO8" s="72">
        <f aca="true" t="shared" si="20" ref="BO8:BO14">SUM(BP8,BU8,BY8,BZ8,CF8)</f>
        <v>423819</v>
      </c>
      <c r="BP8" s="72">
        <f aca="true" t="shared" si="21" ref="BP8:BP14">SUM(BQ8:BT8)</f>
        <v>63131</v>
      </c>
      <c r="BQ8" s="72">
        <v>63131</v>
      </c>
      <c r="BR8" s="72">
        <v>0</v>
      </c>
      <c r="BS8" s="72">
        <v>0</v>
      </c>
      <c r="BT8" s="72">
        <v>0</v>
      </c>
      <c r="BU8" s="72">
        <f aca="true" t="shared" si="22" ref="BU8:BU14">SUM(BV8:BX8)</f>
        <v>275449</v>
      </c>
      <c r="BV8" s="72">
        <v>0</v>
      </c>
      <c r="BW8" s="72">
        <v>275449</v>
      </c>
      <c r="BX8" s="72">
        <v>0</v>
      </c>
      <c r="BY8" s="72">
        <v>0</v>
      </c>
      <c r="BZ8" s="72">
        <f aca="true" t="shared" si="23" ref="BZ8:BZ14">SUM(CA8:CD8)</f>
        <v>85239</v>
      </c>
      <c r="CA8" s="72">
        <v>55246</v>
      </c>
      <c r="CB8" s="72">
        <v>18691</v>
      </c>
      <c r="CC8" s="72">
        <v>10740</v>
      </c>
      <c r="CD8" s="72">
        <v>562</v>
      </c>
      <c r="CE8" s="73" t="s">
        <v>232</v>
      </c>
      <c r="CF8" s="72">
        <v>0</v>
      </c>
      <c r="CG8" s="72">
        <v>8417</v>
      </c>
      <c r="CH8" s="72">
        <f aca="true" t="shared" si="24" ref="CH8:CH14">SUM(BG8,+BO8,+CG8)</f>
        <v>432236</v>
      </c>
      <c r="CI8" s="72">
        <f aca="true" t="shared" si="25" ref="CI8:CO14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232</v>
      </c>
      <c r="CQ8" s="72">
        <f aca="true" t="shared" si="26" ref="CQ8:DF14">SUM(AM8,+BO8)</f>
        <v>423819</v>
      </c>
      <c r="CR8" s="72">
        <f t="shared" si="26"/>
        <v>63131</v>
      </c>
      <c r="CS8" s="72">
        <f t="shared" si="26"/>
        <v>63131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275449</v>
      </c>
      <c r="CX8" s="72">
        <f t="shared" si="26"/>
        <v>0</v>
      </c>
      <c r="CY8" s="72">
        <f t="shared" si="26"/>
        <v>275449</v>
      </c>
      <c r="CZ8" s="72">
        <f t="shared" si="26"/>
        <v>0</v>
      </c>
      <c r="DA8" s="72">
        <f t="shared" si="26"/>
        <v>0</v>
      </c>
      <c r="DB8" s="72">
        <f t="shared" si="26"/>
        <v>85239</v>
      </c>
      <c r="DC8" s="72">
        <f t="shared" si="26"/>
        <v>55246</v>
      </c>
      <c r="DD8" s="72">
        <f t="shared" si="26"/>
        <v>18691</v>
      </c>
      <c r="DE8" s="72">
        <f t="shared" si="26"/>
        <v>10740</v>
      </c>
      <c r="DF8" s="72">
        <f t="shared" si="26"/>
        <v>562</v>
      </c>
      <c r="DG8" s="73" t="s">
        <v>232</v>
      </c>
      <c r="DH8" s="72">
        <f aca="true" t="shared" si="27" ref="DH8:DJ14">SUM(BD8,+CF8)</f>
        <v>0</v>
      </c>
      <c r="DI8" s="72">
        <f t="shared" si="27"/>
        <v>8417</v>
      </c>
      <c r="DJ8" s="72">
        <f t="shared" si="27"/>
        <v>432236</v>
      </c>
    </row>
    <row r="9" spans="1:114" s="50" customFormat="1" ht="12" customHeight="1">
      <c r="A9" s="51" t="s">
        <v>233</v>
      </c>
      <c r="B9" s="64" t="s">
        <v>236</v>
      </c>
      <c r="C9" s="51" t="s">
        <v>237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29718</v>
      </c>
      <c r="N9" s="72">
        <f t="shared" si="9"/>
        <v>29718</v>
      </c>
      <c r="O9" s="72">
        <v>0</v>
      </c>
      <c r="P9" s="72">
        <v>0</v>
      </c>
      <c r="Q9" s="72">
        <v>0</v>
      </c>
      <c r="R9" s="72">
        <v>29718</v>
      </c>
      <c r="S9" s="72">
        <v>291434</v>
      </c>
      <c r="T9" s="72"/>
      <c r="U9" s="72">
        <v>0</v>
      </c>
      <c r="V9" s="72">
        <f t="shared" si="10"/>
        <v>29718</v>
      </c>
      <c r="W9" s="72">
        <f t="shared" si="10"/>
        <v>29718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29718</v>
      </c>
      <c r="AB9" s="72">
        <f t="shared" si="10"/>
        <v>291434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232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232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232</v>
      </c>
      <c r="BO9" s="72">
        <f t="shared" si="20"/>
        <v>156656</v>
      </c>
      <c r="BP9" s="72">
        <f t="shared" si="21"/>
        <v>94558</v>
      </c>
      <c r="BQ9" s="72">
        <v>25434</v>
      </c>
      <c r="BR9" s="72">
        <v>0</v>
      </c>
      <c r="BS9" s="72">
        <v>69124</v>
      </c>
      <c r="BT9" s="72">
        <v>0</v>
      </c>
      <c r="BU9" s="72">
        <f t="shared" si="22"/>
        <v>33526</v>
      </c>
      <c r="BV9" s="72">
        <v>33526</v>
      </c>
      <c r="BW9" s="72">
        <v>0</v>
      </c>
      <c r="BX9" s="72">
        <v>0</v>
      </c>
      <c r="BY9" s="72">
        <v>0</v>
      </c>
      <c r="BZ9" s="72">
        <f t="shared" si="23"/>
        <v>28572</v>
      </c>
      <c r="CA9" s="72">
        <v>0</v>
      </c>
      <c r="CB9" s="72">
        <v>0</v>
      </c>
      <c r="CC9" s="72">
        <v>683</v>
      </c>
      <c r="CD9" s="72">
        <v>27889</v>
      </c>
      <c r="CE9" s="73" t="s">
        <v>232</v>
      </c>
      <c r="CF9" s="72">
        <v>0</v>
      </c>
      <c r="CG9" s="72">
        <v>164496</v>
      </c>
      <c r="CH9" s="72">
        <f t="shared" si="24"/>
        <v>321152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232</v>
      </c>
      <c r="CQ9" s="72">
        <f t="shared" si="26"/>
        <v>156656</v>
      </c>
      <c r="CR9" s="72">
        <f t="shared" si="26"/>
        <v>94558</v>
      </c>
      <c r="CS9" s="72">
        <f t="shared" si="26"/>
        <v>25434</v>
      </c>
      <c r="CT9" s="72">
        <f t="shared" si="26"/>
        <v>0</v>
      </c>
      <c r="CU9" s="72">
        <f t="shared" si="26"/>
        <v>69124</v>
      </c>
      <c r="CV9" s="72">
        <f t="shared" si="26"/>
        <v>0</v>
      </c>
      <c r="CW9" s="72">
        <f t="shared" si="26"/>
        <v>33526</v>
      </c>
      <c r="CX9" s="72">
        <f t="shared" si="26"/>
        <v>33526</v>
      </c>
      <c r="CY9" s="72">
        <f t="shared" si="26"/>
        <v>0</v>
      </c>
      <c r="CZ9" s="72">
        <f t="shared" si="26"/>
        <v>0</v>
      </c>
      <c r="DA9" s="72">
        <f t="shared" si="26"/>
        <v>0</v>
      </c>
      <c r="DB9" s="72">
        <f t="shared" si="26"/>
        <v>28572</v>
      </c>
      <c r="DC9" s="72">
        <f t="shared" si="26"/>
        <v>0</v>
      </c>
      <c r="DD9" s="72">
        <f t="shared" si="26"/>
        <v>0</v>
      </c>
      <c r="DE9" s="72">
        <f t="shared" si="26"/>
        <v>683</v>
      </c>
      <c r="DF9" s="72">
        <f t="shared" si="26"/>
        <v>27889</v>
      </c>
      <c r="DG9" s="73" t="s">
        <v>232</v>
      </c>
      <c r="DH9" s="72">
        <f t="shared" si="27"/>
        <v>0</v>
      </c>
      <c r="DI9" s="72">
        <f t="shared" si="27"/>
        <v>164496</v>
      </c>
      <c r="DJ9" s="72">
        <f t="shared" si="27"/>
        <v>321152</v>
      </c>
    </row>
    <row r="10" spans="1:114" s="50" customFormat="1" ht="12" customHeight="1">
      <c r="A10" s="51" t="s">
        <v>233</v>
      </c>
      <c r="B10" s="64" t="s">
        <v>238</v>
      </c>
      <c r="C10" s="51" t="s">
        <v>239</v>
      </c>
      <c r="D10" s="72">
        <f t="shared" si="6"/>
        <v>113960</v>
      </c>
      <c r="E10" s="72">
        <f t="shared" si="7"/>
        <v>113315</v>
      </c>
      <c r="F10" s="72">
        <v>0</v>
      </c>
      <c r="G10" s="72">
        <v>0</v>
      </c>
      <c r="H10" s="72">
        <v>0</v>
      </c>
      <c r="I10" s="72">
        <v>113315</v>
      </c>
      <c r="J10" s="72">
        <v>249793</v>
      </c>
      <c r="K10" s="72">
        <v>0</v>
      </c>
      <c r="L10" s="72">
        <v>645</v>
      </c>
      <c r="M10" s="72">
        <f t="shared" si="8"/>
        <v>3472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133477</v>
      </c>
      <c r="T10" s="72">
        <v>0</v>
      </c>
      <c r="U10" s="72">
        <v>3472</v>
      </c>
      <c r="V10" s="72">
        <f t="shared" si="10"/>
        <v>117432</v>
      </c>
      <c r="W10" s="72">
        <f t="shared" si="10"/>
        <v>113315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113315</v>
      </c>
      <c r="AB10" s="72">
        <f t="shared" si="10"/>
        <v>383270</v>
      </c>
      <c r="AC10" s="72">
        <f t="shared" si="10"/>
        <v>0</v>
      </c>
      <c r="AD10" s="72">
        <f t="shared" si="10"/>
        <v>4117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232</v>
      </c>
      <c r="AM10" s="72">
        <f t="shared" si="13"/>
        <v>362472</v>
      </c>
      <c r="AN10" s="72">
        <f t="shared" si="14"/>
        <v>88527</v>
      </c>
      <c r="AO10" s="72">
        <v>16096</v>
      </c>
      <c r="AP10" s="72">
        <v>0</v>
      </c>
      <c r="AQ10" s="72">
        <v>72431</v>
      </c>
      <c r="AR10" s="72">
        <v>0</v>
      </c>
      <c r="AS10" s="72">
        <f t="shared" si="15"/>
        <v>213433</v>
      </c>
      <c r="AT10" s="72">
        <v>0</v>
      </c>
      <c r="AU10" s="72">
        <v>213433</v>
      </c>
      <c r="AV10" s="72">
        <v>0</v>
      </c>
      <c r="AW10" s="72">
        <v>0</v>
      </c>
      <c r="AX10" s="72">
        <f t="shared" si="16"/>
        <v>60512</v>
      </c>
      <c r="AY10" s="72">
        <v>0</v>
      </c>
      <c r="AZ10" s="72">
        <v>60512</v>
      </c>
      <c r="BA10" s="72">
        <v>0</v>
      </c>
      <c r="BB10" s="72">
        <v>0</v>
      </c>
      <c r="BC10" s="73" t="s">
        <v>232</v>
      </c>
      <c r="BD10" s="72">
        <v>0</v>
      </c>
      <c r="BE10" s="72">
        <v>1281</v>
      </c>
      <c r="BF10" s="72">
        <f t="shared" si="17"/>
        <v>363753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232</v>
      </c>
      <c r="BO10" s="72">
        <f t="shared" si="20"/>
        <v>124856</v>
      </c>
      <c r="BP10" s="72">
        <f t="shared" si="21"/>
        <v>16804</v>
      </c>
      <c r="BQ10" s="72">
        <v>8402</v>
      </c>
      <c r="BR10" s="72">
        <v>0</v>
      </c>
      <c r="BS10" s="72">
        <v>8402</v>
      </c>
      <c r="BT10" s="72">
        <v>0</v>
      </c>
      <c r="BU10" s="72">
        <f t="shared" si="22"/>
        <v>50376</v>
      </c>
      <c r="BV10" s="72">
        <v>0</v>
      </c>
      <c r="BW10" s="72">
        <v>50376</v>
      </c>
      <c r="BX10" s="72">
        <v>0</v>
      </c>
      <c r="BY10" s="72">
        <v>0</v>
      </c>
      <c r="BZ10" s="72">
        <f t="shared" si="23"/>
        <v>57676</v>
      </c>
      <c r="CA10" s="72">
        <v>0</v>
      </c>
      <c r="CB10" s="72">
        <v>57676</v>
      </c>
      <c r="CC10" s="72">
        <v>0</v>
      </c>
      <c r="CD10" s="72">
        <v>0</v>
      </c>
      <c r="CE10" s="73" t="s">
        <v>232</v>
      </c>
      <c r="CF10" s="72">
        <v>0</v>
      </c>
      <c r="CG10" s="72">
        <v>12093</v>
      </c>
      <c r="CH10" s="72">
        <f t="shared" si="24"/>
        <v>136949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232</v>
      </c>
      <c r="CQ10" s="72">
        <f t="shared" si="26"/>
        <v>487328</v>
      </c>
      <c r="CR10" s="72">
        <f t="shared" si="26"/>
        <v>105331</v>
      </c>
      <c r="CS10" s="72">
        <f t="shared" si="26"/>
        <v>24498</v>
      </c>
      <c r="CT10" s="72">
        <f t="shared" si="26"/>
        <v>0</v>
      </c>
      <c r="CU10" s="72">
        <f t="shared" si="26"/>
        <v>80833</v>
      </c>
      <c r="CV10" s="72">
        <f t="shared" si="26"/>
        <v>0</v>
      </c>
      <c r="CW10" s="72">
        <f t="shared" si="26"/>
        <v>263809</v>
      </c>
      <c r="CX10" s="72">
        <f t="shared" si="26"/>
        <v>0</v>
      </c>
      <c r="CY10" s="72">
        <f t="shared" si="26"/>
        <v>263809</v>
      </c>
      <c r="CZ10" s="72">
        <f t="shared" si="26"/>
        <v>0</v>
      </c>
      <c r="DA10" s="72">
        <f t="shared" si="26"/>
        <v>0</v>
      </c>
      <c r="DB10" s="72">
        <f t="shared" si="26"/>
        <v>118188</v>
      </c>
      <c r="DC10" s="72">
        <f t="shared" si="26"/>
        <v>0</v>
      </c>
      <c r="DD10" s="72">
        <f t="shared" si="26"/>
        <v>118188</v>
      </c>
      <c r="DE10" s="72">
        <f t="shared" si="26"/>
        <v>0</v>
      </c>
      <c r="DF10" s="72">
        <f t="shared" si="26"/>
        <v>0</v>
      </c>
      <c r="DG10" s="73" t="s">
        <v>232</v>
      </c>
      <c r="DH10" s="72">
        <f t="shared" si="27"/>
        <v>0</v>
      </c>
      <c r="DI10" s="72">
        <f t="shared" si="27"/>
        <v>13374</v>
      </c>
      <c r="DJ10" s="72">
        <f t="shared" si="27"/>
        <v>500702</v>
      </c>
    </row>
    <row r="11" spans="1:114" s="50" customFormat="1" ht="12" customHeight="1">
      <c r="A11" s="51" t="s">
        <v>233</v>
      </c>
      <c r="B11" s="64" t="s">
        <v>240</v>
      </c>
      <c r="C11" s="51" t="s">
        <v>241</v>
      </c>
      <c r="D11" s="72">
        <f t="shared" si="6"/>
        <v>47349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96709</v>
      </c>
      <c r="K11" s="72">
        <v>0</v>
      </c>
      <c r="L11" s="72">
        <v>47349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47349</v>
      </c>
      <c r="W11" s="72">
        <f t="shared" si="10"/>
        <v>0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0</v>
      </c>
      <c r="AB11" s="72">
        <f t="shared" si="10"/>
        <v>96709</v>
      </c>
      <c r="AC11" s="72">
        <f t="shared" si="10"/>
        <v>0</v>
      </c>
      <c r="AD11" s="72">
        <f t="shared" si="10"/>
        <v>47349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232</v>
      </c>
      <c r="AM11" s="72">
        <f t="shared" si="13"/>
        <v>142451</v>
      </c>
      <c r="AN11" s="72">
        <f t="shared" si="14"/>
        <v>47354</v>
      </c>
      <c r="AO11" s="72">
        <v>15660</v>
      </c>
      <c r="AP11" s="72">
        <v>0</v>
      </c>
      <c r="AQ11" s="72">
        <v>31694</v>
      </c>
      <c r="AR11" s="72">
        <v>0</v>
      </c>
      <c r="AS11" s="72">
        <f t="shared" si="15"/>
        <v>18916</v>
      </c>
      <c r="AT11" s="72">
        <v>9295</v>
      </c>
      <c r="AU11" s="72">
        <v>9621</v>
      </c>
      <c r="AV11" s="72">
        <v>0</v>
      </c>
      <c r="AW11" s="72">
        <v>0</v>
      </c>
      <c r="AX11" s="72">
        <f t="shared" si="16"/>
        <v>76181</v>
      </c>
      <c r="AY11" s="72">
        <v>67475</v>
      </c>
      <c r="AZ11" s="72">
        <v>3869</v>
      </c>
      <c r="BA11" s="72">
        <v>0</v>
      </c>
      <c r="BB11" s="72">
        <v>4837</v>
      </c>
      <c r="BC11" s="73" t="s">
        <v>232</v>
      </c>
      <c r="BD11" s="72">
        <v>0</v>
      </c>
      <c r="BE11" s="72">
        <v>1607</v>
      </c>
      <c r="BF11" s="72">
        <f t="shared" si="17"/>
        <v>144058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232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232</v>
      </c>
      <c r="CF11" s="72">
        <v>0</v>
      </c>
      <c r="CG11" s="72">
        <v>0</v>
      </c>
      <c r="CH11" s="72">
        <f t="shared" si="24"/>
        <v>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232</v>
      </c>
      <c r="CQ11" s="72">
        <f t="shared" si="26"/>
        <v>142451</v>
      </c>
      <c r="CR11" s="72">
        <f t="shared" si="26"/>
        <v>47354</v>
      </c>
      <c r="CS11" s="72">
        <f t="shared" si="26"/>
        <v>15660</v>
      </c>
      <c r="CT11" s="72">
        <f t="shared" si="26"/>
        <v>0</v>
      </c>
      <c r="CU11" s="72">
        <f t="shared" si="26"/>
        <v>31694</v>
      </c>
      <c r="CV11" s="72">
        <f t="shared" si="26"/>
        <v>0</v>
      </c>
      <c r="CW11" s="72">
        <f t="shared" si="26"/>
        <v>18916</v>
      </c>
      <c r="CX11" s="72">
        <f t="shared" si="26"/>
        <v>9295</v>
      </c>
      <c r="CY11" s="72">
        <f t="shared" si="26"/>
        <v>9621</v>
      </c>
      <c r="CZ11" s="72">
        <f t="shared" si="26"/>
        <v>0</v>
      </c>
      <c r="DA11" s="72">
        <f t="shared" si="26"/>
        <v>0</v>
      </c>
      <c r="DB11" s="72">
        <f t="shared" si="26"/>
        <v>76181</v>
      </c>
      <c r="DC11" s="72">
        <f t="shared" si="26"/>
        <v>67475</v>
      </c>
      <c r="DD11" s="72">
        <f t="shared" si="26"/>
        <v>3869</v>
      </c>
      <c r="DE11" s="72">
        <f t="shared" si="26"/>
        <v>0</v>
      </c>
      <c r="DF11" s="72">
        <f t="shared" si="26"/>
        <v>4837</v>
      </c>
      <c r="DG11" s="73" t="s">
        <v>232</v>
      </c>
      <c r="DH11" s="72">
        <f t="shared" si="27"/>
        <v>0</v>
      </c>
      <c r="DI11" s="72">
        <f t="shared" si="27"/>
        <v>1607</v>
      </c>
      <c r="DJ11" s="72">
        <f t="shared" si="27"/>
        <v>144058</v>
      </c>
    </row>
    <row r="12" spans="1:114" s="50" customFormat="1" ht="12" customHeight="1">
      <c r="A12" s="53" t="s">
        <v>233</v>
      </c>
      <c r="B12" s="54" t="s">
        <v>242</v>
      </c>
      <c r="C12" s="53" t="s">
        <v>243</v>
      </c>
      <c r="D12" s="74">
        <f t="shared" si="6"/>
        <v>313866</v>
      </c>
      <c r="E12" s="74">
        <f t="shared" si="7"/>
        <v>313866</v>
      </c>
      <c r="F12" s="74">
        <v>0</v>
      </c>
      <c r="G12" s="74">
        <v>0</v>
      </c>
      <c r="H12" s="74">
        <v>0</v>
      </c>
      <c r="I12" s="74">
        <v>311883</v>
      </c>
      <c r="J12" s="74">
        <v>1290851</v>
      </c>
      <c r="K12" s="74">
        <v>1983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313866</v>
      </c>
      <c r="W12" s="74">
        <f t="shared" si="10"/>
        <v>313866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311883</v>
      </c>
      <c r="AB12" s="74">
        <f t="shared" si="10"/>
        <v>1290851</v>
      </c>
      <c r="AC12" s="74">
        <f t="shared" si="10"/>
        <v>1983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232</v>
      </c>
      <c r="AM12" s="74">
        <f t="shared" si="13"/>
        <v>1604717</v>
      </c>
      <c r="AN12" s="74">
        <f t="shared" si="14"/>
        <v>329854</v>
      </c>
      <c r="AO12" s="74">
        <v>329854</v>
      </c>
      <c r="AP12" s="74">
        <v>0</v>
      </c>
      <c r="AQ12" s="74">
        <v>0</v>
      </c>
      <c r="AR12" s="74">
        <v>0</v>
      </c>
      <c r="AS12" s="74">
        <f t="shared" si="15"/>
        <v>913407</v>
      </c>
      <c r="AT12" s="74">
        <v>0</v>
      </c>
      <c r="AU12" s="74">
        <v>913407</v>
      </c>
      <c r="AV12" s="74">
        <v>0</v>
      </c>
      <c r="AW12" s="74">
        <v>0</v>
      </c>
      <c r="AX12" s="74">
        <f t="shared" si="16"/>
        <v>361456</v>
      </c>
      <c r="AY12" s="74">
        <v>0</v>
      </c>
      <c r="AZ12" s="74">
        <v>243483</v>
      </c>
      <c r="BA12" s="74">
        <v>0</v>
      </c>
      <c r="BB12" s="74">
        <v>117973</v>
      </c>
      <c r="BC12" s="75" t="s">
        <v>232</v>
      </c>
      <c r="BD12" s="74">
        <v>0</v>
      </c>
      <c r="BE12" s="74">
        <v>0</v>
      </c>
      <c r="BF12" s="74">
        <f t="shared" si="17"/>
        <v>1604717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232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232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232</v>
      </c>
      <c r="CQ12" s="74">
        <f t="shared" si="26"/>
        <v>1604717</v>
      </c>
      <c r="CR12" s="74">
        <f t="shared" si="26"/>
        <v>329854</v>
      </c>
      <c r="CS12" s="74">
        <f t="shared" si="26"/>
        <v>329854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913407</v>
      </c>
      <c r="CX12" s="74">
        <f t="shared" si="26"/>
        <v>0</v>
      </c>
      <c r="CY12" s="74">
        <f t="shared" si="26"/>
        <v>913407</v>
      </c>
      <c r="CZ12" s="74">
        <f t="shared" si="26"/>
        <v>0</v>
      </c>
      <c r="DA12" s="74">
        <f t="shared" si="26"/>
        <v>0</v>
      </c>
      <c r="DB12" s="74">
        <f t="shared" si="26"/>
        <v>361456</v>
      </c>
      <c r="DC12" s="74">
        <f t="shared" si="26"/>
        <v>0</v>
      </c>
      <c r="DD12" s="74">
        <f t="shared" si="26"/>
        <v>243483</v>
      </c>
      <c r="DE12" s="74">
        <f t="shared" si="26"/>
        <v>0</v>
      </c>
      <c r="DF12" s="74">
        <f t="shared" si="26"/>
        <v>117973</v>
      </c>
      <c r="DG12" s="75" t="s">
        <v>232</v>
      </c>
      <c r="DH12" s="74">
        <f t="shared" si="27"/>
        <v>0</v>
      </c>
      <c r="DI12" s="74">
        <f t="shared" si="27"/>
        <v>0</v>
      </c>
      <c r="DJ12" s="74">
        <f t="shared" si="27"/>
        <v>1604717</v>
      </c>
    </row>
    <row r="13" spans="1:114" s="50" customFormat="1" ht="12" customHeight="1">
      <c r="A13" s="53" t="s">
        <v>233</v>
      </c>
      <c r="B13" s="54" t="s">
        <v>244</v>
      </c>
      <c r="C13" s="53" t="s">
        <v>245</v>
      </c>
      <c r="D13" s="74">
        <f t="shared" si="6"/>
        <v>38086</v>
      </c>
      <c r="E13" s="74">
        <f t="shared" si="7"/>
        <v>38086</v>
      </c>
      <c r="F13" s="74">
        <v>0</v>
      </c>
      <c r="G13" s="74">
        <v>0</v>
      </c>
      <c r="H13" s="74">
        <v>0</v>
      </c>
      <c r="I13" s="74">
        <v>38086</v>
      </c>
      <c r="J13" s="74">
        <v>498947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38086</v>
      </c>
      <c r="W13" s="74">
        <f t="shared" si="10"/>
        <v>38086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38086</v>
      </c>
      <c r="AB13" s="74">
        <f t="shared" si="10"/>
        <v>498947</v>
      </c>
      <c r="AC13" s="74">
        <f t="shared" si="10"/>
        <v>0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232</v>
      </c>
      <c r="AM13" s="74">
        <f t="shared" si="13"/>
        <v>537033</v>
      </c>
      <c r="AN13" s="74">
        <f t="shared" si="14"/>
        <v>56975</v>
      </c>
      <c r="AO13" s="74">
        <v>22276</v>
      </c>
      <c r="AP13" s="74">
        <v>0</v>
      </c>
      <c r="AQ13" s="74">
        <v>34699</v>
      </c>
      <c r="AR13" s="74">
        <v>0</v>
      </c>
      <c r="AS13" s="74">
        <f t="shared" si="15"/>
        <v>253487</v>
      </c>
      <c r="AT13" s="74">
        <v>0</v>
      </c>
      <c r="AU13" s="74">
        <v>253487</v>
      </c>
      <c r="AV13" s="74">
        <v>0</v>
      </c>
      <c r="AW13" s="74">
        <v>0</v>
      </c>
      <c r="AX13" s="74">
        <f t="shared" si="16"/>
        <v>226571</v>
      </c>
      <c r="AY13" s="74">
        <v>0</v>
      </c>
      <c r="AZ13" s="74">
        <v>226571</v>
      </c>
      <c r="BA13" s="74">
        <v>0</v>
      </c>
      <c r="BB13" s="74">
        <v>0</v>
      </c>
      <c r="BC13" s="75" t="s">
        <v>232</v>
      </c>
      <c r="BD13" s="74">
        <v>0</v>
      </c>
      <c r="BE13" s="74">
        <v>0</v>
      </c>
      <c r="BF13" s="74">
        <f t="shared" si="17"/>
        <v>537033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232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232</v>
      </c>
      <c r="CF13" s="74">
        <v>0</v>
      </c>
      <c r="CG13" s="74">
        <v>0</v>
      </c>
      <c r="CH13" s="74">
        <f t="shared" si="24"/>
        <v>0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232</v>
      </c>
      <c r="CQ13" s="74">
        <f t="shared" si="26"/>
        <v>537033</v>
      </c>
      <c r="CR13" s="74">
        <f t="shared" si="26"/>
        <v>56975</v>
      </c>
      <c r="CS13" s="74">
        <f t="shared" si="26"/>
        <v>22276</v>
      </c>
      <c r="CT13" s="74">
        <f t="shared" si="26"/>
        <v>0</v>
      </c>
      <c r="CU13" s="74">
        <f t="shared" si="26"/>
        <v>34699</v>
      </c>
      <c r="CV13" s="74">
        <f t="shared" si="26"/>
        <v>0</v>
      </c>
      <c r="CW13" s="74">
        <f t="shared" si="26"/>
        <v>253487</v>
      </c>
      <c r="CX13" s="74">
        <f t="shared" si="26"/>
        <v>0</v>
      </c>
      <c r="CY13" s="74">
        <f t="shared" si="26"/>
        <v>253487</v>
      </c>
      <c r="CZ13" s="74">
        <f t="shared" si="26"/>
        <v>0</v>
      </c>
      <c r="DA13" s="74">
        <f t="shared" si="26"/>
        <v>0</v>
      </c>
      <c r="DB13" s="74">
        <f t="shared" si="26"/>
        <v>226571</v>
      </c>
      <c r="DC13" s="74">
        <f t="shared" si="26"/>
        <v>0</v>
      </c>
      <c r="DD13" s="74">
        <f t="shared" si="26"/>
        <v>226571</v>
      </c>
      <c r="DE13" s="74">
        <f t="shared" si="26"/>
        <v>0</v>
      </c>
      <c r="DF13" s="74">
        <f t="shared" si="26"/>
        <v>0</v>
      </c>
      <c r="DG13" s="75" t="s">
        <v>232</v>
      </c>
      <c r="DH13" s="74">
        <f t="shared" si="27"/>
        <v>0</v>
      </c>
      <c r="DI13" s="74">
        <f t="shared" si="27"/>
        <v>0</v>
      </c>
      <c r="DJ13" s="74">
        <f t="shared" si="27"/>
        <v>537033</v>
      </c>
    </row>
    <row r="14" spans="1:114" s="50" customFormat="1" ht="12" customHeight="1">
      <c r="A14" s="53" t="s">
        <v>233</v>
      </c>
      <c r="B14" s="54" t="s">
        <v>246</v>
      </c>
      <c r="C14" s="53" t="s">
        <v>247</v>
      </c>
      <c r="D14" s="74">
        <f t="shared" si="6"/>
        <v>252492</v>
      </c>
      <c r="E14" s="74">
        <f t="shared" si="7"/>
        <v>11108</v>
      </c>
      <c r="F14" s="74">
        <v>0</v>
      </c>
      <c r="G14" s="74">
        <v>0</v>
      </c>
      <c r="H14" s="74">
        <v>0</v>
      </c>
      <c r="I14" s="74">
        <v>11108</v>
      </c>
      <c r="J14" s="74">
        <v>331521</v>
      </c>
      <c r="K14" s="74">
        <v>0</v>
      </c>
      <c r="L14" s="74">
        <v>241384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252492</v>
      </c>
      <c r="W14" s="74">
        <f t="shared" si="10"/>
        <v>11108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11108</v>
      </c>
      <c r="AB14" s="74">
        <f t="shared" si="10"/>
        <v>331521</v>
      </c>
      <c r="AC14" s="74">
        <f t="shared" si="10"/>
        <v>0</v>
      </c>
      <c r="AD14" s="74">
        <f t="shared" si="10"/>
        <v>241384</v>
      </c>
      <c r="AE14" s="74">
        <f t="shared" si="11"/>
        <v>53247</v>
      </c>
      <c r="AF14" s="74">
        <f t="shared" si="12"/>
        <v>53247</v>
      </c>
      <c r="AG14" s="74">
        <v>0</v>
      </c>
      <c r="AH14" s="74">
        <v>0</v>
      </c>
      <c r="AI14" s="74">
        <v>53247</v>
      </c>
      <c r="AJ14" s="74">
        <v>0</v>
      </c>
      <c r="AK14" s="74">
        <v>0</v>
      </c>
      <c r="AL14" s="75" t="s">
        <v>232</v>
      </c>
      <c r="AM14" s="74">
        <f t="shared" si="13"/>
        <v>302036</v>
      </c>
      <c r="AN14" s="74">
        <f t="shared" si="14"/>
        <v>60788</v>
      </c>
      <c r="AO14" s="74">
        <v>60788</v>
      </c>
      <c r="AP14" s="74">
        <v>0</v>
      </c>
      <c r="AQ14" s="74">
        <v>0</v>
      </c>
      <c r="AR14" s="74">
        <v>0</v>
      </c>
      <c r="AS14" s="74">
        <f t="shared" si="15"/>
        <v>69243</v>
      </c>
      <c r="AT14" s="74">
        <v>0</v>
      </c>
      <c r="AU14" s="74">
        <v>24862</v>
      </c>
      <c r="AV14" s="74">
        <v>44381</v>
      </c>
      <c r="AW14" s="74">
        <v>0</v>
      </c>
      <c r="AX14" s="74">
        <f t="shared" si="16"/>
        <v>172005</v>
      </c>
      <c r="AY14" s="74">
        <v>0</v>
      </c>
      <c r="AZ14" s="74">
        <v>93055</v>
      </c>
      <c r="BA14" s="74">
        <v>78950</v>
      </c>
      <c r="BB14" s="74">
        <v>0</v>
      </c>
      <c r="BC14" s="75" t="s">
        <v>232</v>
      </c>
      <c r="BD14" s="74">
        <v>0</v>
      </c>
      <c r="BE14" s="74">
        <v>228730</v>
      </c>
      <c r="BF14" s="74">
        <f t="shared" si="17"/>
        <v>584013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232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232</v>
      </c>
      <c r="CF14" s="74">
        <v>0</v>
      </c>
      <c r="CG14" s="74">
        <v>0</v>
      </c>
      <c r="CH14" s="74">
        <f t="shared" si="24"/>
        <v>0</v>
      </c>
      <c r="CI14" s="74">
        <f t="shared" si="25"/>
        <v>53247</v>
      </c>
      <c r="CJ14" s="74">
        <f t="shared" si="25"/>
        <v>53247</v>
      </c>
      <c r="CK14" s="74">
        <f t="shared" si="25"/>
        <v>0</v>
      </c>
      <c r="CL14" s="74">
        <f t="shared" si="25"/>
        <v>0</v>
      </c>
      <c r="CM14" s="74">
        <f t="shared" si="25"/>
        <v>53247</v>
      </c>
      <c r="CN14" s="74">
        <f t="shared" si="25"/>
        <v>0</v>
      </c>
      <c r="CO14" s="74">
        <f t="shared" si="25"/>
        <v>0</v>
      </c>
      <c r="CP14" s="75" t="s">
        <v>232</v>
      </c>
      <c r="CQ14" s="74">
        <f t="shared" si="26"/>
        <v>302036</v>
      </c>
      <c r="CR14" s="74">
        <f t="shared" si="26"/>
        <v>60788</v>
      </c>
      <c r="CS14" s="74">
        <f t="shared" si="26"/>
        <v>60788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69243</v>
      </c>
      <c r="CX14" s="74">
        <f t="shared" si="26"/>
        <v>0</v>
      </c>
      <c r="CY14" s="74">
        <f t="shared" si="26"/>
        <v>24862</v>
      </c>
      <c r="CZ14" s="74">
        <f t="shared" si="26"/>
        <v>44381</v>
      </c>
      <c r="DA14" s="74">
        <f t="shared" si="26"/>
        <v>0</v>
      </c>
      <c r="DB14" s="74">
        <f t="shared" si="26"/>
        <v>172005</v>
      </c>
      <c r="DC14" s="74">
        <f t="shared" si="26"/>
        <v>0</v>
      </c>
      <c r="DD14" s="74">
        <f t="shared" si="26"/>
        <v>93055</v>
      </c>
      <c r="DE14" s="74">
        <f t="shared" si="26"/>
        <v>78950</v>
      </c>
      <c r="DF14" s="74">
        <f t="shared" si="26"/>
        <v>0</v>
      </c>
      <c r="DG14" s="75" t="s">
        <v>232</v>
      </c>
      <c r="DH14" s="74">
        <f t="shared" si="27"/>
        <v>0</v>
      </c>
      <c r="DI14" s="74">
        <f t="shared" si="27"/>
        <v>228730</v>
      </c>
      <c r="DJ14" s="74">
        <f t="shared" si="27"/>
        <v>584013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248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249</v>
      </c>
      <c r="B2" s="147" t="s">
        <v>250</v>
      </c>
      <c r="C2" s="153" t="s">
        <v>251</v>
      </c>
      <c r="D2" s="136" t="s">
        <v>252</v>
      </c>
      <c r="E2" s="103"/>
      <c r="F2" s="103"/>
      <c r="G2" s="103"/>
      <c r="H2" s="103"/>
      <c r="I2" s="103"/>
      <c r="J2" s="103"/>
      <c r="K2" s="103"/>
      <c r="L2" s="104"/>
      <c r="M2" s="136" t="s">
        <v>253</v>
      </c>
      <c r="N2" s="103"/>
      <c r="O2" s="103"/>
      <c r="P2" s="103"/>
      <c r="Q2" s="103"/>
      <c r="R2" s="103"/>
      <c r="S2" s="103"/>
      <c r="T2" s="103"/>
      <c r="U2" s="104"/>
      <c r="V2" s="136" t="s">
        <v>163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159</v>
      </c>
      <c r="E3" s="105"/>
      <c r="F3" s="105"/>
      <c r="G3" s="105"/>
      <c r="H3" s="105"/>
      <c r="I3" s="105"/>
      <c r="J3" s="105"/>
      <c r="K3" s="105"/>
      <c r="L3" s="106"/>
      <c r="M3" s="137" t="s">
        <v>159</v>
      </c>
      <c r="N3" s="105"/>
      <c r="O3" s="105"/>
      <c r="P3" s="105"/>
      <c r="Q3" s="105"/>
      <c r="R3" s="105"/>
      <c r="S3" s="105"/>
      <c r="T3" s="105"/>
      <c r="U3" s="106"/>
      <c r="V3" s="137" t="s">
        <v>160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167</v>
      </c>
      <c r="F4" s="108"/>
      <c r="G4" s="108"/>
      <c r="H4" s="108"/>
      <c r="I4" s="108"/>
      <c r="J4" s="108"/>
      <c r="K4" s="109"/>
      <c r="L4" s="127" t="s">
        <v>168</v>
      </c>
      <c r="M4" s="107"/>
      <c r="N4" s="137" t="s">
        <v>169</v>
      </c>
      <c r="O4" s="108"/>
      <c r="P4" s="108"/>
      <c r="Q4" s="108"/>
      <c r="R4" s="108"/>
      <c r="S4" s="108"/>
      <c r="T4" s="109"/>
      <c r="U4" s="127" t="s">
        <v>170</v>
      </c>
      <c r="V4" s="107"/>
      <c r="W4" s="137" t="s">
        <v>169</v>
      </c>
      <c r="X4" s="108"/>
      <c r="Y4" s="108"/>
      <c r="Z4" s="108"/>
      <c r="AA4" s="108"/>
      <c r="AB4" s="108"/>
      <c r="AC4" s="109"/>
      <c r="AD4" s="127" t="s">
        <v>168</v>
      </c>
    </row>
    <row r="5" spans="1:30" s="45" customFormat="1" ht="23.25" customHeight="1">
      <c r="A5" s="154"/>
      <c r="B5" s="148"/>
      <c r="C5" s="154"/>
      <c r="D5" s="107"/>
      <c r="E5" s="107" t="s">
        <v>171</v>
      </c>
      <c r="F5" s="126" t="s">
        <v>254</v>
      </c>
      <c r="G5" s="126" t="s">
        <v>198</v>
      </c>
      <c r="H5" s="126" t="s">
        <v>255</v>
      </c>
      <c r="I5" s="126" t="s">
        <v>256</v>
      </c>
      <c r="J5" s="126" t="s">
        <v>257</v>
      </c>
      <c r="K5" s="126" t="s">
        <v>165</v>
      </c>
      <c r="L5" s="69"/>
      <c r="M5" s="107"/>
      <c r="N5" s="107" t="s">
        <v>155</v>
      </c>
      <c r="O5" s="126" t="s">
        <v>193</v>
      </c>
      <c r="P5" s="126" t="s">
        <v>198</v>
      </c>
      <c r="Q5" s="126" t="s">
        <v>255</v>
      </c>
      <c r="R5" s="126" t="s">
        <v>258</v>
      </c>
      <c r="S5" s="126" t="s">
        <v>259</v>
      </c>
      <c r="T5" s="126" t="s">
        <v>260</v>
      </c>
      <c r="U5" s="69"/>
      <c r="V5" s="107"/>
      <c r="W5" s="107" t="s">
        <v>163</v>
      </c>
      <c r="X5" s="126" t="s">
        <v>193</v>
      </c>
      <c r="Y5" s="126" t="s">
        <v>198</v>
      </c>
      <c r="Z5" s="126" t="s">
        <v>261</v>
      </c>
      <c r="AA5" s="126" t="s">
        <v>262</v>
      </c>
      <c r="AB5" s="126" t="s">
        <v>257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229</v>
      </c>
      <c r="E6" s="110" t="s">
        <v>229</v>
      </c>
      <c r="F6" s="111" t="s">
        <v>263</v>
      </c>
      <c r="G6" s="111" t="s">
        <v>264</v>
      </c>
      <c r="H6" s="111" t="s">
        <v>263</v>
      </c>
      <c r="I6" s="111" t="s">
        <v>229</v>
      </c>
      <c r="J6" s="111" t="s">
        <v>229</v>
      </c>
      <c r="K6" s="111" t="s">
        <v>229</v>
      </c>
      <c r="L6" s="111" t="s">
        <v>265</v>
      </c>
      <c r="M6" s="110" t="s">
        <v>266</v>
      </c>
      <c r="N6" s="110" t="s">
        <v>265</v>
      </c>
      <c r="O6" s="111" t="s">
        <v>229</v>
      </c>
      <c r="P6" s="111" t="s">
        <v>229</v>
      </c>
      <c r="Q6" s="111" t="s">
        <v>229</v>
      </c>
      <c r="R6" s="111" t="s">
        <v>267</v>
      </c>
      <c r="S6" s="111" t="s">
        <v>266</v>
      </c>
      <c r="T6" s="111" t="s">
        <v>267</v>
      </c>
      <c r="U6" s="111" t="s">
        <v>229</v>
      </c>
      <c r="V6" s="110" t="s">
        <v>229</v>
      </c>
      <c r="W6" s="110" t="s">
        <v>229</v>
      </c>
      <c r="X6" s="111" t="s">
        <v>267</v>
      </c>
      <c r="Y6" s="111" t="s">
        <v>266</v>
      </c>
      <c r="Z6" s="111" t="s">
        <v>267</v>
      </c>
      <c r="AA6" s="111" t="s">
        <v>229</v>
      </c>
      <c r="AB6" s="111" t="s">
        <v>229</v>
      </c>
      <c r="AC6" s="111" t="s">
        <v>229</v>
      </c>
      <c r="AD6" s="111" t="s">
        <v>267</v>
      </c>
    </row>
    <row r="7" spans="1:30" s="50" customFormat="1" ht="12" customHeight="1">
      <c r="A7" s="48" t="s">
        <v>268</v>
      </c>
      <c r="B7" s="63" t="s">
        <v>269</v>
      </c>
      <c r="C7" s="48" t="s">
        <v>163</v>
      </c>
      <c r="D7" s="70">
        <f aca="true" t="shared" si="0" ref="D7:AD7">SUM(D8:D33)</f>
        <v>21351483</v>
      </c>
      <c r="E7" s="70">
        <f t="shared" si="0"/>
        <v>5317802</v>
      </c>
      <c r="F7" s="70">
        <f t="shared" si="0"/>
        <v>827894</v>
      </c>
      <c r="G7" s="70">
        <f t="shared" si="0"/>
        <v>40066</v>
      </c>
      <c r="H7" s="70">
        <f t="shared" si="0"/>
        <v>799800</v>
      </c>
      <c r="I7" s="70">
        <f t="shared" si="0"/>
        <v>2780302</v>
      </c>
      <c r="J7" s="70">
        <f t="shared" si="0"/>
        <v>2467821</v>
      </c>
      <c r="K7" s="70">
        <f t="shared" si="0"/>
        <v>869740</v>
      </c>
      <c r="L7" s="70">
        <f t="shared" si="0"/>
        <v>16033681</v>
      </c>
      <c r="M7" s="70">
        <f t="shared" si="0"/>
        <v>4409620</v>
      </c>
      <c r="N7" s="70">
        <f t="shared" si="0"/>
        <v>1084121</v>
      </c>
      <c r="O7" s="70">
        <f t="shared" si="0"/>
        <v>82000</v>
      </c>
      <c r="P7" s="70">
        <f t="shared" si="0"/>
        <v>25078</v>
      </c>
      <c r="Q7" s="70">
        <f t="shared" si="0"/>
        <v>56400</v>
      </c>
      <c r="R7" s="70">
        <f t="shared" si="0"/>
        <v>538915</v>
      </c>
      <c r="S7" s="70">
        <f t="shared" si="0"/>
        <v>857147</v>
      </c>
      <c r="T7" s="70">
        <f t="shared" si="0"/>
        <v>381728</v>
      </c>
      <c r="U7" s="70">
        <f t="shared" si="0"/>
        <v>3325499</v>
      </c>
      <c r="V7" s="70">
        <f t="shared" si="0"/>
        <v>25761103</v>
      </c>
      <c r="W7" s="70">
        <f t="shared" si="0"/>
        <v>6401923</v>
      </c>
      <c r="X7" s="70">
        <f t="shared" si="0"/>
        <v>909894</v>
      </c>
      <c r="Y7" s="70">
        <f t="shared" si="0"/>
        <v>65144</v>
      </c>
      <c r="Z7" s="70">
        <f t="shared" si="0"/>
        <v>856200</v>
      </c>
      <c r="AA7" s="70">
        <f t="shared" si="0"/>
        <v>3319217</v>
      </c>
      <c r="AB7" s="70">
        <f t="shared" si="0"/>
        <v>3324968</v>
      </c>
      <c r="AC7" s="70">
        <f t="shared" si="0"/>
        <v>1251468</v>
      </c>
      <c r="AD7" s="70">
        <f t="shared" si="0"/>
        <v>19359180</v>
      </c>
    </row>
    <row r="8" spans="1:30" s="50" customFormat="1" ht="12" customHeight="1">
      <c r="A8" s="51" t="s">
        <v>230</v>
      </c>
      <c r="B8" s="64" t="s">
        <v>270</v>
      </c>
      <c r="C8" s="51" t="s">
        <v>271</v>
      </c>
      <c r="D8" s="72">
        <f aca="true" t="shared" si="1" ref="D8:D33">SUM(E8,+L8)</f>
        <v>3881792</v>
      </c>
      <c r="E8" s="72">
        <f aca="true" t="shared" si="2" ref="E8:E33">+SUM(F8:I8,K8)</f>
        <v>1171950</v>
      </c>
      <c r="F8" s="72">
        <v>100980</v>
      </c>
      <c r="G8" s="72">
        <v>0</v>
      </c>
      <c r="H8" s="72">
        <v>175400</v>
      </c>
      <c r="I8" s="72">
        <v>754860</v>
      </c>
      <c r="J8" s="73">
        <v>0</v>
      </c>
      <c r="K8" s="72">
        <v>140710</v>
      </c>
      <c r="L8" s="72">
        <v>2709842</v>
      </c>
      <c r="M8" s="72">
        <f aca="true" t="shared" si="3" ref="M8:M33">SUM(N8,+U8)</f>
        <v>952268</v>
      </c>
      <c r="N8" s="72">
        <f aca="true" t="shared" si="4" ref="N8:N33">+SUM(O8:R8,T8)</f>
        <v>174156</v>
      </c>
      <c r="O8" s="72">
        <v>36910</v>
      </c>
      <c r="P8" s="72">
        <v>20410</v>
      </c>
      <c r="Q8" s="72">
        <v>0</v>
      </c>
      <c r="R8" s="72">
        <v>115877</v>
      </c>
      <c r="S8" s="73">
        <v>0</v>
      </c>
      <c r="T8" s="72">
        <v>959</v>
      </c>
      <c r="U8" s="72">
        <v>778112</v>
      </c>
      <c r="V8" s="72">
        <f aca="true" t="shared" si="5" ref="V8:V33">+SUM(D8,M8)</f>
        <v>4834060</v>
      </c>
      <c r="W8" s="72">
        <f aca="true" t="shared" si="6" ref="W8:W33">+SUM(E8,N8)</f>
        <v>1346106</v>
      </c>
      <c r="X8" s="72">
        <f aca="true" t="shared" si="7" ref="X8:X33">+SUM(F8,O8)</f>
        <v>137890</v>
      </c>
      <c r="Y8" s="72">
        <f aca="true" t="shared" si="8" ref="Y8:Y33">+SUM(G8,P8)</f>
        <v>20410</v>
      </c>
      <c r="Z8" s="72">
        <f aca="true" t="shared" si="9" ref="Z8:Z33">+SUM(H8,Q8)</f>
        <v>175400</v>
      </c>
      <c r="AA8" s="72">
        <f aca="true" t="shared" si="10" ref="AA8:AA33">+SUM(I8,R8)</f>
        <v>870737</v>
      </c>
      <c r="AB8" s="73">
        <v>0</v>
      </c>
      <c r="AC8" s="72">
        <f aca="true" t="shared" si="11" ref="AC8:AC33">+SUM(K8,T8)</f>
        <v>141669</v>
      </c>
      <c r="AD8" s="72">
        <f aca="true" t="shared" si="12" ref="AD8:AD33">+SUM(L8,U8)</f>
        <v>3487954</v>
      </c>
    </row>
    <row r="9" spans="1:30" s="50" customFormat="1" ht="12" customHeight="1">
      <c r="A9" s="51" t="s">
        <v>268</v>
      </c>
      <c r="B9" s="64" t="s">
        <v>272</v>
      </c>
      <c r="C9" s="51" t="s">
        <v>273</v>
      </c>
      <c r="D9" s="72">
        <f t="shared" si="1"/>
        <v>2093259</v>
      </c>
      <c r="E9" s="72">
        <f t="shared" si="2"/>
        <v>538671</v>
      </c>
      <c r="F9" s="72">
        <v>118711</v>
      </c>
      <c r="G9" s="72">
        <v>0</v>
      </c>
      <c r="H9" s="72">
        <v>0</v>
      </c>
      <c r="I9" s="72">
        <v>250361</v>
      </c>
      <c r="J9" s="73">
        <v>0</v>
      </c>
      <c r="K9" s="72">
        <v>169599</v>
      </c>
      <c r="L9" s="72">
        <v>1554588</v>
      </c>
      <c r="M9" s="72">
        <f t="shared" si="3"/>
        <v>483684</v>
      </c>
      <c r="N9" s="72">
        <f t="shared" si="4"/>
        <v>300843</v>
      </c>
      <c r="O9" s="72">
        <v>0</v>
      </c>
      <c r="P9" s="72">
        <v>0</v>
      </c>
      <c r="Q9" s="72">
        <v>0</v>
      </c>
      <c r="R9" s="72">
        <v>300744</v>
      </c>
      <c r="S9" s="73">
        <v>0</v>
      </c>
      <c r="T9" s="72">
        <v>99</v>
      </c>
      <c r="U9" s="72">
        <v>182841</v>
      </c>
      <c r="V9" s="72">
        <f t="shared" si="5"/>
        <v>2576943</v>
      </c>
      <c r="W9" s="72">
        <f t="shared" si="6"/>
        <v>839514</v>
      </c>
      <c r="X9" s="72">
        <f t="shared" si="7"/>
        <v>118711</v>
      </c>
      <c r="Y9" s="72">
        <f t="shared" si="8"/>
        <v>0</v>
      </c>
      <c r="Z9" s="72">
        <f t="shared" si="9"/>
        <v>0</v>
      </c>
      <c r="AA9" s="72">
        <f t="shared" si="10"/>
        <v>551105</v>
      </c>
      <c r="AB9" s="73">
        <v>0</v>
      </c>
      <c r="AC9" s="72">
        <f t="shared" si="11"/>
        <v>169698</v>
      </c>
      <c r="AD9" s="72">
        <f t="shared" si="12"/>
        <v>1737429</v>
      </c>
    </row>
    <row r="10" spans="1:30" s="50" customFormat="1" ht="12" customHeight="1">
      <c r="A10" s="51" t="s">
        <v>230</v>
      </c>
      <c r="B10" s="64" t="s">
        <v>274</v>
      </c>
      <c r="C10" s="51" t="s">
        <v>275</v>
      </c>
      <c r="D10" s="72">
        <f t="shared" si="1"/>
        <v>2340781</v>
      </c>
      <c r="E10" s="72">
        <f t="shared" si="2"/>
        <v>296795</v>
      </c>
      <c r="F10" s="72">
        <v>0</v>
      </c>
      <c r="G10" s="72">
        <v>0</v>
      </c>
      <c r="H10" s="72">
        <v>0</v>
      </c>
      <c r="I10" s="72">
        <v>250770</v>
      </c>
      <c r="J10" s="73">
        <v>0</v>
      </c>
      <c r="K10" s="72">
        <v>46025</v>
      </c>
      <c r="L10" s="72">
        <v>2043986</v>
      </c>
      <c r="M10" s="72">
        <f t="shared" si="3"/>
        <v>324584</v>
      </c>
      <c r="N10" s="72">
        <f t="shared" si="4"/>
        <v>26948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26948</v>
      </c>
      <c r="U10" s="72">
        <v>297636</v>
      </c>
      <c r="V10" s="72">
        <f t="shared" si="5"/>
        <v>2665365</v>
      </c>
      <c r="W10" s="72">
        <f t="shared" si="6"/>
        <v>323743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250770</v>
      </c>
      <c r="AB10" s="73">
        <v>0</v>
      </c>
      <c r="AC10" s="72">
        <f t="shared" si="11"/>
        <v>72973</v>
      </c>
      <c r="AD10" s="72">
        <f t="shared" si="12"/>
        <v>2341622</v>
      </c>
    </row>
    <row r="11" spans="1:30" s="50" customFormat="1" ht="12" customHeight="1">
      <c r="A11" s="51" t="s">
        <v>268</v>
      </c>
      <c r="B11" s="64" t="s">
        <v>276</v>
      </c>
      <c r="C11" s="51" t="s">
        <v>277</v>
      </c>
      <c r="D11" s="72">
        <f t="shared" si="1"/>
        <v>708312</v>
      </c>
      <c r="E11" s="72">
        <f t="shared" si="2"/>
        <v>213648</v>
      </c>
      <c r="F11" s="72">
        <v>52542</v>
      </c>
      <c r="G11" s="72">
        <v>7966</v>
      </c>
      <c r="H11" s="72">
        <v>0</v>
      </c>
      <c r="I11" s="72">
        <v>110065</v>
      </c>
      <c r="J11" s="73">
        <v>0</v>
      </c>
      <c r="K11" s="72">
        <v>43075</v>
      </c>
      <c r="L11" s="72">
        <v>494664</v>
      </c>
      <c r="M11" s="72">
        <f t="shared" si="3"/>
        <v>149398</v>
      </c>
      <c r="N11" s="72">
        <f t="shared" si="4"/>
        <v>29768</v>
      </c>
      <c r="O11" s="72">
        <v>21026</v>
      </c>
      <c r="P11" s="72">
        <v>0</v>
      </c>
      <c r="Q11" s="72">
        <v>0</v>
      </c>
      <c r="R11" s="72">
        <v>7011</v>
      </c>
      <c r="S11" s="73">
        <v>0</v>
      </c>
      <c r="T11" s="72">
        <v>1731</v>
      </c>
      <c r="U11" s="72">
        <v>119630</v>
      </c>
      <c r="V11" s="72">
        <f t="shared" si="5"/>
        <v>857710</v>
      </c>
      <c r="W11" s="72">
        <f t="shared" si="6"/>
        <v>243416</v>
      </c>
      <c r="X11" s="72">
        <f t="shared" si="7"/>
        <v>73568</v>
      </c>
      <c r="Y11" s="72">
        <f t="shared" si="8"/>
        <v>7966</v>
      </c>
      <c r="Z11" s="72">
        <f t="shared" si="9"/>
        <v>0</v>
      </c>
      <c r="AA11" s="72">
        <f t="shared" si="10"/>
        <v>117076</v>
      </c>
      <c r="AB11" s="73">
        <v>0</v>
      </c>
      <c r="AC11" s="72">
        <f t="shared" si="11"/>
        <v>44806</v>
      </c>
      <c r="AD11" s="72">
        <f t="shared" si="12"/>
        <v>614294</v>
      </c>
    </row>
    <row r="12" spans="1:30" s="50" customFormat="1" ht="12" customHeight="1">
      <c r="A12" s="53" t="s">
        <v>230</v>
      </c>
      <c r="B12" s="54" t="s">
        <v>278</v>
      </c>
      <c r="C12" s="53" t="s">
        <v>279</v>
      </c>
      <c r="D12" s="74">
        <f t="shared" si="1"/>
        <v>1364980</v>
      </c>
      <c r="E12" s="74">
        <f t="shared" si="2"/>
        <v>380597</v>
      </c>
      <c r="F12" s="74">
        <v>116740</v>
      </c>
      <c r="G12" s="74">
        <v>0</v>
      </c>
      <c r="H12" s="74">
        <v>0</v>
      </c>
      <c r="I12" s="74">
        <v>237257</v>
      </c>
      <c r="J12" s="75">
        <v>0</v>
      </c>
      <c r="K12" s="74">
        <v>26600</v>
      </c>
      <c r="L12" s="74">
        <v>984383</v>
      </c>
      <c r="M12" s="74">
        <f t="shared" si="3"/>
        <v>177733</v>
      </c>
      <c r="N12" s="74">
        <f t="shared" si="4"/>
        <v>25376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25376</v>
      </c>
      <c r="U12" s="74">
        <v>152357</v>
      </c>
      <c r="V12" s="74">
        <f t="shared" si="5"/>
        <v>1542713</v>
      </c>
      <c r="W12" s="74">
        <f t="shared" si="6"/>
        <v>405973</v>
      </c>
      <c r="X12" s="74">
        <f t="shared" si="7"/>
        <v>116740</v>
      </c>
      <c r="Y12" s="74">
        <f t="shared" si="8"/>
        <v>0</v>
      </c>
      <c r="Z12" s="74">
        <f t="shared" si="9"/>
        <v>0</v>
      </c>
      <c r="AA12" s="74">
        <f t="shared" si="10"/>
        <v>237257</v>
      </c>
      <c r="AB12" s="75">
        <v>0</v>
      </c>
      <c r="AC12" s="74">
        <f t="shared" si="11"/>
        <v>51976</v>
      </c>
      <c r="AD12" s="74">
        <f t="shared" si="12"/>
        <v>1136740</v>
      </c>
    </row>
    <row r="13" spans="1:30" s="50" customFormat="1" ht="12" customHeight="1">
      <c r="A13" s="53" t="s">
        <v>268</v>
      </c>
      <c r="B13" s="54" t="s">
        <v>280</v>
      </c>
      <c r="C13" s="53" t="s">
        <v>281</v>
      </c>
      <c r="D13" s="74">
        <f t="shared" si="1"/>
        <v>839027</v>
      </c>
      <c r="E13" s="74">
        <f t="shared" si="2"/>
        <v>51747</v>
      </c>
      <c r="F13" s="74">
        <v>0</v>
      </c>
      <c r="G13" s="74">
        <v>0</v>
      </c>
      <c r="H13" s="74">
        <v>0</v>
      </c>
      <c r="I13" s="74">
        <v>147</v>
      </c>
      <c r="J13" s="75">
        <v>0</v>
      </c>
      <c r="K13" s="74">
        <v>51600</v>
      </c>
      <c r="L13" s="74">
        <v>787280</v>
      </c>
      <c r="M13" s="74">
        <f t="shared" si="3"/>
        <v>155409</v>
      </c>
      <c r="N13" s="74">
        <f t="shared" si="4"/>
        <v>43270</v>
      </c>
      <c r="O13" s="74">
        <v>0</v>
      </c>
      <c r="P13" s="74">
        <v>0</v>
      </c>
      <c r="Q13" s="74">
        <v>0</v>
      </c>
      <c r="R13" s="74">
        <v>43270</v>
      </c>
      <c r="S13" s="75">
        <v>0</v>
      </c>
      <c r="T13" s="74">
        <v>0</v>
      </c>
      <c r="U13" s="74">
        <v>112139</v>
      </c>
      <c r="V13" s="74">
        <f t="shared" si="5"/>
        <v>994436</v>
      </c>
      <c r="W13" s="74">
        <f t="shared" si="6"/>
        <v>95017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43417</v>
      </c>
      <c r="AB13" s="75">
        <v>0</v>
      </c>
      <c r="AC13" s="74">
        <f t="shared" si="11"/>
        <v>51600</v>
      </c>
      <c r="AD13" s="74">
        <f t="shared" si="12"/>
        <v>899419</v>
      </c>
    </row>
    <row r="14" spans="1:30" s="50" customFormat="1" ht="12" customHeight="1">
      <c r="A14" s="53" t="s">
        <v>230</v>
      </c>
      <c r="B14" s="54" t="s">
        <v>282</v>
      </c>
      <c r="C14" s="53" t="s">
        <v>283</v>
      </c>
      <c r="D14" s="74">
        <f t="shared" si="1"/>
        <v>2597488</v>
      </c>
      <c r="E14" s="74">
        <f t="shared" si="2"/>
        <v>460339</v>
      </c>
      <c r="F14" s="74">
        <v>0</v>
      </c>
      <c r="G14" s="74">
        <v>0</v>
      </c>
      <c r="H14" s="74">
        <v>0</v>
      </c>
      <c r="I14" s="74">
        <v>404138</v>
      </c>
      <c r="J14" s="75">
        <v>0</v>
      </c>
      <c r="K14" s="74">
        <v>56201</v>
      </c>
      <c r="L14" s="74">
        <v>2137149</v>
      </c>
      <c r="M14" s="74">
        <f t="shared" si="3"/>
        <v>817731</v>
      </c>
      <c r="N14" s="74">
        <f t="shared" si="4"/>
        <v>349234</v>
      </c>
      <c r="O14" s="74">
        <v>24064</v>
      </c>
      <c r="P14" s="74">
        <v>0</v>
      </c>
      <c r="Q14" s="74">
        <v>0</v>
      </c>
      <c r="R14" s="74">
        <v>298</v>
      </c>
      <c r="S14" s="75">
        <v>0</v>
      </c>
      <c r="T14" s="74">
        <v>324872</v>
      </c>
      <c r="U14" s="74">
        <v>468497</v>
      </c>
      <c r="V14" s="74">
        <f t="shared" si="5"/>
        <v>3415219</v>
      </c>
      <c r="W14" s="74">
        <f t="shared" si="6"/>
        <v>809573</v>
      </c>
      <c r="X14" s="74">
        <f t="shared" si="7"/>
        <v>24064</v>
      </c>
      <c r="Y14" s="74">
        <f t="shared" si="8"/>
        <v>0</v>
      </c>
      <c r="Z14" s="74">
        <f t="shared" si="9"/>
        <v>0</v>
      </c>
      <c r="AA14" s="74">
        <f t="shared" si="10"/>
        <v>404436</v>
      </c>
      <c r="AB14" s="75">
        <v>0</v>
      </c>
      <c r="AC14" s="74">
        <f t="shared" si="11"/>
        <v>381073</v>
      </c>
      <c r="AD14" s="74">
        <f t="shared" si="12"/>
        <v>2605646</v>
      </c>
    </row>
    <row r="15" spans="1:30" s="50" customFormat="1" ht="12" customHeight="1">
      <c r="A15" s="53" t="s">
        <v>268</v>
      </c>
      <c r="B15" s="54" t="s">
        <v>284</v>
      </c>
      <c r="C15" s="53" t="s">
        <v>285</v>
      </c>
      <c r="D15" s="74">
        <f t="shared" si="1"/>
        <v>852766</v>
      </c>
      <c r="E15" s="74">
        <f t="shared" si="2"/>
        <v>99053</v>
      </c>
      <c r="F15" s="74">
        <v>0</v>
      </c>
      <c r="G15" s="74">
        <v>0</v>
      </c>
      <c r="H15" s="74">
        <v>4200</v>
      </c>
      <c r="I15" s="74">
        <v>674</v>
      </c>
      <c r="J15" s="75">
        <v>0</v>
      </c>
      <c r="K15" s="74">
        <v>94179</v>
      </c>
      <c r="L15" s="74">
        <v>753713</v>
      </c>
      <c r="M15" s="74">
        <f t="shared" si="3"/>
        <v>137434</v>
      </c>
      <c r="N15" s="74">
        <f t="shared" si="4"/>
        <v>4668</v>
      </c>
      <c r="O15" s="74">
        <v>0</v>
      </c>
      <c r="P15" s="74">
        <v>4668</v>
      </c>
      <c r="Q15" s="74">
        <v>0</v>
      </c>
      <c r="R15" s="74">
        <v>0</v>
      </c>
      <c r="S15" s="75">
        <v>0</v>
      </c>
      <c r="T15" s="74">
        <v>0</v>
      </c>
      <c r="U15" s="74">
        <v>132766</v>
      </c>
      <c r="V15" s="74">
        <f t="shared" si="5"/>
        <v>990200</v>
      </c>
      <c r="W15" s="74">
        <f t="shared" si="6"/>
        <v>103721</v>
      </c>
      <c r="X15" s="74">
        <f t="shared" si="7"/>
        <v>0</v>
      </c>
      <c r="Y15" s="74">
        <f t="shared" si="8"/>
        <v>4668</v>
      </c>
      <c r="Z15" s="74">
        <f t="shared" si="9"/>
        <v>4200</v>
      </c>
      <c r="AA15" s="74">
        <f t="shared" si="10"/>
        <v>674</v>
      </c>
      <c r="AB15" s="75">
        <v>0</v>
      </c>
      <c r="AC15" s="74">
        <f t="shared" si="11"/>
        <v>94179</v>
      </c>
      <c r="AD15" s="74">
        <f t="shared" si="12"/>
        <v>886479</v>
      </c>
    </row>
    <row r="16" spans="1:30" s="50" customFormat="1" ht="12" customHeight="1">
      <c r="A16" s="53" t="s">
        <v>230</v>
      </c>
      <c r="B16" s="54" t="s">
        <v>286</v>
      </c>
      <c r="C16" s="53" t="s">
        <v>287</v>
      </c>
      <c r="D16" s="74">
        <f t="shared" si="1"/>
        <v>482783</v>
      </c>
      <c r="E16" s="74">
        <f t="shared" si="2"/>
        <v>32803</v>
      </c>
      <c r="F16" s="74">
        <v>0</v>
      </c>
      <c r="G16" s="74">
        <v>0</v>
      </c>
      <c r="H16" s="74">
        <v>0</v>
      </c>
      <c r="I16" s="74">
        <v>27961</v>
      </c>
      <c r="J16" s="75">
        <v>0</v>
      </c>
      <c r="K16" s="74">
        <v>4842</v>
      </c>
      <c r="L16" s="74">
        <v>449980</v>
      </c>
      <c r="M16" s="74">
        <f t="shared" si="3"/>
        <v>177032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177032</v>
      </c>
      <c r="V16" s="74">
        <f t="shared" si="5"/>
        <v>659815</v>
      </c>
      <c r="W16" s="74">
        <f t="shared" si="6"/>
        <v>32803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27961</v>
      </c>
      <c r="AB16" s="75">
        <v>0</v>
      </c>
      <c r="AC16" s="74">
        <f t="shared" si="11"/>
        <v>4842</v>
      </c>
      <c r="AD16" s="74">
        <f t="shared" si="12"/>
        <v>627012</v>
      </c>
    </row>
    <row r="17" spans="1:30" s="50" customFormat="1" ht="12" customHeight="1">
      <c r="A17" s="53" t="s">
        <v>268</v>
      </c>
      <c r="B17" s="54" t="s">
        <v>288</v>
      </c>
      <c r="C17" s="53" t="s">
        <v>289</v>
      </c>
      <c r="D17" s="74">
        <f t="shared" si="1"/>
        <v>339098</v>
      </c>
      <c r="E17" s="74">
        <f t="shared" si="2"/>
        <v>65135</v>
      </c>
      <c r="F17" s="74">
        <v>0</v>
      </c>
      <c r="G17" s="74">
        <v>0</v>
      </c>
      <c r="H17" s="74">
        <v>0</v>
      </c>
      <c r="I17" s="74">
        <v>63631</v>
      </c>
      <c r="J17" s="75">
        <v>0</v>
      </c>
      <c r="K17" s="74">
        <v>1504</v>
      </c>
      <c r="L17" s="74">
        <v>273963</v>
      </c>
      <c r="M17" s="74">
        <f t="shared" si="3"/>
        <v>70286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70286</v>
      </c>
      <c r="V17" s="74">
        <f t="shared" si="5"/>
        <v>409384</v>
      </c>
      <c r="W17" s="74">
        <f t="shared" si="6"/>
        <v>65135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63631</v>
      </c>
      <c r="AB17" s="75">
        <v>0</v>
      </c>
      <c r="AC17" s="74">
        <f t="shared" si="11"/>
        <v>1504</v>
      </c>
      <c r="AD17" s="74">
        <f t="shared" si="12"/>
        <v>344249</v>
      </c>
    </row>
    <row r="18" spans="1:30" s="50" customFormat="1" ht="12" customHeight="1">
      <c r="A18" s="53" t="s">
        <v>230</v>
      </c>
      <c r="B18" s="54" t="s">
        <v>290</v>
      </c>
      <c r="C18" s="53" t="s">
        <v>291</v>
      </c>
      <c r="D18" s="74">
        <f t="shared" si="1"/>
        <v>337556</v>
      </c>
      <c r="E18" s="74">
        <f t="shared" si="2"/>
        <v>37566</v>
      </c>
      <c r="F18" s="74">
        <v>0</v>
      </c>
      <c r="G18" s="74">
        <v>0</v>
      </c>
      <c r="H18" s="74">
        <v>0</v>
      </c>
      <c r="I18" s="74">
        <v>36787</v>
      </c>
      <c r="J18" s="75">
        <v>0</v>
      </c>
      <c r="K18" s="74">
        <v>779</v>
      </c>
      <c r="L18" s="74">
        <v>299990</v>
      </c>
      <c r="M18" s="74">
        <f t="shared" si="3"/>
        <v>76827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76827</v>
      </c>
      <c r="V18" s="74">
        <f t="shared" si="5"/>
        <v>414383</v>
      </c>
      <c r="W18" s="74">
        <f t="shared" si="6"/>
        <v>37566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36787</v>
      </c>
      <c r="AB18" s="75">
        <v>0</v>
      </c>
      <c r="AC18" s="74">
        <f t="shared" si="11"/>
        <v>779</v>
      </c>
      <c r="AD18" s="74">
        <f t="shared" si="12"/>
        <v>376817</v>
      </c>
    </row>
    <row r="19" spans="1:30" s="50" customFormat="1" ht="12" customHeight="1">
      <c r="A19" s="53" t="s">
        <v>268</v>
      </c>
      <c r="B19" s="54" t="s">
        <v>292</v>
      </c>
      <c r="C19" s="53" t="s">
        <v>293</v>
      </c>
      <c r="D19" s="74">
        <f t="shared" si="1"/>
        <v>3471215</v>
      </c>
      <c r="E19" s="74">
        <f t="shared" si="2"/>
        <v>1310509</v>
      </c>
      <c r="F19" s="74">
        <v>438921</v>
      </c>
      <c r="G19" s="74">
        <v>32100</v>
      </c>
      <c r="H19" s="74">
        <v>611100</v>
      </c>
      <c r="I19" s="74">
        <v>48393</v>
      </c>
      <c r="J19" s="75">
        <v>0</v>
      </c>
      <c r="K19" s="74">
        <v>179995</v>
      </c>
      <c r="L19" s="74">
        <v>2160706</v>
      </c>
      <c r="M19" s="74">
        <f t="shared" si="3"/>
        <v>458820</v>
      </c>
      <c r="N19" s="74">
        <f t="shared" si="4"/>
        <v>41944</v>
      </c>
      <c r="O19" s="74">
        <v>0</v>
      </c>
      <c r="P19" s="74">
        <v>0</v>
      </c>
      <c r="Q19" s="74">
        <v>0</v>
      </c>
      <c r="R19" s="74">
        <v>41944</v>
      </c>
      <c r="S19" s="75">
        <v>0</v>
      </c>
      <c r="T19" s="74">
        <v>0</v>
      </c>
      <c r="U19" s="74">
        <v>416876</v>
      </c>
      <c r="V19" s="74">
        <f t="shared" si="5"/>
        <v>3930035</v>
      </c>
      <c r="W19" s="74">
        <f t="shared" si="6"/>
        <v>1352453</v>
      </c>
      <c r="X19" s="74">
        <f t="shared" si="7"/>
        <v>438921</v>
      </c>
      <c r="Y19" s="74">
        <f t="shared" si="8"/>
        <v>32100</v>
      </c>
      <c r="Z19" s="74">
        <f t="shared" si="9"/>
        <v>611100</v>
      </c>
      <c r="AA19" s="74">
        <f t="shared" si="10"/>
        <v>90337</v>
      </c>
      <c r="AB19" s="75">
        <v>0</v>
      </c>
      <c r="AC19" s="74">
        <f t="shared" si="11"/>
        <v>179995</v>
      </c>
      <c r="AD19" s="74">
        <f t="shared" si="12"/>
        <v>2577582</v>
      </c>
    </row>
    <row r="20" spans="1:30" s="50" customFormat="1" ht="12" customHeight="1">
      <c r="A20" s="53" t="s">
        <v>230</v>
      </c>
      <c r="B20" s="54" t="s">
        <v>294</v>
      </c>
      <c r="C20" s="53" t="s">
        <v>295</v>
      </c>
      <c r="D20" s="74">
        <f t="shared" si="1"/>
        <v>601067</v>
      </c>
      <c r="E20" s="74">
        <f t="shared" si="2"/>
        <v>136073</v>
      </c>
      <c r="F20" s="74">
        <v>0</v>
      </c>
      <c r="G20" s="74">
        <v>0</v>
      </c>
      <c r="H20" s="74">
        <v>0</v>
      </c>
      <c r="I20" s="74">
        <v>92624</v>
      </c>
      <c r="J20" s="75">
        <v>0</v>
      </c>
      <c r="K20" s="74">
        <v>43449</v>
      </c>
      <c r="L20" s="74">
        <v>464994</v>
      </c>
      <c r="M20" s="74">
        <f t="shared" si="3"/>
        <v>226450</v>
      </c>
      <c r="N20" s="74">
        <f t="shared" si="4"/>
        <v>56452</v>
      </c>
      <c r="O20" s="74">
        <v>0</v>
      </c>
      <c r="P20" s="74">
        <v>0</v>
      </c>
      <c r="Q20" s="74">
        <v>56400</v>
      </c>
      <c r="R20" s="74">
        <v>38</v>
      </c>
      <c r="S20" s="75">
        <v>0</v>
      </c>
      <c r="T20" s="74">
        <v>14</v>
      </c>
      <c r="U20" s="74">
        <v>169998</v>
      </c>
      <c r="V20" s="74">
        <f t="shared" si="5"/>
        <v>827517</v>
      </c>
      <c r="W20" s="74">
        <f t="shared" si="6"/>
        <v>192525</v>
      </c>
      <c r="X20" s="74">
        <f t="shared" si="7"/>
        <v>0</v>
      </c>
      <c r="Y20" s="74">
        <f t="shared" si="8"/>
        <v>0</v>
      </c>
      <c r="Z20" s="74">
        <f t="shared" si="9"/>
        <v>56400</v>
      </c>
      <c r="AA20" s="74">
        <f t="shared" si="10"/>
        <v>92662</v>
      </c>
      <c r="AB20" s="75">
        <v>0</v>
      </c>
      <c r="AC20" s="74">
        <f t="shared" si="11"/>
        <v>43463</v>
      </c>
      <c r="AD20" s="74">
        <f t="shared" si="12"/>
        <v>634992</v>
      </c>
    </row>
    <row r="21" spans="1:30" s="50" customFormat="1" ht="12" customHeight="1">
      <c r="A21" s="53" t="s">
        <v>268</v>
      </c>
      <c r="B21" s="54" t="s">
        <v>296</v>
      </c>
      <c r="C21" s="53" t="s">
        <v>297</v>
      </c>
      <c r="D21" s="74">
        <f t="shared" si="1"/>
        <v>235591</v>
      </c>
      <c r="E21" s="74">
        <f t="shared" si="2"/>
        <v>25538</v>
      </c>
      <c r="F21" s="74">
        <v>0</v>
      </c>
      <c r="G21" s="74">
        <v>0</v>
      </c>
      <c r="H21" s="74">
        <v>9100</v>
      </c>
      <c r="I21" s="74">
        <v>10502</v>
      </c>
      <c r="J21" s="75">
        <v>0</v>
      </c>
      <c r="K21" s="74">
        <v>5936</v>
      </c>
      <c r="L21" s="74">
        <v>210053</v>
      </c>
      <c r="M21" s="74">
        <f t="shared" si="3"/>
        <v>90387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90387</v>
      </c>
      <c r="V21" s="74">
        <f t="shared" si="5"/>
        <v>325978</v>
      </c>
      <c r="W21" s="74">
        <f t="shared" si="6"/>
        <v>25538</v>
      </c>
      <c r="X21" s="74">
        <f t="shared" si="7"/>
        <v>0</v>
      </c>
      <c r="Y21" s="74">
        <f t="shared" si="8"/>
        <v>0</v>
      </c>
      <c r="Z21" s="74">
        <f t="shared" si="9"/>
        <v>9100</v>
      </c>
      <c r="AA21" s="74">
        <f t="shared" si="10"/>
        <v>10502</v>
      </c>
      <c r="AB21" s="75">
        <v>0</v>
      </c>
      <c r="AC21" s="74">
        <f t="shared" si="11"/>
        <v>5936</v>
      </c>
      <c r="AD21" s="74">
        <f t="shared" si="12"/>
        <v>300440</v>
      </c>
    </row>
    <row r="22" spans="1:30" s="50" customFormat="1" ht="12" customHeight="1">
      <c r="A22" s="53" t="s">
        <v>230</v>
      </c>
      <c r="B22" s="54" t="s">
        <v>298</v>
      </c>
      <c r="C22" s="53" t="s">
        <v>299</v>
      </c>
      <c r="D22" s="74">
        <f t="shared" si="1"/>
        <v>150940</v>
      </c>
      <c r="E22" s="74">
        <f t="shared" si="2"/>
        <v>10302</v>
      </c>
      <c r="F22" s="74">
        <v>0</v>
      </c>
      <c r="G22" s="74">
        <v>0</v>
      </c>
      <c r="H22" s="74">
        <v>0</v>
      </c>
      <c r="I22" s="74">
        <v>9150</v>
      </c>
      <c r="J22" s="75">
        <v>0</v>
      </c>
      <c r="K22" s="74">
        <v>1152</v>
      </c>
      <c r="L22" s="74">
        <v>140638</v>
      </c>
      <c r="M22" s="74">
        <f t="shared" si="3"/>
        <v>78</v>
      </c>
      <c r="N22" s="74">
        <f t="shared" si="4"/>
        <v>15</v>
      </c>
      <c r="O22" s="74">
        <v>0</v>
      </c>
      <c r="P22" s="74">
        <v>0</v>
      </c>
      <c r="Q22" s="74">
        <v>0</v>
      </c>
      <c r="R22" s="74">
        <v>15</v>
      </c>
      <c r="S22" s="75">
        <v>0</v>
      </c>
      <c r="T22" s="74">
        <v>0</v>
      </c>
      <c r="U22" s="74">
        <v>63</v>
      </c>
      <c r="V22" s="74">
        <f t="shared" si="5"/>
        <v>151018</v>
      </c>
      <c r="W22" s="74">
        <f t="shared" si="6"/>
        <v>10317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9165</v>
      </c>
      <c r="AB22" s="75">
        <v>0</v>
      </c>
      <c r="AC22" s="74">
        <f t="shared" si="11"/>
        <v>1152</v>
      </c>
      <c r="AD22" s="74">
        <f t="shared" si="12"/>
        <v>140701</v>
      </c>
    </row>
    <row r="23" spans="1:30" s="50" customFormat="1" ht="12" customHeight="1">
      <c r="A23" s="53" t="s">
        <v>268</v>
      </c>
      <c r="B23" s="54" t="s">
        <v>300</v>
      </c>
      <c r="C23" s="53" t="s">
        <v>301</v>
      </c>
      <c r="D23" s="74">
        <f t="shared" si="1"/>
        <v>38809</v>
      </c>
      <c r="E23" s="74">
        <f t="shared" si="2"/>
        <v>2611</v>
      </c>
      <c r="F23" s="74">
        <v>0</v>
      </c>
      <c r="G23" s="74">
        <v>0</v>
      </c>
      <c r="H23" s="74">
        <v>0</v>
      </c>
      <c r="I23" s="74">
        <v>994</v>
      </c>
      <c r="J23" s="75">
        <v>0</v>
      </c>
      <c r="K23" s="74">
        <v>1617</v>
      </c>
      <c r="L23" s="74">
        <v>36198</v>
      </c>
      <c r="M23" s="74">
        <f t="shared" si="3"/>
        <v>32917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32917</v>
      </c>
      <c r="V23" s="74">
        <f t="shared" si="5"/>
        <v>71726</v>
      </c>
      <c r="W23" s="74">
        <f t="shared" si="6"/>
        <v>2611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994</v>
      </c>
      <c r="AB23" s="75">
        <v>0</v>
      </c>
      <c r="AC23" s="74">
        <f t="shared" si="11"/>
        <v>1617</v>
      </c>
      <c r="AD23" s="74">
        <f t="shared" si="12"/>
        <v>69115</v>
      </c>
    </row>
    <row r="24" spans="1:30" s="50" customFormat="1" ht="12" customHeight="1">
      <c r="A24" s="53" t="s">
        <v>230</v>
      </c>
      <c r="B24" s="54" t="s">
        <v>302</v>
      </c>
      <c r="C24" s="53" t="s">
        <v>303</v>
      </c>
      <c r="D24" s="74">
        <f t="shared" si="1"/>
        <v>99110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99110</v>
      </c>
      <c r="M24" s="74">
        <f t="shared" si="3"/>
        <v>22967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22967</v>
      </c>
      <c r="V24" s="74">
        <f t="shared" si="5"/>
        <v>122077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122077</v>
      </c>
    </row>
    <row r="25" spans="1:30" s="50" customFormat="1" ht="12" customHeight="1">
      <c r="A25" s="53" t="s">
        <v>304</v>
      </c>
      <c r="B25" s="54" t="s">
        <v>305</v>
      </c>
      <c r="C25" s="53" t="s">
        <v>306</v>
      </c>
      <c r="D25" s="74">
        <f t="shared" si="1"/>
        <v>99557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99557</v>
      </c>
      <c r="M25" s="74">
        <f t="shared" si="3"/>
        <v>20696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20696</v>
      </c>
      <c r="V25" s="74">
        <f t="shared" si="5"/>
        <v>120253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120253</v>
      </c>
    </row>
    <row r="26" spans="1:30" s="50" customFormat="1" ht="12" customHeight="1">
      <c r="A26" s="53" t="s">
        <v>230</v>
      </c>
      <c r="B26" s="54" t="s">
        <v>307</v>
      </c>
      <c r="C26" s="53" t="s">
        <v>308</v>
      </c>
      <c r="D26" s="74">
        <f t="shared" si="1"/>
        <v>51599</v>
      </c>
      <c r="E26" s="74">
        <f t="shared" si="2"/>
        <v>8090</v>
      </c>
      <c r="F26" s="74">
        <v>0</v>
      </c>
      <c r="G26" s="74">
        <v>0</v>
      </c>
      <c r="H26" s="74">
        <v>0</v>
      </c>
      <c r="I26" s="74">
        <v>7596</v>
      </c>
      <c r="J26" s="75">
        <v>0</v>
      </c>
      <c r="K26" s="74">
        <v>494</v>
      </c>
      <c r="L26" s="74">
        <v>43509</v>
      </c>
      <c r="M26" s="74">
        <f t="shared" si="3"/>
        <v>1729</v>
      </c>
      <c r="N26" s="74">
        <f t="shared" si="4"/>
        <v>1729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1729</v>
      </c>
      <c r="U26" s="74">
        <v>0</v>
      </c>
      <c r="V26" s="74">
        <f t="shared" si="5"/>
        <v>53328</v>
      </c>
      <c r="W26" s="74">
        <f t="shared" si="6"/>
        <v>9819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7596</v>
      </c>
      <c r="AB26" s="75">
        <v>0</v>
      </c>
      <c r="AC26" s="74">
        <f t="shared" si="11"/>
        <v>2223</v>
      </c>
      <c r="AD26" s="74">
        <f t="shared" si="12"/>
        <v>43509</v>
      </c>
    </row>
    <row r="27" spans="1:30" s="50" customFormat="1" ht="12" customHeight="1">
      <c r="A27" s="53" t="s">
        <v>304</v>
      </c>
      <c r="B27" s="54" t="s">
        <v>309</v>
      </c>
      <c r="C27" s="53" t="s">
        <v>310</v>
      </c>
      <c r="D27" s="74">
        <f t="shared" si="1"/>
        <v>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0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432236</v>
      </c>
      <c r="T27" s="74">
        <v>0</v>
      </c>
      <c r="U27" s="74">
        <v>0</v>
      </c>
      <c r="V27" s="74">
        <f t="shared" si="5"/>
        <v>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f aca="true" t="shared" si="13" ref="AB27:AB33">+SUM(J27,S27)</f>
        <v>432236</v>
      </c>
      <c r="AC27" s="74">
        <f t="shared" si="11"/>
        <v>0</v>
      </c>
      <c r="AD27" s="74">
        <f t="shared" si="12"/>
        <v>0</v>
      </c>
    </row>
    <row r="28" spans="1:30" s="50" customFormat="1" ht="12" customHeight="1">
      <c r="A28" s="53" t="s">
        <v>230</v>
      </c>
      <c r="B28" s="54" t="s">
        <v>311</v>
      </c>
      <c r="C28" s="53" t="s">
        <v>312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29718</v>
      </c>
      <c r="N28" s="74">
        <f t="shared" si="4"/>
        <v>29718</v>
      </c>
      <c r="O28" s="74">
        <v>0</v>
      </c>
      <c r="P28" s="74">
        <v>0</v>
      </c>
      <c r="Q28" s="74">
        <v>0</v>
      </c>
      <c r="R28" s="74">
        <v>29718</v>
      </c>
      <c r="S28" s="75">
        <v>291434</v>
      </c>
      <c r="T28" s="74"/>
      <c r="U28" s="74">
        <v>0</v>
      </c>
      <c r="V28" s="74">
        <f t="shared" si="5"/>
        <v>29718</v>
      </c>
      <c r="W28" s="74">
        <f t="shared" si="6"/>
        <v>29718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29718</v>
      </c>
      <c r="AB28" s="75">
        <f t="shared" si="13"/>
        <v>291434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230</v>
      </c>
      <c r="B29" s="54" t="s">
        <v>313</v>
      </c>
      <c r="C29" s="53" t="s">
        <v>314</v>
      </c>
      <c r="D29" s="74">
        <f t="shared" si="1"/>
        <v>113960</v>
      </c>
      <c r="E29" s="74">
        <f t="shared" si="2"/>
        <v>113315</v>
      </c>
      <c r="F29" s="74">
        <v>0</v>
      </c>
      <c r="G29" s="74">
        <v>0</v>
      </c>
      <c r="H29" s="74">
        <v>0</v>
      </c>
      <c r="I29" s="74">
        <v>113315</v>
      </c>
      <c r="J29" s="75">
        <v>249793</v>
      </c>
      <c r="K29" s="74">
        <v>0</v>
      </c>
      <c r="L29" s="74">
        <v>645</v>
      </c>
      <c r="M29" s="74">
        <f t="shared" si="3"/>
        <v>3472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133477</v>
      </c>
      <c r="T29" s="74">
        <v>0</v>
      </c>
      <c r="U29" s="74">
        <v>3472</v>
      </c>
      <c r="V29" s="74">
        <f t="shared" si="5"/>
        <v>117432</v>
      </c>
      <c r="W29" s="74">
        <f t="shared" si="6"/>
        <v>113315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113315</v>
      </c>
      <c r="AB29" s="75">
        <f t="shared" si="13"/>
        <v>383270</v>
      </c>
      <c r="AC29" s="74">
        <f t="shared" si="11"/>
        <v>0</v>
      </c>
      <c r="AD29" s="74">
        <f t="shared" si="12"/>
        <v>4117</v>
      </c>
    </row>
    <row r="30" spans="1:30" s="50" customFormat="1" ht="12" customHeight="1">
      <c r="A30" s="53" t="s">
        <v>230</v>
      </c>
      <c r="B30" s="54" t="s">
        <v>315</v>
      </c>
      <c r="C30" s="53" t="s">
        <v>316</v>
      </c>
      <c r="D30" s="74">
        <f t="shared" si="1"/>
        <v>47349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96709</v>
      </c>
      <c r="K30" s="74">
        <v>0</v>
      </c>
      <c r="L30" s="74">
        <v>47349</v>
      </c>
      <c r="M30" s="74">
        <f t="shared" si="3"/>
        <v>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0</v>
      </c>
      <c r="V30" s="74">
        <f t="shared" si="5"/>
        <v>47349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f t="shared" si="13"/>
        <v>96709</v>
      </c>
      <c r="AC30" s="74">
        <f t="shared" si="11"/>
        <v>0</v>
      </c>
      <c r="AD30" s="74">
        <f t="shared" si="12"/>
        <v>47349</v>
      </c>
    </row>
    <row r="31" spans="1:30" s="50" customFormat="1" ht="12" customHeight="1">
      <c r="A31" s="53" t="s">
        <v>230</v>
      </c>
      <c r="B31" s="54" t="s">
        <v>317</v>
      </c>
      <c r="C31" s="53" t="s">
        <v>318</v>
      </c>
      <c r="D31" s="74">
        <f t="shared" si="1"/>
        <v>313866</v>
      </c>
      <c r="E31" s="74">
        <f t="shared" si="2"/>
        <v>313866</v>
      </c>
      <c r="F31" s="74">
        <v>0</v>
      </c>
      <c r="G31" s="74">
        <v>0</v>
      </c>
      <c r="H31" s="74">
        <v>0</v>
      </c>
      <c r="I31" s="74">
        <v>311883</v>
      </c>
      <c r="J31" s="75">
        <v>1290851</v>
      </c>
      <c r="K31" s="74">
        <v>1983</v>
      </c>
      <c r="L31" s="74">
        <v>0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313866</v>
      </c>
      <c r="W31" s="74">
        <f t="shared" si="6"/>
        <v>313866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311883</v>
      </c>
      <c r="AB31" s="75">
        <f t="shared" si="13"/>
        <v>1290851</v>
      </c>
      <c r="AC31" s="74">
        <f t="shared" si="11"/>
        <v>1983</v>
      </c>
      <c r="AD31" s="74">
        <f t="shared" si="12"/>
        <v>0</v>
      </c>
    </row>
    <row r="32" spans="1:30" s="50" customFormat="1" ht="12" customHeight="1">
      <c r="A32" s="53" t="s">
        <v>230</v>
      </c>
      <c r="B32" s="54" t="s">
        <v>319</v>
      </c>
      <c r="C32" s="53" t="s">
        <v>320</v>
      </c>
      <c r="D32" s="74">
        <f t="shared" si="1"/>
        <v>38086</v>
      </c>
      <c r="E32" s="74">
        <f t="shared" si="2"/>
        <v>38086</v>
      </c>
      <c r="F32" s="74">
        <v>0</v>
      </c>
      <c r="G32" s="74">
        <v>0</v>
      </c>
      <c r="H32" s="74">
        <v>0</v>
      </c>
      <c r="I32" s="74">
        <v>38086</v>
      </c>
      <c r="J32" s="75">
        <v>498947</v>
      </c>
      <c r="K32" s="74">
        <v>0</v>
      </c>
      <c r="L32" s="74">
        <v>0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38086</v>
      </c>
      <c r="W32" s="74">
        <f t="shared" si="6"/>
        <v>38086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38086</v>
      </c>
      <c r="AB32" s="75">
        <f t="shared" si="13"/>
        <v>498947</v>
      </c>
      <c r="AC32" s="74">
        <f t="shared" si="11"/>
        <v>0</v>
      </c>
      <c r="AD32" s="74">
        <f t="shared" si="12"/>
        <v>0</v>
      </c>
    </row>
    <row r="33" spans="1:30" s="50" customFormat="1" ht="12" customHeight="1">
      <c r="A33" s="53" t="s">
        <v>230</v>
      </c>
      <c r="B33" s="54" t="s">
        <v>321</v>
      </c>
      <c r="C33" s="53" t="s">
        <v>322</v>
      </c>
      <c r="D33" s="74">
        <f t="shared" si="1"/>
        <v>252492</v>
      </c>
      <c r="E33" s="74">
        <f t="shared" si="2"/>
        <v>11108</v>
      </c>
      <c r="F33" s="74">
        <v>0</v>
      </c>
      <c r="G33" s="74">
        <v>0</v>
      </c>
      <c r="H33" s="74">
        <v>0</v>
      </c>
      <c r="I33" s="74">
        <v>11108</v>
      </c>
      <c r="J33" s="75">
        <v>331521</v>
      </c>
      <c r="K33" s="74">
        <v>0</v>
      </c>
      <c r="L33" s="74">
        <v>241384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252492</v>
      </c>
      <c r="W33" s="74">
        <f t="shared" si="6"/>
        <v>11108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11108</v>
      </c>
      <c r="AB33" s="75">
        <f t="shared" si="13"/>
        <v>331521</v>
      </c>
      <c r="AC33" s="74">
        <f t="shared" si="11"/>
        <v>0</v>
      </c>
      <c r="AD33" s="74">
        <f t="shared" si="12"/>
        <v>241384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323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324</v>
      </c>
      <c r="B2" s="147" t="s">
        <v>325</v>
      </c>
      <c r="C2" s="153" t="s">
        <v>326</v>
      </c>
      <c r="D2" s="132" t="s">
        <v>327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328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329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330</v>
      </c>
      <c r="E3" s="80"/>
      <c r="F3" s="80"/>
      <c r="G3" s="80"/>
      <c r="H3" s="80"/>
      <c r="I3" s="80"/>
      <c r="J3" s="80"/>
      <c r="K3" s="85"/>
      <c r="L3" s="81" t="s">
        <v>331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332</v>
      </c>
      <c r="AE3" s="90" t="s">
        <v>333</v>
      </c>
      <c r="AF3" s="134" t="s">
        <v>330</v>
      </c>
      <c r="AG3" s="80"/>
      <c r="AH3" s="80"/>
      <c r="AI3" s="80"/>
      <c r="AJ3" s="80"/>
      <c r="AK3" s="80"/>
      <c r="AL3" s="80"/>
      <c r="AM3" s="85"/>
      <c r="AN3" s="81" t="s">
        <v>331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332</v>
      </c>
      <c r="BG3" s="90" t="s">
        <v>333</v>
      </c>
      <c r="BH3" s="134" t="s">
        <v>330</v>
      </c>
      <c r="BI3" s="80"/>
      <c r="BJ3" s="80"/>
      <c r="BK3" s="80"/>
      <c r="BL3" s="80"/>
      <c r="BM3" s="80"/>
      <c r="BN3" s="80"/>
      <c r="BO3" s="85"/>
      <c r="BP3" s="81" t="s">
        <v>331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332</v>
      </c>
      <c r="CI3" s="90" t="s">
        <v>333</v>
      </c>
    </row>
    <row r="4" spans="1:87" s="45" customFormat="1" ht="13.5" customHeight="1">
      <c r="A4" s="148"/>
      <c r="B4" s="148"/>
      <c r="C4" s="154"/>
      <c r="D4" s="90" t="s">
        <v>333</v>
      </c>
      <c r="E4" s="95" t="s">
        <v>334</v>
      </c>
      <c r="F4" s="89"/>
      <c r="G4" s="93"/>
      <c r="H4" s="80"/>
      <c r="I4" s="94"/>
      <c r="J4" s="135" t="s">
        <v>335</v>
      </c>
      <c r="K4" s="145" t="s">
        <v>336</v>
      </c>
      <c r="L4" s="90" t="s">
        <v>333</v>
      </c>
      <c r="M4" s="134" t="s">
        <v>337</v>
      </c>
      <c r="N4" s="87"/>
      <c r="O4" s="87"/>
      <c r="P4" s="87"/>
      <c r="Q4" s="88"/>
      <c r="R4" s="134" t="s">
        <v>338</v>
      </c>
      <c r="S4" s="80"/>
      <c r="T4" s="80"/>
      <c r="U4" s="94"/>
      <c r="V4" s="95" t="s">
        <v>339</v>
      </c>
      <c r="W4" s="134" t="s">
        <v>340</v>
      </c>
      <c r="X4" s="86"/>
      <c r="Y4" s="87"/>
      <c r="Z4" s="87"/>
      <c r="AA4" s="88"/>
      <c r="AB4" s="95" t="s">
        <v>341</v>
      </c>
      <c r="AC4" s="95" t="s">
        <v>342</v>
      </c>
      <c r="AD4" s="90"/>
      <c r="AE4" s="90"/>
      <c r="AF4" s="90" t="s">
        <v>333</v>
      </c>
      <c r="AG4" s="95" t="s">
        <v>334</v>
      </c>
      <c r="AH4" s="89"/>
      <c r="AI4" s="93"/>
      <c r="AJ4" s="80"/>
      <c r="AK4" s="94"/>
      <c r="AL4" s="135" t="s">
        <v>335</v>
      </c>
      <c r="AM4" s="145" t="s">
        <v>336</v>
      </c>
      <c r="AN4" s="90" t="s">
        <v>333</v>
      </c>
      <c r="AO4" s="134" t="s">
        <v>337</v>
      </c>
      <c r="AP4" s="87"/>
      <c r="AQ4" s="87"/>
      <c r="AR4" s="87"/>
      <c r="AS4" s="88"/>
      <c r="AT4" s="134" t="s">
        <v>338</v>
      </c>
      <c r="AU4" s="80"/>
      <c r="AV4" s="80"/>
      <c r="AW4" s="94"/>
      <c r="AX4" s="95" t="s">
        <v>339</v>
      </c>
      <c r="AY4" s="134" t="s">
        <v>340</v>
      </c>
      <c r="AZ4" s="96"/>
      <c r="BA4" s="96"/>
      <c r="BB4" s="97"/>
      <c r="BC4" s="88"/>
      <c r="BD4" s="95" t="s">
        <v>341</v>
      </c>
      <c r="BE4" s="95" t="s">
        <v>342</v>
      </c>
      <c r="BF4" s="90"/>
      <c r="BG4" s="90"/>
      <c r="BH4" s="90" t="s">
        <v>333</v>
      </c>
      <c r="BI4" s="95" t="s">
        <v>334</v>
      </c>
      <c r="BJ4" s="89"/>
      <c r="BK4" s="93"/>
      <c r="BL4" s="80"/>
      <c r="BM4" s="94"/>
      <c r="BN4" s="135" t="s">
        <v>335</v>
      </c>
      <c r="BO4" s="145" t="s">
        <v>336</v>
      </c>
      <c r="BP4" s="90" t="s">
        <v>333</v>
      </c>
      <c r="BQ4" s="134" t="s">
        <v>337</v>
      </c>
      <c r="BR4" s="87"/>
      <c r="BS4" s="87"/>
      <c r="BT4" s="87"/>
      <c r="BU4" s="88"/>
      <c r="BV4" s="134" t="s">
        <v>338</v>
      </c>
      <c r="BW4" s="80"/>
      <c r="BX4" s="80"/>
      <c r="BY4" s="94"/>
      <c r="BZ4" s="95" t="s">
        <v>339</v>
      </c>
      <c r="CA4" s="134" t="s">
        <v>340</v>
      </c>
      <c r="CB4" s="87"/>
      <c r="CC4" s="87"/>
      <c r="CD4" s="87"/>
      <c r="CE4" s="88"/>
      <c r="CF4" s="95" t="s">
        <v>341</v>
      </c>
      <c r="CG4" s="95" t="s">
        <v>342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333</v>
      </c>
      <c r="F5" s="135" t="s">
        <v>343</v>
      </c>
      <c r="G5" s="135" t="s">
        <v>344</v>
      </c>
      <c r="H5" s="135" t="s">
        <v>345</v>
      </c>
      <c r="I5" s="135" t="s">
        <v>332</v>
      </c>
      <c r="J5" s="98"/>
      <c r="K5" s="146"/>
      <c r="L5" s="90"/>
      <c r="M5" s="90" t="s">
        <v>333</v>
      </c>
      <c r="N5" s="90" t="s">
        <v>346</v>
      </c>
      <c r="O5" s="90" t="s">
        <v>347</v>
      </c>
      <c r="P5" s="90" t="s">
        <v>348</v>
      </c>
      <c r="Q5" s="90" t="s">
        <v>349</v>
      </c>
      <c r="R5" s="90" t="s">
        <v>333</v>
      </c>
      <c r="S5" s="95" t="s">
        <v>350</v>
      </c>
      <c r="T5" s="95" t="s">
        <v>351</v>
      </c>
      <c r="U5" s="95" t="s">
        <v>352</v>
      </c>
      <c r="V5" s="90"/>
      <c r="W5" s="90" t="s">
        <v>333</v>
      </c>
      <c r="X5" s="95" t="s">
        <v>350</v>
      </c>
      <c r="Y5" s="95" t="s">
        <v>351</v>
      </c>
      <c r="Z5" s="95" t="s">
        <v>352</v>
      </c>
      <c r="AA5" s="95" t="s">
        <v>332</v>
      </c>
      <c r="AB5" s="90"/>
      <c r="AC5" s="90"/>
      <c r="AD5" s="90"/>
      <c r="AE5" s="90"/>
      <c r="AF5" s="90"/>
      <c r="AG5" s="90" t="s">
        <v>333</v>
      </c>
      <c r="AH5" s="135" t="s">
        <v>343</v>
      </c>
      <c r="AI5" s="135" t="s">
        <v>344</v>
      </c>
      <c r="AJ5" s="135" t="s">
        <v>345</v>
      </c>
      <c r="AK5" s="135" t="s">
        <v>332</v>
      </c>
      <c r="AL5" s="98"/>
      <c r="AM5" s="146"/>
      <c r="AN5" s="90"/>
      <c r="AO5" s="90" t="s">
        <v>333</v>
      </c>
      <c r="AP5" s="90" t="s">
        <v>346</v>
      </c>
      <c r="AQ5" s="90" t="s">
        <v>347</v>
      </c>
      <c r="AR5" s="90" t="s">
        <v>348</v>
      </c>
      <c r="AS5" s="90" t="s">
        <v>349</v>
      </c>
      <c r="AT5" s="90" t="s">
        <v>333</v>
      </c>
      <c r="AU5" s="95" t="s">
        <v>350</v>
      </c>
      <c r="AV5" s="95" t="s">
        <v>351</v>
      </c>
      <c r="AW5" s="95" t="s">
        <v>352</v>
      </c>
      <c r="AX5" s="90"/>
      <c r="AY5" s="90" t="s">
        <v>333</v>
      </c>
      <c r="AZ5" s="95" t="s">
        <v>350</v>
      </c>
      <c r="BA5" s="95" t="s">
        <v>351</v>
      </c>
      <c r="BB5" s="95" t="s">
        <v>352</v>
      </c>
      <c r="BC5" s="95" t="s">
        <v>332</v>
      </c>
      <c r="BD5" s="90"/>
      <c r="BE5" s="90"/>
      <c r="BF5" s="90"/>
      <c r="BG5" s="90"/>
      <c r="BH5" s="90"/>
      <c r="BI5" s="90" t="s">
        <v>333</v>
      </c>
      <c r="BJ5" s="135" t="s">
        <v>343</v>
      </c>
      <c r="BK5" s="135" t="s">
        <v>344</v>
      </c>
      <c r="BL5" s="135" t="s">
        <v>345</v>
      </c>
      <c r="BM5" s="135" t="s">
        <v>332</v>
      </c>
      <c r="BN5" s="98"/>
      <c r="BO5" s="146"/>
      <c r="BP5" s="90"/>
      <c r="BQ5" s="90" t="s">
        <v>333</v>
      </c>
      <c r="BR5" s="90" t="s">
        <v>346</v>
      </c>
      <c r="BS5" s="90" t="s">
        <v>347</v>
      </c>
      <c r="BT5" s="90" t="s">
        <v>348</v>
      </c>
      <c r="BU5" s="90" t="s">
        <v>349</v>
      </c>
      <c r="BV5" s="90" t="s">
        <v>333</v>
      </c>
      <c r="BW5" s="95" t="s">
        <v>350</v>
      </c>
      <c r="BX5" s="95" t="s">
        <v>351</v>
      </c>
      <c r="BY5" s="95" t="s">
        <v>352</v>
      </c>
      <c r="BZ5" s="90"/>
      <c r="CA5" s="90" t="s">
        <v>333</v>
      </c>
      <c r="CB5" s="95" t="s">
        <v>350</v>
      </c>
      <c r="CC5" s="95" t="s">
        <v>351</v>
      </c>
      <c r="CD5" s="95" t="s">
        <v>352</v>
      </c>
      <c r="CE5" s="95" t="s">
        <v>332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353</v>
      </c>
      <c r="E6" s="101" t="s">
        <v>353</v>
      </c>
      <c r="F6" s="102" t="s">
        <v>353</v>
      </c>
      <c r="G6" s="102" t="s">
        <v>353</v>
      </c>
      <c r="H6" s="102" t="s">
        <v>353</v>
      </c>
      <c r="I6" s="102" t="s">
        <v>353</v>
      </c>
      <c r="J6" s="102" t="s">
        <v>353</v>
      </c>
      <c r="K6" s="102" t="s">
        <v>353</v>
      </c>
      <c r="L6" s="101" t="s">
        <v>353</v>
      </c>
      <c r="M6" s="101" t="s">
        <v>353</v>
      </c>
      <c r="N6" s="101" t="s">
        <v>353</v>
      </c>
      <c r="O6" s="101" t="s">
        <v>353</v>
      </c>
      <c r="P6" s="101" t="s">
        <v>353</v>
      </c>
      <c r="Q6" s="101" t="s">
        <v>353</v>
      </c>
      <c r="R6" s="101" t="s">
        <v>353</v>
      </c>
      <c r="S6" s="101" t="s">
        <v>353</v>
      </c>
      <c r="T6" s="101" t="s">
        <v>353</v>
      </c>
      <c r="U6" s="101" t="s">
        <v>353</v>
      </c>
      <c r="V6" s="101" t="s">
        <v>353</v>
      </c>
      <c r="W6" s="101" t="s">
        <v>353</v>
      </c>
      <c r="X6" s="101" t="s">
        <v>353</v>
      </c>
      <c r="Y6" s="101" t="s">
        <v>353</v>
      </c>
      <c r="Z6" s="101" t="s">
        <v>353</v>
      </c>
      <c r="AA6" s="101" t="s">
        <v>353</v>
      </c>
      <c r="AB6" s="101" t="s">
        <v>353</v>
      </c>
      <c r="AC6" s="101" t="s">
        <v>353</v>
      </c>
      <c r="AD6" s="101" t="s">
        <v>353</v>
      </c>
      <c r="AE6" s="101" t="s">
        <v>353</v>
      </c>
      <c r="AF6" s="101" t="s">
        <v>353</v>
      </c>
      <c r="AG6" s="101" t="s">
        <v>353</v>
      </c>
      <c r="AH6" s="102" t="s">
        <v>353</v>
      </c>
      <c r="AI6" s="102" t="s">
        <v>353</v>
      </c>
      <c r="AJ6" s="102" t="s">
        <v>353</v>
      </c>
      <c r="AK6" s="102" t="s">
        <v>353</v>
      </c>
      <c r="AL6" s="102" t="s">
        <v>353</v>
      </c>
      <c r="AM6" s="102" t="s">
        <v>353</v>
      </c>
      <c r="AN6" s="101" t="s">
        <v>353</v>
      </c>
      <c r="AO6" s="101" t="s">
        <v>353</v>
      </c>
      <c r="AP6" s="101" t="s">
        <v>353</v>
      </c>
      <c r="AQ6" s="101" t="s">
        <v>353</v>
      </c>
      <c r="AR6" s="101" t="s">
        <v>353</v>
      </c>
      <c r="AS6" s="101" t="s">
        <v>353</v>
      </c>
      <c r="AT6" s="101" t="s">
        <v>353</v>
      </c>
      <c r="AU6" s="101" t="s">
        <v>353</v>
      </c>
      <c r="AV6" s="101" t="s">
        <v>353</v>
      </c>
      <c r="AW6" s="101" t="s">
        <v>353</v>
      </c>
      <c r="AX6" s="101" t="s">
        <v>353</v>
      </c>
      <c r="AY6" s="101" t="s">
        <v>353</v>
      </c>
      <c r="AZ6" s="101" t="s">
        <v>353</v>
      </c>
      <c r="BA6" s="101" t="s">
        <v>353</v>
      </c>
      <c r="BB6" s="101" t="s">
        <v>353</v>
      </c>
      <c r="BC6" s="101" t="s">
        <v>353</v>
      </c>
      <c r="BD6" s="101" t="s">
        <v>353</v>
      </c>
      <c r="BE6" s="101" t="s">
        <v>353</v>
      </c>
      <c r="BF6" s="101" t="s">
        <v>353</v>
      </c>
      <c r="BG6" s="101" t="s">
        <v>353</v>
      </c>
      <c r="BH6" s="101" t="s">
        <v>353</v>
      </c>
      <c r="BI6" s="101" t="s">
        <v>353</v>
      </c>
      <c r="BJ6" s="102" t="s">
        <v>353</v>
      </c>
      <c r="BK6" s="102" t="s">
        <v>353</v>
      </c>
      <c r="BL6" s="102" t="s">
        <v>353</v>
      </c>
      <c r="BM6" s="102" t="s">
        <v>353</v>
      </c>
      <c r="BN6" s="102" t="s">
        <v>353</v>
      </c>
      <c r="BO6" s="102" t="s">
        <v>353</v>
      </c>
      <c r="BP6" s="101" t="s">
        <v>353</v>
      </c>
      <c r="BQ6" s="101" t="s">
        <v>353</v>
      </c>
      <c r="BR6" s="102" t="s">
        <v>353</v>
      </c>
      <c r="BS6" s="102" t="s">
        <v>353</v>
      </c>
      <c r="BT6" s="102" t="s">
        <v>353</v>
      </c>
      <c r="BU6" s="102" t="s">
        <v>353</v>
      </c>
      <c r="BV6" s="101" t="s">
        <v>353</v>
      </c>
      <c r="BW6" s="101" t="s">
        <v>353</v>
      </c>
      <c r="BX6" s="101" t="s">
        <v>353</v>
      </c>
      <c r="BY6" s="101" t="s">
        <v>353</v>
      </c>
      <c r="BZ6" s="101" t="s">
        <v>353</v>
      </c>
      <c r="CA6" s="101" t="s">
        <v>353</v>
      </c>
      <c r="CB6" s="101" t="s">
        <v>353</v>
      </c>
      <c r="CC6" s="101" t="s">
        <v>353</v>
      </c>
      <c r="CD6" s="101" t="s">
        <v>353</v>
      </c>
      <c r="CE6" s="101" t="s">
        <v>353</v>
      </c>
      <c r="CF6" s="101" t="s">
        <v>353</v>
      </c>
      <c r="CG6" s="101" t="s">
        <v>353</v>
      </c>
      <c r="CH6" s="101" t="s">
        <v>353</v>
      </c>
      <c r="CI6" s="101" t="s">
        <v>353</v>
      </c>
    </row>
    <row r="7" spans="1:87" s="50" customFormat="1" ht="12" customHeight="1">
      <c r="A7" s="48" t="s">
        <v>354</v>
      </c>
      <c r="B7" s="63" t="s">
        <v>355</v>
      </c>
      <c r="C7" s="48" t="s">
        <v>333</v>
      </c>
      <c r="D7" s="70">
        <f aca="true" t="shared" si="0" ref="D7:AI7">SUM(D8:D33)</f>
        <v>2067920</v>
      </c>
      <c r="E7" s="70">
        <f t="shared" si="0"/>
        <v>2022633</v>
      </c>
      <c r="F7" s="70">
        <f t="shared" si="0"/>
        <v>0</v>
      </c>
      <c r="G7" s="70">
        <f t="shared" si="0"/>
        <v>1852567</v>
      </c>
      <c r="H7" s="70">
        <f t="shared" si="0"/>
        <v>75530</v>
      </c>
      <c r="I7" s="70">
        <f t="shared" si="0"/>
        <v>94536</v>
      </c>
      <c r="J7" s="70">
        <f t="shared" si="0"/>
        <v>45287</v>
      </c>
      <c r="K7" s="70">
        <f t="shared" si="0"/>
        <v>4597</v>
      </c>
      <c r="L7" s="70">
        <f t="shared" si="0"/>
        <v>18295669</v>
      </c>
      <c r="M7" s="70">
        <f t="shared" si="0"/>
        <v>6659720</v>
      </c>
      <c r="N7" s="70">
        <f t="shared" si="0"/>
        <v>1748108</v>
      </c>
      <c r="O7" s="70">
        <f t="shared" si="0"/>
        <v>3414813</v>
      </c>
      <c r="P7" s="70">
        <f t="shared" si="0"/>
        <v>1299038</v>
      </c>
      <c r="Q7" s="70">
        <f t="shared" si="0"/>
        <v>197761</v>
      </c>
      <c r="R7" s="70">
        <f t="shared" si="0"/>
        <v>4986661</v>
      </c>
      <c r="S7" s="70">
        <f t="shared" si="0"/>
        <v>560972</v>
      </c>
      <c r="T7" s="70">
        <f t="shared" si="0"/>
        <v>4147250</v>
      </c>
      <c r="U7" s="70">
        <f t="shared" si="0"/>
        <v>278439</v>
      </c>
      <c r="V7" s="70">
        <f t="shared" si="0"/>
        <v>131675</v>
      </c>
      <c r="W7" s="70">
        <f t="shared" si="0"/>
        <v>6512615</v>
      </c>
      <c r="X7" s="70">
        <f t="shared" si="0"/>
        <v>2435996</v>
      </c>
      <c r="Y7" s="70">
        <f t="shared" si="0"/>
        <v>3102698</v>
      </c>
      <c r="Z7" s="70">
        <f t="shared" si="0"/>
        <v>371714</v>
      </c>
      <c r="AA7" s="70">
        <f t="shared" si="0"/>
        <v>602207</v>
      </c>
      <c r="AB7" s="70">
        <f t="shared" si="0"/>
        <v>2697573</v>
      </c>
      <c r="AC7" s="70">
        <f t="shared" si="0"/>
        <v>4998</v>
      </c>
      <c r="AD7" s="70">
        <f t="shared" si="0"/>
        <v>753545</v>
      </c>
      <c r="AE7" s="70">
        <f t="shared" si="0"/>
        <v>21117134</v>
      </c>
      <c r="AF7" s="70">
        <f t="shared" si="0"/>
        <v>330501</v>
      </c>
      <c r="AG7" s="70">
        <f t="shared" si="0"/>
        <v>330501</v>
      </c>
      <c r="AH7" s="70">
        <f t="shared" si="0"/>
        <v>0</v>
      </c>
      <c r="AI7" s="70">
        <f t="shared" si="0"/>
        <v>315468</v>
      </c>
      <c r="AJ7" s="70">
        <f aca="true" t="shared" si="1" ref="AJ7:BO7">SUM(AJ8:AJ33)</f>
        <v>0</v>
      </c>
      <c r="AK7" s="70">
        <f t="shared" si="1"/>
        <v>15033</v>
      </c>
      <c r="AL7" s="70">
        <f t="shared" si="1"/>
        <v>0</v>
      </c>
      <c r="AM7" s="70">
        <f t="shared" si="1"/>
        <v>0</v>
      </c>
      <c r="AN7" s="70">
        <f t="shared" si="1"/>
        <v>3634859</v>
      </c>
      <c r="AO7" s="70">
        <f t="shared" si="1"/>
        <v>764220</v>
      </c>
      <c r="AP7" s="70">
        <f t="shared" si="1"/>
        <v>315932</v>
      </c>
      <c r="AQ7" s="70">
        <f t="shared" si="1"/>
        <v>71748</v>
      </c>
      <c r="AR7" s="70">
        <f t="shared" si="1"/>
        <v>376540</v>
      </c>
      <c r="AS7" s="70">
        <f t="shared" si="1"/>
        <v>0</v>
      </c>
      <c r="AT7" s="70">
        <f t="shared" si="1"/>
        <v>1377406</v>
      </c>
      <c r="AU7" s="70">
        <f t="shared" si="1"/>
        <v>64287</v>
      </c>
      <c r="AV7" s="70">
        <f t="shared" si="1"/>
        <v>1159318</v>
      </c>
      <c r="AW7" s="70">
        <f t="shared" si="1"/>
        <v>153801</v>
      </c>
      <c r="AX7" s="70">
        <f t="shared" si="1"/>
        <v>0</v>
      </c>
      <c r="AY7" s="70">
        <f t="shared" si="1"/>
        <v>1493012</v>
      </c>
      <c r="AZ7" s="70">
        <f t="shared" si="1"/>
        <v>681778</v>
      </c>
      <c r="BA7" s="70">
        <f t="shared" si="1"/>
        <v>723895</v>
      </c>
      <c r="BB7" s="70">
        <f t="shared" si="1"/>
        <v>32304</v>
      </c>
      <c r="BC7" s="70">
        <f t="shared" si="1"/>
        <v>55035</v>
      </c>
      <c r="BD7" s="70">
        <f t="shared" si="1"/>
        <v>964827</v>
      </c>
      <c r="BE7" s="70">
        <f t="shared" si="1"/>
        <v>221</v>
      </c>
      <c r="BF7" s="70">
        <f t="shared" si="1"/>
        <v>336580</v>
      </c>
      <c r="BG7" s="70">
        <f t="shared" si="1"/>
        <v>4301940</v>
      </c>
      <c r="BH7" s="70">
        <f t="shared" si="1"/>
        <v>2398421</v>
      </c>
      <c r="BI7" s="70">
        <f t="shared" si="1"/>
        <v>2353134</v>
      </c>
      <c r="BJ7" s="70">
        <f t="shared" si="1"/>
        <v>0</v>
      </c>
      <c r="BK7" s="70">
        <f t="shared" si="1"/>
        <v>2168035</v>
      </c>
      <c r="BL7" s="70">
        <f t="shared" si="1"/>
        <v>75530</v>
      </c>
      <c r="BM7" s="70">
        <f t="shared" si="1"/>
        <v>109569</v>
      </c>
      <c r="BN7" s="70">
        <f t="shared" si="1"/>
        <v>45287</v>
      </c>
      <c r="BO7" s="70">
        <f t="shared" si="1"/>
        <v>4597</v>
      </c>
      <c r="BP7" s="70">
        <f aca="true" t="shared" si="2" ref="BP7:CU7">SUM(BP8:BP33)</f>
        <v>21930528</v>
      </c>
      <c r="BQ7" s="70">
        <f t="shared" si="2"/>
        <v>7423940</v>
      </c>
      <c r="BR7" s="70">
        <f t="shared" si="2"/>
        <v>2064040</v>
      </c>
      <c r="BS7" s="70">
        <f t="shared" si="2"/>
        <v>3486561</v>
      </c>
      <c r="BT7" s="70">
        <f t="shared" si="2"/>
        <v>1675578</v>
      </c>
      <c r="BU7" s="70">
        <f t="shared" si="2"/>
        <v>197761</v>
      </c>
      <c r="BV7" s="70">
        <f t="shared" si="2"/>
        <v>6364067</v>
      </c>
      <c r="BW7" s="70">
        <f t="shared" si="2"/>
        <v>625259</v>
      </c>
      <c r="BX7" s="70">
        <f t="shared" si="2"/>
        <v>5306568</v>
      </c>
      <c r="BY7" s="70">
        <f t="shared" si="2"/>
        <v>432240</v>
      </c>
      <c r="BZ7" s="70">
        <f t="shared" si="2"/>
        <v>131675</v>
      </c>
      <c r="CA7" s="70">
        <f t="shared" si="2"/>
        <v>8005627</v>
      </c>
      <c r="CB7" s="70">
        <f t="shared" si="2"/>
        <v>3117774</v>
      </c>
      <c r="CC7" s="70">
        <f t="shared" si="2"/>
        <v>3826593</v>
      </c>
      <c r="CD7" s="70">
        <f t="shared" si="2"/>
        <v>404018</v>
      </c>
      <c r="CE7" s="70">
        <f t="shared" si="2"/>
        <v>657242</v>
      </c>
      <c r="CF7" s="70">
        <f t="shared" si="2"/>
        <v>3662400</v>
      </c>
      <c r="CG7" s="70">
        <f t="shared" si="2"/>
        <v>5219</v>
      </c>
      <c r="CH7" s="70">
        <f t="shared" si="2"/>
        <v>1090125</v>
      </c>
      <c r="CI7" s="70">
        <f t="shared" si="2"/>
        <v>25419074</v>
      </c>
    </row>
    <row r="8" spans="1:87" s="50" customFormat="1" ht="12" customHeight="1">
      <c r="A8" s="51" t="s">
        <v>354</v>
      </c>
      <c r="B8" s="64" t="s">
        <v>356</v>
      </c>
      <c r="C8" s="51" t="s">
        <v>357</v>
      </c>
      <c r="D8" s="72">
        <f aca="true" t="shared" si="3" ref="D8:D33">+SUM(E8,J8)</f>
        <v>472666</v>
      </c>
      <c r="E8" s="72">
        <f aca="true" t="shared" si="4" ref="E8:E33">+SUM(F8:I8)</f>
        <v>470902</v>
      </c>
      <c r="F8" s="72">
        <v>0</v>
      </c>
      <c r="G8" s="72">
        <v>467972</v>
      </c>
      <c r="H8" s="72">
        <v>2930</v>
      </c>
      <c r="I8" s="72">
        <v>0</v>
      </c>
      <c r="J8" s="72">
        <v>1764</v>
      </c>
      <c r="K8" s="73">
        <v>0</v>
      </c>
      <c r="L8" s="72">
        <f aca="true" t="shared" si="5" ref="L8:L33">+SUM(M8,R8,V8,W8,AC8)</f>
        <v>3187020</v>
      </c>
      <c r="M8" s="72">
        <f aca="true" t="shared" si="6" ref="M8:M33">+SUM(N8:Q8)</f>
        <v>1472478</v>
      </c>
      <c r="N8" s="72">
        <v>243030</v>
      </c>
      <c r="O8" s="72">
        <v>1144925</v>
      </c>
      <c r="P8" s="72">
        <v>23660</v>
      </c>
      <c r="Q8" s="72">
        <v>60863</v>
      </c>
      <c r="R8" s="72">
        <f aca="true" t="shared" si="7" ref="R8:R33">+SUM(S8:U8)</f>
        <v>608342</v>
      </c>
      <c r="S8" s="72">
        <v>41035</v>
      </c>
      <c r="T8" s="72">
        <v>550502</v>
      </c>
      <c r="U8" s="72">
        <v>16805</v>
      </c>
      <c r="V8" s="72">
        <v>71747</v>
      </c>
      <c r="W8" s="72">
        <f aca="true" t="shared" si="8" ref="W8:W33">+SUM(X8:AA8)</f>
        <v>1034453</v>
      </c>
      <c r="X8" s="72">
        <v>195882</v>
      </c>
      <c r="Y8" s="72">
        <v>643968</v>
      </c>
      <c r="Z8" s="72">
        <v>32637</v>
      </c>
      <c r="AA8" s="72">
        <v>161966</v>
      </c>
      <c r="AB8" s="73">
        <v>0</v>
      </c>
      <c r="AC8" s="72">
        <v>0</v>
      </c>
      <c r="AD8" s="72">
        <v>222106</v>
      </c>
      <c r="AE8" s="72">
        <f aca="true" t="shared" si="9" ref="AE8:AE33">+SUM(D8,L8,AD8)</f>
        <v>3881792</v>
      </c>
      <c r="AF8" s="72">
        <f aca="true" t="shared" si="10" ref="AF8:AF33">+SUM(AG8,AL8)</f>
        <v>0</v>
      </c>
      <c r="AG8" s="72">
        <f aca="true" t="shared" si="11" ref="AG8:AG33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3">+SUM(AO8,AT8,AX8,AY8,BE8)</f>
        <v>443967</v>
      </c>
      <c r="AO8" s="72">
        <f aca="true" t="shared" si="13" ref="AO8:AO33">+SUM(AP8:AS8)</f>
        <v>83255</v>
      </c>
      <c r="AP8" s="72">
        <v>83255</v>
      </c>
      <c r="AQ8" s="72">
        <v>0</v>
      </c>
      <c r="AR8" s="72">
        <v>0</v>
      </c>
      <c r="AS8" s="72">
        <v>0</v>
      </c>
      <c r="AT8" s="72">
        <f aca="true" t="shared" si="14" ref="AT8:AT33">+SUM(AU8:AW8)</f>
        <v>125006</v>
      </c>
      <c r="AU8" s="72">
        <v>0</v>
      </c>
      <c r="AV8" s="72">
        <v>125006</v>
      </c>
      <c r="AW8" s="72">
        <v>0</v>
      </c>
      <c r="AX8" s="72">
        <v>0</v>
      </c>
      <c r="AY8" s="72">
        <f aca="true" t="shared" si="15" ref="AY8:AY33">+SUM(AZ8:BC8)</f>
        <v>235706</v>
      </c>
      <c r="AZ8" s="72">
        <v>130632</v>
      </c>
      <c r="BA8" s="72">
        <v>101535</v>
      </c>
      <c r="BB8" s="72">
        <v>0</v>
      </c>
      <c r="BC8" s="72">
        <v>3539</v>
      </c>
      <c r="BD8" s="73">
        <v>433204</v>
      </c>
      <c r="BE8" s="72">
        <v>0</v>
      </c>
      <c r="BF8" s="72">
        <v>75097</v>
      </c>
      <c r="BG8" s="72">
        <f aca="true" t="shared" si="16" ref="BG8:BG33">+SUM(BF8,AN8,AF8)</f>
        <v>519064</v>
      </c>
      <c r="BH8" s="72">
        <f aca="true" t="shared" si="17" ref="BH8:BH26">SUM(D8,AF8)</f>
        <v>472666</v>
      </c>
      <c r="BI8" s="72">
        <f aca="true" t="shared" si="18" ref="BI8:BI26">SUM(E8,AG8)</f>
        <v>470902</v>
      </c>
      <c r="BJ8" s="72">
        <f aca="true" t="shared" si="19" ref="BJ8:BJ26">SUM(F8,AH8)</f>
        <v>0</v>
      </c>
      <c r="BK8" s="72">
        <f aca="true" t="shared" si="20" ref="BK8:BK26">SUM(G8,AI8)</f>
        <v>467972</v>
      </c>
      <c r="BL8" s="72">
        <f aca="true" t="shared" si="21" ref="BL8:BL26">SUM(H8,AJ8)</f>
        <v>2930</v>
      </c>
      <c r="BM8" s="72">
        <f aca="true" t="shared" si="22" ref="BM8:BM26">SUM(I8,AK8)</f>
        <v>0</v>
      </c>
      <c r="BN8" s="72">
        <f aca="true" t="shared" si="23" ref="BN8:BN26">SUM(J8,AL8)</f>
        <v>1764</v>
      </c>
      <c r="BO8" s="73">
        <f aca="true" t="shared" si="24" ref="BO8:BO26">SUM(K8,AM8)</f>
        <v>0</v>
      </c>
      <c r="BP8" s="72">
        <f aca="true" t="shared" si="25" ref="BP8:BP26">SUM(L8,AN8)</f>
        <v>3630987</v>
      </c>
      <c r="BQ8" s="72">
        <f aca="true" t="shared" si="26" ref="BQ8:BQ26">SUM(M8,AO8)</f>
        <v>1555733</v>
      </c>
      <c r="BR8" s="72">
        <f aca="true" t="shared" si="27" ref="BR8:BR26">SUM(N8,AP8)</f>
        <v>326285</v>
      </c>
      <c r="BS8" s="72">
        <f aca="true" t="shared" si="28" ref="BS8:BS26">SUM(O8,AQ8)</f>
        <v>1144925</v>
      </c>
      <c r="BT8" s="72">
        <f aca="true" t="shared" si="29" ref="BT8:BT26">SUM(P8,AR8)</f>
        <v>23660</v>
      </c>
      <c r="BU8" s="72">
        <f aca="true" t="shared" si="30" ref="BU8:BU26">SUM(Q8,AS8)</f>
        <v>60863</v>
      </c>
      <c r="BV8" s="72">
        <f aca="true" t="shared" si="31" ref="BV8:BV26">SUM(R8,AT8)</f>
        <v>733348</v>
      </c>
      <c r="BW8" s="72">
        <f aca="true" t="shared" si="32" ref="BW8:BW26">SUM(S8,AU8)</f>
        <v>41035</v>
      </c>
      <c r="BX8" s="72">
        <f aca="true" t="shared" si="33" ref="BX8:BX26">SUM(T8,AV8)</f>
        <v>675508</v>
      </c>
      <c r="BY8" s="72">
        <f aca="true" t="shared" si="34" ref="BY8:BY26">SUM(U8,AW8)</f>
        <v>16805</v>
      </c>
      <c r="BZ8" s="72">
        <f aca="true" t="shared" si="35" ref="BZ8:BZ26">SUM(V8,AX8)</f>
        <v>71747</v>
      </c>
      <c r="CA8" s="72">
        <f aca="true" t="shared" si="36" ref="CA8:CA26">SUM(W8,AY8)</f>
        <v>1270159</v>
      </c>
      <c r="CB8" s="72">
        <f aca="true" t="shared" si="37" ref="CB8:CB26">SUM(X8,AZ8)</f>
        <v>326514</v>
      </c>
      <c r="CC8" s="72">
        <f aca="true" t="shared" si="38" ref="CC8:CC26">SUM(Y8,BA8)</f>
        <v>745503</v>
      </c>
      <c r="CD8" s="72">
        <f aca="true" t="shared" si="39" ref="CD8:CD26">SUM(Z8,BB8)</f>
        <v>32637</v>
      </c>
      <c r="CE8" s="72">
        <f aca="true" t="shared" si="40" ref="CE8:CE26">SUM(AA8,BC8)</f>
        <v>165505</v>
      </c>
      <c r="CF8" s="73">
        <f aca="true" t="shared" si="41" ref="CF8:CF26">SUM(AB8,BD8)</f>
        <v>433204</v>
      </c>
      <c r="CG8" s="72">
        <f aca="true" t="shared" si="42" ref="CG8:CG26">SUM(AC8,BE8)</f>
        <v>0</v>
      </c>
      <c r="CH8" s="72">
        <f aca="true" t="shared" si="43" ref="CH8:CH26">SUM(AD8,BF8)</f>
        <v>297203</v>
      </c>
      <c r="CI8" s="72">
        <f aca="true" t="shared" si="44" ref="CI8:CI26">SUM(AE8,BG8)</f>
        <v>4400856</v>
      </c>
    </row>
    <row r="9" spans="1:87" s="50" customFormat="1" ht="12" customHeight="1">
      <c r="A9" s="51" t="s">
        <v>354</v>
      </c>
      <c r="B9" s="64" t="s">
        <v>358</v>
      </c>
      <c r="C9" s="51" t="s">
        <v>359</v>
      </c>
      <c r="D9" s="72">
        <f t="shared" si="3"/>
        <v>63987</v>
      </c>
      <c r="E9" s="72">
        <f t="shared" si="4"/>
        <v>63987</v>
      </c>
      <c r="F9" s="72">
        <v>0</v>
      </c>
      <c r="G9" s="72">
        <v>63987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2029272</v>
      </c>
      <c r="M9" s="72">
        <f t="shared" si="6"/>
        <v>991547</v>
      </c>
      <c r="N9" s="72">
        <v>174244</v>
      </c>
      <c r="O9" s="72">
        <v>557120</v>
      </c>
      <c r="P9" s="72">
        <v>260183</v>
      </c>
      <c r="Q9" s="72">
        <v>0</v>
      </c>
      <c r="R9" s="72">
        <f t="shared" si="7"/>
        <v>602983</v>
      </c>
      <c r="S9" s="72">
        <v>38406</v>
      </c>
      <c r="T9" s="72">
        <v>556413</v>
      </c>
      <c r="U9" s="72">
        <v>8164</v>
      </c>
      <c r="V9" s="72">
        <v>0</v>
      </c>
      <c r="W9" s="72">
        <f t="shared" si="8"/>
        <v>434742</v>
      </c>
      <c r="X9" s="72">
        <v>56194</v>
      </c>
      <c r="Y9" s="72">
        <v>349391</v>
      </c>
      <c r="Z9" s="72">
        <v>23343</v>
      </c>
      <c r="AA9" s="72">
        <v>5814</v>
      </c>
      <c r="AB9" s="73">
        <v>0</v>
      </c>
      <c r="AC9" s="72">
        <v>0</v>
      </c>
      <c r="AD9" s="72">
        <v>0</v>
      </c>
      <c r="AE9" s="72">
        <f t="shared" si="9"/>
        <v>2093259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483684</v>
      </c>
      <c r="AO9" s="72">
        <f t="shared" si="13"/>
        <v>145104</v>
      </c>
      <c r="AP9" s="72">
        <v>37569</v>
      </c>
      <c r="AQ9" s="72">
        <v>71748</v>
      </c>
      <c r="AR9" s="72">
        <v>35787</v>
      </c>
      <c r="AS9" s="72">
        <v>0</v>
      </c>
      <c r="AT9" s="72">
        <f t="shared" si="14"/>
        <v>86023</v>
      </c>
      <c r="AU9" s="72">
        <v>16909</v>
      </c>
      <c r="AV9" s="72">
        <v>69114</v>
      </c>
      <c r="AW9" s="72">
        <v>0</v>
      </c>
      <c r="AX9" s="72">
        <v>0</v>
      </c>
      <c r="AY9" s="72">
        <f t="shared" si="15"/>
        <v>252557</v>
      </c>
      <c r="AZ9" s="72">
        <v>218710</v>
      </c>
      <c r="BA9" s="72">
        <v>33847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483684</v>
      </c>
      <c r="BH9" s="72">
        <f t="shared" si="17"/>
        <v>63987</v>
      </c>
      <c r="BI9" s="72">
        <f t="shared" si="18"/>
        <v>63987</v>
      </c>
      <c r="BJ9" s="72">
        <f t="shared" si="19"/>
        <v>0</v>
      </c>
      <c r="BK9" s="72">
        <f t="shared" si="20"/>
        <v>63987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2512956</v>
      </c>
      <c r="BQ9" s="72">
        <f t="shared" si="26"/>
        <v>1136651</v>
      </c>
      <c r="BR9" s="72">
        <f t="shared" si="27"/>
        <v>211813</v>
      </c>
      <c r="BS9" s="72">
        <f t="shared" si="28"/>
        <v>628868</v>
      </c>
      <c r="BT9" s="72">
        <f t="shared" si="29"/>
        <v>295970</v>
      </c>
      <c r="BU9" s="72">
        <f t="shared" si="30"/>
        <v>0</v>
      </c>
      <c r="BV9" s="72">
        <f t="shared" si="31"/>
        <v>689006</v>
      </c>
      <c r="BW9" s="72">
        <f t="shared" si="32"/>
        <v>55315</v>
      </c>
      <c r="BX9" s="72">
        <f t="shared" si="33"/>
        <v>625527</v>
      </c>
      <c r="BY9" s="72">
        <f t="shared" si="34"/>
        <v>8164</v>
      </c>
      <c r="BZ9" s="72">
        <f t="shared" si="35"/>
        <v>0</v>
      </c>
      <c r="CA9" s="72">
        <f t="shared" si="36"/>
        <v>687299</v>
      </c>
      <c r="CB9" s="72">
        <f t="shared" si="37"/>
        <v>274904</v>
      </c>
      <c r="CC9" s="72">
        <f t="shared" si="38"/>
        <v>383238</v>
      </c>
      <c r="CD9" s="72">
        <f t="shared" si="39"/>
        <v>23343</v>
      </c>
      <c r="CE9" s="72">
        <f t="shared" si="40"/>
        <v>5814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2576943</v>
      </c>
    </row>
    <row r="10" spans="1:87" s="50" customFormat="1" ht="12" customHeight="1">
      <c r="A10" s="51" t="s">
        <v>354</v>
      </c>
      <c r="B10" s="64" t="s">
        <v>360</v>
      </c>
      <c r="C10" s="51" t="s">
        <v>361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2272555</v>
      </c>
      <c r="M10" s="72">
        <f t="shared" si="6"/>
        <v>963962</v>
      </c>
      <c r="N10" s="72">
        <v>148085</v>
      </c>
      <c r="O10" s="72">
        <v>469972</v>
      </c>
      <c r="P10" s="72">
        <v>294798</v>
      </c>
      <c r="Q10" s="72">
        <v>51107</v>
      </c>
      <c r="R10" s="72">
        <f t="shared" si="7"/>
        <v>933636</v>
      </c>
      <c r="S10" s="72">
        <v>288549</v>
      </c>
      <c r="T10" s="72">
        <v>580116</v>
      </c>
      <c r="U10" s="72">
        <v>64971</v>
      </c>
      <c r="V10" s="72">
        <v>18357</v>
      </c>
      <c r="W10" s="72">
        <f t="shared" si="8"/>
        <v>356600</v>
      </c>
      <c r="X10" s="72">
        <v>22320</v>
      </c>
      <c r="Y10" s="72">
        <v>327604</v>
      </c>
      <c r="Z10" s="72">
        <v>6676</v>
      </c>
      <c r="AA10" s="72">
        <v>0</v>
      </c>
      <c r="AB10" s="73">
        <v>0</v>
      </c>
      <c r="AC10" s="72">
        <v>0</v>
      </c>
      <c r="AD10" s="72">
        <v>68226</v>
      </c>
      <c r="AE10" s="72">
        <f t="shared" si="9"/>
        <v>2340781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323384</v>
      </c>
      <c r="AO10" s="72">
        <f t="shared" si="13"/>
        <v>70417</v>
      </c>
      <c r="AP10" s="72">
        <v>3517</v>
      </c>
      <c r="AQ10" s="72">
        <v>0</v>
      </c>
      <c r="AR10" s="72">
        <v>66900</v>
      </c>
      <c r="AS10" s="72">
        <v>0</v>
      </c>
      <c r="AT10" s="72">
        <f t="shared" si="14"/>
        <v>187278</v>
      </c>
      <c r="AU10" s="72">
        <v>0</v>
      </c>
      <c r="AV10" s="72">
        <v>187278</v>
      </c>
      <c r="AW10" s="72">
        <v>0</v>
      </c>
      <c r="AX10" s="72">
        <v>0</v>
      </c>
      <c r="AY10" s="72">
        <f t="shared" si="15"/>
        <v>65689</v>
      </c>
      <c r="AZ10" s="72">
        <v>0</v>
      </c>
      <c r="BA10" s="72">
        <v>65689</v>
      </c>
      <c r="BB10" s="72">
        <v>0</v>
      </c>
      <c r="BC10" s="72">
        <v>0</v>
      </c>
      <c r="BD10" s="73">
        <v>0</v>
      </c>
      <c r="BE10" s="72">
        <v>0</v>
      </c>
      <c r="BF10" s="72">
        <v>1200</v>
      </c>
      <c r="BG10" s="72">
        <f t="shared" si="16"/>
        <v>324584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2595939</v>
      </c>
      <c r="BQ10" s="72">
        <f t="shared" si="26"/>
        <v>1034379</v>
      </c>
      <c r="BR10" s="72">
        <f t="shared" si="27"/>
        <v>151602</v>
      </c>
      <c r="BS10" s="72">
        <f t="shared" si="28"/>
        <v>469972</v>
      </c>
      <c r="BT10" s="72">
        <f t="shared" si="29"/>
        <v>361698</v>
      </c>
      <c r="BU10" s="72">
        <f t="shared" si="30"/>
        <v>51107</v>
      </c>
      <c r="BV10" s="72">
        <f t="shared" si="31"/>
        <v>1120914</v>
      </c>
      <c r="BW10" s="72">
        <f t="shared" si="32"/>
        <v>288549</v>
      </c>
      <c r="BX10" s="72">
        <f t="shared" si="33"/>
        <v>767394</v>
      </c>
      <c r="BY10" s="72">
        <f t="shared" si="34"/>
        <v>64971</v>
      </c>
      <c r="BZ10" s="72">
        <f t="shared" si="35"/>
        <v>18357</v>
      </c>
      <c r="CA10" s="72">
        <f t="shared" si="36"/>
        <v>422289</v>
      </c>
      <c r="CB10" s="72">
        <f t="shared" si="37"/>
        <v>22320</v>
      </c>
      <c r="CC10" s="72">
        <f t="shared" si="38"/>
        <v>393293</v>
      </c>
      <c r="CD10" s="72">
        <f t="shared" si="39"/>
        <v>6676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69426</v>
      </c>
      <c r="CI10" s="72">
        <f t="shared" si="44"/>
        <v>2665365</v>
      </c>
    </row>
    <row r="11" spans="1:87" s="50" customFormat="1" ht="12" customHeight="1">
      <c r="A11" s="51" t="s">
        <v>354</v>
      </c>
      <c r="B11" s="64" t="s">
        <v>362</v>
      </c>
      <c r="C11" s="51" t="s">
        <v>363</v>
      </c>
      <c r="D11" s="72">
        <f t="shared" si="3"/>
        <v>87684</v>
      </c>
      <c r="E11" s="72">
        <f t="shared" si="4"/>
        <v>48932</v>
      </c>
      <c r="F11" s="72">
        <v>0</v>
      </c>
      <c r="G11" s="72">
        <v>7739</v>
      </c>
      <c r="H11" s="72">
        <v>19353</v>
      </c>
      <c r="I11" s="72">
        <v>21840</v>
      </c>
      <c r="J11" s="72">
        <v>38752</v>
      </c>
      <c r="K11" s="73">
        <v>0</v>
      </c>
      <c r="L11" s="72">
        <f t="shared" si="5"/>
        <v>583869</v>
      </c>
      <c r="M11" s="72">
        <f t="shared" si="6"/>
        <v>61344</v>
      </c>
      <c r="N11" s="72">
        <v>20861</v>
      </c>
      <c r="O11" s="72">
        <v>15580</v>
      </c>
      <c r="P11" s="72">
        <v>17335</v>
      </c>
      <c r="Q11" s="72">
        <v>7568</v>
      </c>
      <c r="R11" s="72">
        <f t="shared" si="7"/>
        <v>101616</v>
      </c>
      <c r="S11" s="72">
        <v>7673</v>
      </c>
      <c r="T11" s="72">
        <v>83736</v>
      </c>
      <c r="U11" s="72">
        <v>10207</v>
      </c>
      <c r="V11" s="72">
        <v>9137</v>
      </c>
      <c r="W11" s="72">
        <f t="shared" si="8"/>
        <v>411772</v>
      </c>
      <c r="X11" s="72">
        <v>211880</v>
      </c>
      <c r="Y11" s="72">
        <v>143477</v>
      </c>
      <c r="Z11" s="72">
        <v>56415</v>
      </c>
      <c r="AA11" s="72">
        <v>0</v>
      </c>
      <c r="AB11" s="73">
        <v>0</v>
      </c>
      <c r="AC11" s="72">
        <v>0</v>
      </c>
      <c r="AD11" s="72">
        <v>36759</v>
      </c>
      <c r="AE11" s="72">
        <f t="shared" si="9"/>
        <v>708312</v>
      </c>
      <c r="AF11" s="72">
        <f t="shared" si="10"/>
        <v>19320</v>
      </c>
      <c r="AG11" s="72">
        <f t="shared" si="11"/>
        <v>19320</v>
      </c>
      <c r="AH11" s="72">
        <v>0</v>
      </c>
      <c r="AI11" s="72">
        <v>19320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127628</v>
      </c>
      <c r="AO11" s="72">
        <f t="shared" si="13"/>
        <v>17559</v>
      </c>
      <c r="AP11" s="72">
        <v>0</v>
      </c>
      <c r="AQ11" s="72">
        <v>0</v>
      </c>
      <c r="AR11" s="72">
        <v>17559</v>
      </c>
      <c r="AS11" s="72">
        <v>0</v>
      </c>
      <c r="AT11" s="72">
        <f t="shared" si="14"/>
        <v>67671</v>
      </c>
      <c r="AU11" s="72">
        <v>0</v>
      </c>
      <c r="AV11" s="72">
        <v>67671</v>
      </c>
      <c r="AW11" s="72">
        <v>0</v>
      </c>
      <c r="AX11" s="72">
        <v>0</v>
      </c>
      <c r="AY11" s="72">
        <f t="shared" si="15"/>
        <v>42398</v>
      </c>
      <c r="AZ11" s="72">
        <v>0</v>
      </c>
      <c r="BA11" s="72">
        <v>42398</v>
      </c>
      <c r="BB11" s="72">
        <v>0</v>
      </c>
      <c r="BC11" s="72">
        <v>0</v>
      </c>
      <c r="BD11" s="73">
        <v>0</v>
      </c>
      <c r="BE11" s="72">
        <v>0</v>
      </c>
      <c r="BF11" s="72">
        <v>2450</v>
      </c>
      <c r="BG11" s="72">
        <f t="shared" si="16"/>
        <v>149398</v>
      </c>
      <c r="BH11" s="72">
        <f t="shared" si="17"/>
        <v>107004</v>
      </c>
      <c r="BI11" s="72">
        <f t="shared" si="18"/>
        <v>68252</v>
      </c>
      <c r="BJ11" s="72">
        <f t="shared" si="19"/>
        <v>0</v>
      </c>
      <c r="BK11" s="72">
        <f t="shared" si="20"/>
        <v>27059</v>
      </c>
      <c r="BL11" s="72">
        <f t="shared" si="21"/>
        <v>19353</v>
      </c>
      <c r="BM11" s="72">
        <f t="shared" si="22"/>
        <v>21840</v>
      </c>
      <c r="BN11" s="72">
        <f t="shared" si="23"/>
        <v>38752</v>
      </c>
      <c r="BO11" s="73">
        <f t="shared" si="24"/>
        <v>0</v>
      </c>
      <c r="BP11" s="72">
        <f t="shared" si="25"/>
        <v>711497</v>
      </c>
      <c r="BQ11" s="72">
        <f t="shared" si="26"/>
        <v>78903</v>
      </c>
      <c r="BR11" s="72">
        <f t="shared" si="27"/>
        <v>20861</v>
      </c>
      <c r="BS11" s="72">
        <f t="shared" si="28"/>
        <v>15580</v>
      </c>
      <c r="BT11" s="72">
        <f t="shared" si="29"/>
        <v>34894</v>
      </c>
      <c r="BU11" s="72">
        <f t="shared" si="30"/>
        <v>7568</v>
      </c>
      <c r="BV11" s="72">
        <f t="shared" si="31"/>
        <v>169287</v>
      </c>
      <c r="BW11" s="72">
        <f t="shared" si="32"/>
        <v>7673</v>
      </c>
      <c r="BX11" s="72">
        <f t="shared" si="33"/>
        <v>151407</v>
      </c>
      <c r="BY11" s="72">
        <f t="shared" si="34"/>
        <v>10207</v>
      </c>
      <c r="BZ11" s="72">
        <f t="shared" si="35"/>
        <v>9137</v>
      </c>
      <c r="CA11" s="72">
        <f t="shared" si="36"/>
        <v>454170</v>
      </c>
      <c r="CB11" s="72">
        <f t="shared" si="37"/>
        <v>211880</v>
      </c>
      <c r="CC11" s="72">
        <f t="shared" si="38"/>
        <v>185875</v>
      </c>
      <c r="CD11" s="72">
        <f t="shared" si="39"/>
        <v>56415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39209</v>
      </c>
      <c r="CI11" s="72">
        <f t="shared" si="44"/>
        <v>857710</v>
      </c>
    </row>
    <row r="12" spans="1:87" s="50" customFormat="1" ht="12" customHeight="1">
      <c r="A12" s="53" t="s">
        <v>354</v>
      </c>
      <c r="B12" s="54" t="s">
        <v>364</v>
      </c>
      <c r="C12" s="53" t="s">
        <v>365</v>
      </c>
      <c r="D12" s="74">
        <f t="shared" si="3"/>
        <v>30132</v>
      </c>
      <c r="E12" s="74">
        <f t="shared" si="4"/>
        <v>28196</v>
      </c>
      <c r="F12" s="74">
        <v>0</v>
      </c>
      <c r="G12" s="74">
        <v>16000</v>
      </c>
      <c r="H12" s="74">
        <v>0</v>
      </c>
      <c r="I12" s="74">
        <v>12196</v>
      </c>
      <c r="J12" s="74">
        <v>1936</v>
      </c>
      <c r="K12" s="75">
        <v>0</v>
      </c>
      <c r="L12" s="74">
        <f t="shared" si="5"/>
        <v>1320120</v>
      </c>
      <c r="M12" s="74">
        <f t="shared" si="6"/>
        <v>641689</v>
      </c>
      <c r="N12" s="74">
        <v>71406</v>
      </c>
      <c r="O12" s="74">
        <v>416224</v>
      </c>
      <c r="P12" s="74">
        <v>149846</v>
      </c>
      <c r="Q12" s="74">
        <v>4213</v>
      </c>
      <c r="R12" s="74">
        <f t="shared" si="7"/>
        <v>343100</v>
      </c>
      <c r="S12" s="74">
        <v>61660</v>
      </c>
      <c r="T12" s="74">
        <v>200998</v>
      </c>
      <c r="U12" s="74">
        <v>80442</v>
      </c>
      <c r="V12" s="74">
        <v>0</v>
      </c>
      <c r="W12" s="74">
        <f t="shared" si="8"/>
        <v>335331</v>
      </c>
      <c r="X12" s="74">
        <v>127267</v>
      </c>
      <c r="Y12" s="74">
        <v>55693</v>
      </c>
      <c r="Z12" s="74">
        <v>7140</v>
      </c>
      <c r="AA12" s="74">
        <v>145231</v>
      </c>
      <c r="AB12" s="75">
        <v>0</v>
      </c>
      <c r="AC12" s="74">
        <v>0</v>
      </c>
      <c r="AD12" s="74">
        <v>14728</v>
      </c>
      <c r="AE12" s="74">
        <f t="shared" si="9"/>
        <v>1364980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177733</v>
      </c>
      <c r="AO12" s="74">
        <f t="shared" si="13"/>
        <v>23465</v>
      </c>
      <c r="AP12" s="74">
        <v>0</v>
      </c>
      <c r="AQ12" s="74">
        <v>0</v>
      </c>
      <c r="AR12" s="74">
        <v>23465</v>
      </c>
      <c r="AS12" s="74">
        <v>0</v>
      </c>
      <c r="AT12" s="74">
        <f t="shared" si="14"/>
        <v>67347</v>
      </c>
      <c r="AU12" s="74">
        <v>0</v>
      </c>
      <c r="AV12" s="74">
        <v>67347</v>
      </c>
      <c r="AW12" s="74">
        <v>0</v>
      </c>
      <c r="AX12" s="74">
        <v>0</v>
      </c>
      <c r="AY12" s="74">
        <f t="shared" si="15"/>
        <v>86921</v>
      </c>
      <c r="AZ12" s="74">
        <v>0</v>
      </c>
      <c r="BA12" s="74">
        <v>86921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177733</v>
      </c>
      <c r="BH12" s="74">
        <f t="shared" si="17"/>
        <v>30132</v>
      </c>
      <c r="BI12" s="74">
        <f t="shared" si="18"/>
        <v>28196</v>
      </c>
      <c r="BJ12" s="74">
        <f t="shared" si="19"/>
        <v>0</v>
      </c>
      <c r="BK12" s="74">
        <f t="shared" si="20"/>
        <v>16000</v>
      </c>
      <c r="BL12" s="74">
        <f t="shared" si="21"/>
        <v>0</v>
      </c>
      <c r="BM12" s="74">
        <f t="shared" si="22"/>
        <v>12196</v>
      </c>
      <c r="BN12" s="74">
        <f t="shared" si="23"/>
        <v>1936</v>
      </c>
      <c r="BO12" s="75">
        <f t="shared" si="24"/>
        <v>0</v>
      </c>
      <c r="BP12" s="74">
        <f t="shared" si="25"/>
        <v>1497853</v>
      </c>
      <c r="BQ12" s="74">
        <f t="shared" si="26"/>
        <v>665154</v>
      </c>
      <c r="BR12" s="74">
        <f t="shared" si="27"/>
        <v>71406</v>
      </c>
      <c r="BS12" s="74">
        <f t="shared" si="28"/>
        <v>416224</v>
      </c>
      <c r="BT12" s="74">
        <f t="shared" si="29"/>
        <v>173311</v>
      </c>
      <c r="BU12" s="74">
        <f t="shared" si="30"/>
        <v>4213</v>
      </c>
      <c r="BV12" s="74">
        <f t="shared" si="31"/>
        <v>410447</v>
      </c>
      <c r="BW12" s="74">
        <f t="shared" si="32"/>
        <v>61660</v>
      </c>
      <c r="BX12" s="74">
        <f t="shared" si="33"/>
        <v>268345</v>
      </c>
      <c r="BY12" s="74">
        <f t="shared" si="34"/>
        <v>80442</v>
      </c>
      <c r="BZ12" s="74">
        <f t="shared" si="35"/>
        <v>0</v>
      </c>
      <c r="CA12" s="74">
        <f t="shared" si="36"/>
        <v>422252</v>
      </c>
      <c r="CB12" s="74">
        <f t="shared" si="37"/>
        <v>127267</v>
      </c>
      <c r="CC12" s="74">
        <f t="shared" si="38"/>
        <v>142614</v>
      </c>
      <c r="CD12" s="74">
        <f t="shared" si="39"/>
        <v>7140</v>
      </c>
      <c r="CE12" s="74">
        <f t="shared" si="40"/>
        <v>145231</v>
      </c>
      <c r="CF12" s="75">
        <f t="shared" si="41"/>
        <v>0</v>
      </c>
      <c r="CG12" s="74">
        <f t="shared" si="42"/>
        <v>0</v>
      </c>
      <c r="CH12" s="74">
        <f t="shared" si="43"/>
        <v>14728</v>
      </c>
      <c r="CI12" s="74">
        <f t="shared" si="44"/>
        <v>1542713</v>
      </c>
    </row>
    <row r="13" spans="1:87" s="50" customFormat="1" ht="12" customHeight="1">
      <c r="A13" s="53" t="s">
        <v>354</v>
      </c>
      <c r="B13" s="54" t="s">
        <v>366</v>
      </c>
      <c r="C13" s="53" t="s">
        <v>367</v>
      </c>
      <c r="D13" s="74">
        <f t="shared" si="3"/>
        <v>1722</v>
      </c>
      <c r="E13" s="74">
        <f t="shared" si="4"/>
        <v>1722</v>
      </c>
      <c r="F13" s="74">
        <v>0</v>
      </c>
      <c r="G13" s="74">
        <v>0</v>
      </c>
      <c r="H13" s="74">
        <v>0</v>
      </c>
      <c r="I13" s="74">
        <v>1722</v>
      </c>
      <c r="J13" s="74">
        <v>0</v>
      </c>
      <c r="K13" s="75">
        <v>0</v>
      </c>
      <c r="L13" s="74">
        <f t="shared" si="5"/>
        <v>328040</v>
      </c>
      <c r="M13" s="74">
        <f t="shared" si="6"/>
        <v>152613</v>
      </c>
      <c r="N13" s="74">
        <v>39118</v>
      </c>
      <c r="O13" s="74">
        <v>113495</v>
      </c>
      <c r="P13" s="74">
        <v>0</v>
      </c>
      <c r="Q13" s="74">
        <v>0</v>
      </c>
      <c r="R13" s="74">
        <f t="shared" si="7"/>
        <v>17715</v>
      </c>
      <c r="S13" s="74">
        <v>17715</v>
      </c>
      <c r="T13" s="74">
        <v>0</v>
      </c>
      <c r="U13" s="74">
        <v>0</v>
      </c>
      <c r="V13" s="74">
        <v>0</v>
      </c>
      <c r="W13" s="74">
        <f t="shared" si="8"/>
        <v>157712</v>
      </c>
      <c r="X13" s="74">
        <v>126657</v>
      </c>
      <c r="Y13" s="74">
        <v>0</v>
      </c>
      <c r="Z13" s="74">
        <v>0</v>
      </c>
      <c r="AA13" s="74">
        <v>31055</v>
      </c>
      <c r="AB13" s="75">
        <v>509265</v>
      </c>
      <c r="AC13" s="74">
        <v>0</v>
      </c>
      <c r="AD13" s="74">
        <v>0</v>
      </c>
      <c r="AE13" s="74">
        <f t="shared" si="9"/>
        <v>329762</v>
      </c>
      <c r="AF13" s="74">
        <f t="shared" si="10"/>
        <v>1029</v>
      </c>
      <c r="AG13" s="74">
        <f t="shared" si="11"/>
        <v>1029</v>
      </c>
      <c r="AH13" s="74">
        <v>0</v>
      </c>
      <c r="AI13" s="74">
        <v>0</v>
      </c>
      <c r="AJ13" s="74">
        <v>0</v>
      </c>
      <c r="AK13" s="74">
        <v>1029</v>
      </c>
      <c r="AL13" s="74">
        <v>0</v>
      </c>
      <c r="AM13" s="75">
        <v>0</v>
      </c>
      <c r="AN13" s="74">
        <f t="shared" si="12"/>
        <v>154380</v>
      </c>
      <c r="AO13" s="74">
        <f t="shared" si="13"/>
        <v>7463</v>
      </c>
      <c r="AP13" s="74">
        <v>7463</v>
      </c>
      <c r="AQ13" s="74">
        <v>0</v>
      </c>
      <c r="AR13" s="74">
        <v>0</v>
      </c>
      <c r="AS13" s="74">
        <v>0</v>
      </c>
      <c r="AT13" s="74">
        <f t="shared" si="14"/>
        <v>27952</v>
      </c>
      <c r="AU13" s="74">
        <v>0</v>
      </c>
      <c r="AV13" s="74">
        <v>27952</v>
      </c>
      <c r="AW13" s="74">
        <v>0</v>
      </c>
      <c r="AX13" s="74">
        <v>0</v>
      </c>
      <c r="AY13" s="74">
        <f t="shared" si="15"/>
        <v>118965</v>
      </c>
      <c r="AZ13" s="74">
        <v>69825</v>
      </c>
      <c r="BA13" s="74">
        <v>49140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155409</v>
      </c>
      <c r="BH13" s="74">
        <f t="shared" si="17"/>
        <v>2751</v>
      </c>
      <c r="BI13" s="74">
        <f t="shared" si="18"/>
        <v>2751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2751</v>
      </c>
      <c r="BN13" s="74">
        <f t="shared" si="23"/>
        <v>0</v>
      </c>
      <c r="BO13" s="75">
        <f t="shared" si="24"/>
        <v>0</v>
      </c>
      <c r="BP13" s="74">
        <f t="shared" si="25"/>
        <v>482420</v>
      </c>
      <c r="BQ13" s="74">
        <f t="shared" si="26"/>
        <v>160076</v>
      </c>
      <c r="BR13" s="74">
        <f t="shared" si="27"/>
        <v>46581</v>
      </c>
      <c r="BS13" s="74">
        <f t="shared" si="28"/>
        <v>113495</v>
      </c>
      <c r="BT13" s="74">
        <f t="shared" si="29"/>
        <v>0</v>
      </c>
      <c r="BU13" s="74">
        <f t="shared" si="30"/>
        <v>0</v>
      </c>
      <c r="BV13" s="74">
        <f t="shared" si="31"/>
        <v>45667</v>
      </c>
      <c r="BW13" s="74">
        <f t="shared" si="32"/>
        <v>17715</v>
      </c>
      <c r="BX13" s="74">
        <f t="shared" si="33"/>
        <v>27952</v>
      </c>
      <c r="BY13" s="74">
        <f t="shared" si="34"/>
        <v>0</v>
      </c>
      <c r="BZ13" s="74">
        <f t="shared" si="35"/>
        <v>0</v>
      </c>
      <c r="CA13" s="74">
        <f t="shared" si="36"/>
        <v>276677</v>
      </c>
      <c r="CB13" s="74">
        <f t="shared" si="37"/>
        <v>196482</v>
      </c>
      <c r="CC13" s="74">
        <f t="shared" si="38"/>
        <v>49140</v>
      </c>
      <c r="CD13" s="74">
        <f t="shared" si="39"/>
        <v>0</v>
      </c>
      <c r="CE13" s="74">
        <f t="shared" si="40"/>
        <v>31055</v>
      </c>
      <c r="CF13" s="75">
        <f t="shared" si="41"/>
        <v>509265</v>
      </c>
      <c r="CG13" s="74">
        <f t="shared" si="42"/>
        <v>0</v>
      </c>
      <c r="CH13" s="74">
        <f t="shared" si="43"/>
        <v>0</v>
      </c>
      <c r="CI13" s="74">
        <f t="shared" si="44"/>
        <v>485171</v>
      </c>
    </row>
    <row r="14" spans="1:87" s="50" customFormat="1" ht="12" customHeight="1">
      <c r="A14" s="53" t="s">
        <v>354</v>
      </c>
      <c r="B14" s="54" t="s">
        <v>368</v>
      </c>
      <c r="C14" s="53" t="s">
        <v>369</v>
      </c>
      <c r="D14" s="74">
        <f t="shared" si="3"/>
        <v>199899</v>
      </c>
      <c r="E14" s="74">
        <f t="shared" si="4"/>
        <v>199899</v>
      </c>
      <c r="F14" s="74">
        <v>0</v>
      </c>
      <c r="G14" s="74">
        <v>199899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2022595</v>
      </c>
      <c r="M14" s="74">
        <f t="shared" si="6"/>
        <v>605449</v>
      </c>
      <c r="N14" s="74">
        <v>289213</v>
      </c>
      <c r="O14" s="74">
        <v>110168</v>
      </c>
      <c r="P14" s="74">
        <v>182724</v>
      </c>
      <c r="Q14" s="74">
        <v>23344</v>
      </c>
      <c r="R14" s="74">
        <f t="shared" si="7"/>
        <v>358359</v>
      </c>
      <c r="S14" s="74">
        <v>24294</v>
      </c>
      <c r="T14" s="74">
        <v>313198</v>
      </c>
      <c r="U14" s="74">
        <v>20867</v>
      </c>
      <c r="V14" s="74">
        <v>0</v>
      </c>
      <c r="W14" s="74">
        <f t="shared" si="8"/>
        <v>1058787</v>
      </c>
      <c r="X14" s="74">
        <v>543320</v>
      </c>
      <c r="Y14" s="74">
        <v>429925</v>
      </c>
      <c r="Z14" s="74">
        <v>15362</v>
      </c>
      <c r="AA14" s="74">
        <v>70180</v>
      </c>
      <c r="AB14" s="75">
        <v>351427</v>
      </c>
      <c r="AC14" s="74">
        <v>0</v>
      </c>
      <c r="AD14" s="74">
        <v>23567</v>
      </c>
      <c r="AE14" s="74">
        <f t="shared" si="9"/>
        <v>2246061</v>
      </c>
      <c r="AF14" s="74">
        <f t="shared" si="10"/>
        <v>241250</v>
      </c>
      <c r="AG14" s="74">
        <f t="shared" si="11"/>
        <v>241250</v>
      </c>
      <c r="AH14" s="74">
        <v>0</v>
      </c>
      <c r="AI14" s="74">
        <v>241250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347756</v>
      </c>
      <c r="AO14" s="74">
        <f t="shared" si="13"/>
        <v>78164</v>
      </c>
      <c r="AP14" s="74">
        <v>15628</v>
      </c>
      <c r="AQ14" s="74">
        <v>0</v>
      </c>
      <c r="AR14" s="74">
        <v>62536</v>
      </c>
      <c r="AS14" s="74">
        <v>0</v>
      </c>
      <c r="AT14" s="74">
        <f t="shared" si="14"/>
        <v>105151</v>
      </c>
      <c r="AU14" s="74">
        <v>2291</v>
      </c>
      <c r="AV14" s="74">
        <v>102860</v>
      </c>
      <c r="AW14" s="74">
        <v>0</v>
      </c>
      <c r="AX14" s="74">
        <v>0</v>
      </c>
      <c r="AY14" s="74">
        <f t="shared" si="15"/>
        <v>164441</v>
      </c>
      <c r="AZ14" s="74">
        <v>1051</v>
      </c>
      <c r="BA14" s="74">
        <v>159295</v>
      </c>
      <c r="BB14" s="74">
        <v>0</v>
      </c>
      <c r="BC14" s="74">
        <v>4095</v>
      </c>
      <c r="BD14" s="75">
        <v>228725</v>
      </c>
      <c r="BE14" s="74">
        <v>0</v>
      </c>
      <c r="BF14" s="74">
        <v>0</v>
      </c>
      <c r="BG14" s="74">
        <f t="shared" si="16"/>
        <v>589006</v>
      </c>
      <c r="BH14" s="74">
        <f t="shared" si="17"/>
        <v>441149</v>
      </c>
      <c r="BI14" s="74">
        <f t="shared" si="18"/>
        <v>441149</v>
      </c>
      <c r="BJ14" s="74">
        <f t="shared" si="19"/>
        <v>0</v>
      </c>
      <c r="BK14" s="74">
        <f t="shared" si="20"/>
        <v>441149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2370351</v>
      </c>
      <c r="BQ14" s="74">
        <f t="shared" si="26"/>
        <v>683613</v>
      </c>
      <c r="BR14" s="74">
        <f t="shared" si="27"/>
        <v>304841</v>
      </c>
      <c r="BS14" s="74">
        <f t="shared" si="28"/>
        <v>110168</v>
      </c>
      <c r="BT14" s="74">
        <f t="shared" si="29"/>
        <v>245260</v>
      </c>
      <c r="BU14" s="74">
        <f t="shared" si="30"/>
        <v>23344</v>
      </c>
      <c r="BV14" s="74">
        <f t="shared" si="31"/>
        <v>463510</v>
      </c>
      <c r="BW14" s="74">
        <f t="shared" si="32"/>
        <v>26585</v>
      </c>
      <c r="BX14" s="74">
        <f t="shared" si="33"/>
        <v>416058</v>
      </c>
      <c r="BY14" s="74">
        <f t="shared" si="34"/>
        <v>20867</v>
      </c>
      <c r="BZ14" s="74">
        <f t="shared" si="35"/>
        <v>0</v>
      </c>
      <c r="CA14" s="74">
        <f t="shared" si="36"/>
        <v>1223228</v>
      </c>
      <c r="CB14" s="74">
        <f t="shared" si="37"/>
        <v>544371</v>
      </c>
      <c r="CC14" s="74">
        <f t="shared" si="38"/>
        <v>589220</v>
      </c>
      <c r="CD14" s="74">
        <f t="shared" si="39"/>
        <v>15362</v>
      </c>
      <c r="CE14" s="74">
        <f t="shared" si="40"/>
        <v>74275</v>
      </c>
      <c r="CF14" s="75">
        <f t="shared" si="41"/>
        <v>580152</v>
      </c>
      <c r="CG14" s="74">
        <f t="shared" si="42"/>
        <v>0</v>
      </c>
      <c r="CH14" s="74">
        <f t="shared" si="43"/>
        <v>23567</v>
      </c>
      <c r="CI14" s="74">
        <f t="shared" si="44"/>
        <v>2835067</v>
      </c>
    </row>
    <row r="15" spans="1:87" s="50" customFormat="1" ht="12" customHeight="1">
      <c r="A15" s="53" t="s">
        <v>354</v>
      </c>
      <c r="B15" s="54" t="s">
        <v>370</v>
      </c>
      <c r="C15" s="53" t="s">
        <v>371</v>
      </c>
      <c r="D15" s="74">
        <f t="shared" si="3"/>
        <v>58017</v>
      </c>
      <c r="E15" s="74">
        <f t="shared" si="4"/>
        <v>58017</v>
      </c>
      <c r="F15" s="74">
        <v>0</v>
      </c>
      <c r="G15" s="74">
        <v>0</v>
      </c>
      <c r="H15" s="74">
        <v>0</v>
      </c>
      <c r="I15" s="74">
        <v>58017</v>
      </c>
      <c r="J15" s="74">
        <v>0</v>
      </c>
      <c r="K15" s="75">
        <v>4597</v>
      </c>
      <c r="L15" s="74">
        <f t="shared" si="5"/>
        <v>282329</v>
      </c>
      <c r="M15" s="74">
        <f t="shared" si="6"/>
        <v>163367</v>
      </c>
      <c r="N15" s="74">
        <v>89107</v>
      </c>
      <c r="O15" s="74">
        <v>74260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5629</v>
      </c>
      <c r="W15" s="74">
        <f t="shared" si="8"/>
        <v>113333</v>
      </c>
      <c r="X15" s="74">
        <v>74492</v>
      </c>
      <c r="Y15" s="74">
        <v>0</v>
      </c>
      <c r="Z15" s="74">
        <v>0</v>
      </c>
      <c r="AA15" s="74">
        <v>38841</v>
      </c>
      <c r="AB15" s="75">
        <v>493999</v>
      </c>
      <c r="AC15" s="74">
        <v>0</v>
      </c>
      <c r="AD15" s="74">
        <v>13824</v>
      </c>
      <c r="AE15" s="74">
        <f t="shared" si="9"/>
        <v>354170</v>
      </c>
      <c r="AF15" s="74">
        <f t="shared" si="10"/>
        <v>14004</v>
      </c>
      <c r="AG15" s="74">
        <f t="shared" si="11"/>
        <v>14004</v>
      </c>
      <c r="AH15" s="74">
        <v>0</v>
      </c>
      <c r="AI15" s="74">
        <v>0</v>
      </c>
      <c r="AJ15" s="74">
        <v>0</v>
      </c>
      <c r="AK15" s="74">
        <v>14004</v>
      </c>
      <c r="AL15" s="74">
        <v>0</v>
      </c>
      <c r="AM15" s="75">
        <v>0</v>
      </c>
      <c r="AN15" s="74">
        <f t="shared" si="12"/>
        <v>51174</v>
      </c>
      <c r="AO15" s="74">
        <f t="shared" si="13"/>
        <v>35413</v>
      </c>
      <c r="AP15" s="74">
        <v>35413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15761</v>
      </c>
      <c r="AZ15" s="74">
        <v>4410</v>
      </c>
      <c r="BA15" s="74">
        <v>0</v>
      </c>
      <c r="BB15" s="74">
        <v>748</v>
      </c>
      <c r="BC15" s="74">
        <v>10603</v>
      </c>
      <c r="BD15" s="75">
        <v>0</v>
      </c>
      <c r="BE15" s="74">
        <v>0</v>
      </c>
      <c r="BF15" s="74">
        <v>72256</v>
      </c>
      <c r="BG15" s="74">
        <f t="shared" si="16"/>
        <v>137434</v>
      </c>
      <c r="BH15" s="74">
        <f t="shared" si="17"/>
        <v>72021</v>
      </c>
      <c r="BI15" s="74">
        <f t="shared" si="18"/>
        <v>72021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72021</v>
      </c>
      <c r="BN15" s="74">
        <f t="shared" si="23"/>
        <v>0</v>
      </c>
      <c r="BO15" s="75">
        <f t="shared" si="24"/>
        <v>4597</v>
      </c>
      <c r="BP15" s="74">
        <f t="shared" si="25"/>
        <v>333503</v>
      </c>
      <c r="BQ15" s="74">
        <f t="shared" si="26"/>
        <v>198780</v>
      </c>
      <c r="BR15" s="74">
        <f t="shared" si="27"/>
        <v>124520</v>
      </c>
      <c r="BS15" s="74">
        <f t="shared" si="28"/>
        <v>74260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5629</v>
      </c>
      <c r="CA15" s="74">
        <f t="shared" si="36"/>
        <v>129094</v>
      </c>
      <c r="CB15" s="74">
        <f t="shared" si="37"/>
        <v>78902</v>
      </c>
      <c r="CC15" s="74">
        <f t="shared" si="38"/>
        <v>0</v>
      </c>
      <c r="CD15" s="74">
        <f t="shared" si="39"/>
        <v>748</v>
      </c>
      <c r="CE15" s="74">
        <f t="shared" si="40"/>
        <v>49444</v>
      </c>
      <c r="CF15" s="75">
        <f t="shared" si="41"/>
        <v>493999</v>
      </c>
      <c r="CG15" s="74">
        <f t="shared" si="42"/>
        <v>0</v>
      </c>
      <c r="CH15" s="74">
        <f t="shared" si="43"/>
        <v>86080</v>
      </c>
      <c r="CI15" s="74">
        <f t="shared" si="44"/>
        <v>491604</v>
      </c>
    </row>
    <row r="16" spans="1:87" s="50" customFormat="1" ht="12" customHeight="1">
      <c r="A16" s="53" t="s">
        <v>354</v>
      </c>
      <c r="B16" s="54" t="s">
        <v>372</v>
      </c>
      <c r="C16" s="53" t="s">
        <v>373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478969</v>
      </c>
      <c r="M16" s="74">
        <f t="shared" si="6"/>
        <v>114003</v>
      </c>
      <c r="N16" s="74">
        <v>26339</v>
      </c>
      <c r="O16" s="74">
        <v>6459</v>
      </c>
      <c r="P16" s="74">
        <v>81205</v>
      </c>
      <c r="Q16" s="74">
        <v>0</v>
      </c>
      <c r="R16" s="74">
        <f t="shared" si="7"/>
        <v>116560</v>
      </c>
      <c r="S16" s="74">
        <v>2448</v>
      </c>
      <c r="T16" s="74">
        <v>112077</v>
      </c>
      <c r="U16" s="74">
        <v>2035</v>
      </c>
      <c r="V16" s="74">
        <v>0</v>
      </c>
      <c r="W16" s="74">
        <f t="shared" si="8"/>
        <v>248406</v>
      </c>
      <c r="X16" s="74">
        <v>180453</v>
      </c>
      <c r="Y16" s="74">
        <v>66402</v>
      </c>
      <c r="Z16" s="74">
        <v>1551</v>
      </c>
      <c r="AA16" s="74">
        <v>0</v>
      </c>
      <c r="AB16" s="75">
        <v>0</v>
      </c>
      <c r="AC16" s="74">
        <v>0</v>
      </c>
      <c r="AD16" s="74">
        <v>3814</v>
      </c>
      <c r="AE16" s="74">
        <f t="shared" si="9"/>
        <v>482783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70320</v>
      </c>
      <c r="AO16" s="74">
        <f t="shared" si="13"/>
        <v>55120</v>
      </c>
      <c r="AP16" s="74">
        <v>19837</v>
      </c>
      <c r="AQ16" s="74">
        <v>0</v>
      </c>
      <c r="AR16" s="74">
        <v>35283</v>
      </c>
      <c r="AS16" s="74">
        <v>0</v>
      </c>
      <c r="AT16" s="74">
        <f t="shared" si="14"/>
        <v>15200</v>
      </c>
      <c r="AU16" s="74">
        <v>5532</v>
      </c>
      <c r="AV16" s="74">
        <v>9668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106712</v>
      </c>
      <c r="BE16" s="74">
        <v>0</v>
      </c>
      <c r="BF16" s="74">
        <v>0</v>
      </c>
      <c r="BG16" s="74">
        <f t="shared" si="16"/>
        <v>70320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549289</v>
      </c>
      <c r="BQ16" s="74">
        <f t="shared" si="26"/>
        <v>169123</v>
      </c>
      <c r="BR16" s="74">
        <f t="shared" si="27"/>
        <v>46176</v>
      </c>
      <c r="BS16" s="74">
        <f t="shared" si="28"/>
        <v>6459</v>
      </c>
      <c r="BT16" s="74">
        <f t="shared" si="29"/>
        <v>116488</v>
      </c>
      <c r="BU16" s="74">
        <f t="shared" si="30"/>
        <v>0</v>
      </c>
      <c r="BV16" s="74">
        <f t="shared" si="31"/>
        <v>131760</v>
      </c>
      <c r="BW16" s="74">
        <f t="shared" si="32"/>
        <v>7980</v>
      </c>
      <c r="BX16" s="74">
        <f t="shared" si="33"/>
        <v>121745</v>
      </c>
      <c r="BY16" s="74">
        <f t="shared" si="34"/>
        <v>2035</v>
      </c>
      <c r="BZ16" s="74">
        <f t="shared" si="35"/>
        <v>0</v>
      </c>
      <c r="CA16" s="74">
        <f t="shared" si="36"/>
        <v>248406</v>
      </c>
      <c r="CB16" s="74">
        <f t="shared" si="37"/>
        <v>180453</v>
      </c>
      <c r="CC16" s="74">
        <f t="shared" si="38"/>
        <v>66402</v>
      </c>
      <c r="CD16" s="74">
        <f t="shared" si="39"/>
        <v>1551</v>
      </c>
      <c r="CE16" s="74">
        <f t="shared" si="40"/>
        <v>0</v>
      </c>
      <c r="CF16" s="75">
        <f t="shared" si="41"/>
        <v>106712</v>
      </c>
      <c r="CG16" s="74">
        <f t="shared" si="42"/>
        <v>0</v>
      </c>
      <c r="CH16" s="74">
        <f t="shared" si="43"/>
        <v>3814</v>
      </c>
      <c r="CI16" s="74">
        <f t="shared" si="44"/>
        <v>553103</v>
      </c>
    </row>
    <row r="17" spans="1:87" s="50" customFormat="1" ht="12" customHeight="1">
      <c r="A17" s="53" t="s">
        <v>354</v>
      </c>
      <c r="B17" s="54" t="s">
        <v>374</v>
      </c>
      <c r="C17" s="53" t="s">
        <v>375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198691</v>
      </c>
      <c r="M17" s="74">
        <f t="shared" si="6"/>
        <v>101319</v>
      </c>
      <c r="N17" s="74">
        <v>7505</v>
      </c>
      <c r="O17" s="74">
        <v>52536</v>
      </c>
      <c r="P17" s="74">
        <v>18763</v>
      </c>
      <c r="Q17" s="74">
        <v>22515</v>
      </c>
      <c r="R17" s="74">
        <f t="shared" si="7"/>
        <v>22045</v>
      </c>
      <c r="S17" s="74">
        <v>15150</v>
      </c>
      <c r="T17" s="74">
        <v>0</v>
      </c>
      <c r="U17" s="74">
        <v>6895</v>
      </c>
      <c r="V17" s="74">
        <v>12517</v>
      </c>
      <c r="W17" s="74">
        <f t="shared" si="8"/>
        <v>62810</v>
      </c>
      <c r="X17" s="74">
        <v>48172</v>
      </c>
      <c r="Y17" s="74">
        <v>3724</v>
      </c>
      <c r="Z17" s="74">
        <v>2206</v>
      </c>
      <c r="AA17" s="74">
        <v>8708</v>
      </c>
      <c r="AB17" s="75">
        <v>137078</v>
      </c>
      <c r="AC17" s="74">
        <v>0</v>
      </c>
      <c r="AD17" s="74">
        <v>3329</v>
      </c>
      <c r="AE17" s="74">
        <f t="shared" si="9"/>
        <v>202020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2763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2763</v>
      </c>
      <c r="AZ17" s="74">
        <v>2763</v>
      </c>
      <c r="BA17" s="74">
        <v>0</v>
      </c>
      <c r="BB17" s="74">
        <v>0</v>
      </c>
      <c r="BC17" s="74">
        <v>0</v>
      </c>
      <c r="BD17" s="75">
        <v>67523</v>
      </c>
      <c r="BE17" s="74">
        <v>0</v>
      </c>
      <c r="BF17" s="74">
        <v>0</v>
      </c>
      <c r="BG17" s="74">
        <f t="shared" si="16"/>
        <v>2763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201454</v>
      </c>
      <c r="BQ17" s="74">
        <f t="shared" si="26"/>
        <v>101319</v>
      </c>
      <c r="BR17" s="74">
        <f t="shared" si="27"/>
        <v>7505</v>
      </c>
      <c r="BS17" s="74">
        <f t="shared" si="28"/>
        <v>52536</v>
      </c>
      <c r="BT17" s="74">
        <f t="shared" si="29"/>
        <v>18763</v>
      </c>
      <c r="BU17" s="74">
        <f t="shared" si="30"/>
        <v>22515</v>
      </c>
      <c r="BV17" s="74">
        <f t="shared" si="31"/>
        <v>22045</v>
      </c>
      <c r="BW17" s="74">
        <f t="shared" si="32"/>
        <v>15150</v>
      </c>
      <c r="BX17" s="74">
        <f t="shared" si="33"/>
        <v>0</v>
      </c>
      <c r="BY17" s="74">
        <f t="shared" si="34"/>
        <v>6895</v>
      </c>
      <c r="BZ17" s="74">
        <f t="shared" si="35"/>
        <v>12517</v>
      </c>
      <c r="CA17" s="74">
        <f t="shared" si="36"/>
        <v>65573</v>
      </c>
      <c r="CB17" s="74">
        <f t="shared" si="37"/>
        <v>50935</v>
      </c>
      <c r="CC17" s="74">
        <f t="shared" si="38"/>
        <v>3724</v>
      </c>
      <c r="CD17" s="74">
        <f t="shared" si="39"/>
        <v>2206</v>
      </c>
      <c r="CE17" s="74">
        <f t="shared" si="40"/>
        <v>8708</v>
      </c>
      <c r="CF17" s="75">
        <f t="shared" si="41"/>
        <v>204601</v>
      </c>
      <c r="CG17" s="74">
        <f t="shared" si="42"/>
        <v>0</v>
      </c>
      <c r="CH17" s="74">
        <f t="shared" si="43"/>
        <v>3329</v>
      </c>
      <c r="CI17" s="74">
        <f t="shared" si="44"/>
        <v>204783</v>
      </c>
    </row>
    <row r="18" spans="1:87" s="50" customFormat="1" ht="12" customHeight="1">
      <c r="A18" s="53" t="s">
        <v>354</v>
      </c>
      <c r="B18" s="54" t="s">
        <v>376</v>
      </c>
      <c r="C18" s="53" t="s">
        <v>377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337556</v>
      </c>
      <c r="M18" s="74">
        <f t="shared" si="6"/>
        <v>72191</v>
      </c>
      <c r="N18" s="74">
        <v>40212</v>
      </c>
      <c r="O18" s="74">
        <v>0</v>
      </c>
      <c r="P18" s="74">
        <v>24105</v>
      </c>
      <c r="Q18" s="74">
        <v>7874</v>
      </c>
      <c r="R18" s="74">
        <f t="shared" si="7"/>
        <v>69582</v>
      </c>
      <c r="S18" s="74">
        <v>15485</v>
      </c>
      <c r="T18" s="74">
        <v>54097</v>
      </c>
      <c r="U18" s="74">
        <v>0</v>
      </c>
      <c r="V18" s="74">
        <v>0</v>
      </c>
      <c r="W18" s="74">
        <f t="shared" si="8"/>
        <v>195783</v>
      </c>
      <c r="X18" s="74">
        <v>83865</v>
      </c>
      <c r="Y18" s="74">
        <v>94788</v>
      </c>
      <c r="Z18" s="74">
        <v>15618</v>
      </c>
      <c r="AA18" s="74">
        <v>1512</v>
      </c>
      <c r="AB18" s="75">
        <v>0</v>
      </c>
      <c r="AC18" s="74">
        <v>0</v>
      </c>
      <c r="AD18" s="74">
        <v>0</v>
      </c>
      <c r="AE18" s="74">
        <f t="shared" si="9"/>
        <v>337556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76827</v>
      </c>
      <c r="AO18" s="74">
        <f t="shared" si="13"/>
        <v>30603</v>
      </c>
      <c r="AP18" s="74">
        <v>8342</v>
      </c>
      <c r="AQ18" s="74">
        <v>0</v>
      </c>
      <c r="AR18" s="74">
        <v>22261</v>
      </c>
      <c r="AS18" s="74">
        <v>0</v>
      </c>
      <c r="AT18" s="74">
        <f t="shared" si="14"/>
        <v>31034</v>
      </c>
      <c r="AU18" s="74">
        <v>645</v>
      </c>
      <c r="AV18" s="74">
        <v>30389</v>
      </c>
      <c r="AW18" s="74">
        <v>0</v>
      </c>
      <c r="AX18" s="74">
        <v>0</v>
      </c>
      <c r="AY18" s="74">
        <f t="shared" si="15"/>
        <v>15190</v>
      </c>
      <c r="AZ18" s="74">
        <v>0</v>
      </c>
      <c r="BA18" s="74">
        <v>14861</v>
      </c>
      <c r="BB18" s="74">
        <v>70</v>
      </c>
      <c r="BC18" s="74">
        <v>259</v>
      </c>
      <c r="BD18" s="75">
        <v>0</v>
      </c>
      <c r="BE18" s="74">
        <v>0</v>
      </c>
      <c r="BF18" s="74">
        <v>0</v>
      </c>
      <c r="BG18" s="74">
        <f t="shared" si="16"/>
        <v>76827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414383</v>
      </c>
      <c r="BQ18" s="74">
        <f t="shared" si="26"/>
        <v>102794</v>
      </c>
      <c r="BR18" s="74">
        <f t="shared" si="27"/>
        <v>48554</v>
      </c>
      <c r="BS18" s="74">
        <f t="shared" si="28"/>
        <v>0</v>
      </c>
      <c r="BT18" s="74">
        <f t="shared" si="29"/>
        <v>46366</v>
      </c>
      <c r="BU18" s="74">
        <f t="shared" si="30"/>
        <v>7874</v>
      </c>
      <c r="BV18" s="74">
        <f t="shared" si="31"/>
        <v>100616</v>
      </c>
      <c r="BW18" s="74">
        <f t="shared" si="32"/>
        <v>16130</v>
      </c>
      <c r="BX18" s="74">
        <f t="shared" si="33"/>
        <v>84486</v>
      </c>
      <c r="BY18" s="74">
        <f t="shared" si="34"/>
        <v>0</v>
      </c>
      <c r="BZ18" s="74">
        <f t="shared" si="35"/>
        <v>0</v>
      </c>
      <c r="CA18" s="74">
        <f t="shared" si="36"/>
        <v>210973</v>
      </c>
      <c r="CB18" s="74">
        <f t="shared" si="37"/>
        <v>83865</v>
      </c>
      <c r="CC18" s="74">
        <f t="shared" si="38"/>
        <v>109649</v>
      </c>
      <c r="CD18" s="74">
        <f t="shared" si="39"/>
        <v>15688</v>
      </c>
      <c r="CE18" s="74">
        <f t="shared" si="40"/>
        <v>1771</v>
      </c>
      <c r="CF18" s="75">
        <f t="shared" si="41"/>
        <v>0</v>
      </c>
      <c r="CG18" s="74">
        <f t="shared" si="42"/>
        <v>0</v>
      </c>
      <c r="CH18" s="74">
        <f t="shared" si="43"/>
        <v>0</v>
      </c>
      <c r="CI18" s="74">
        <f t="shared" si="44"/>
        <v>414383</v>
      </c>
    </row>
    <row r="19" spans="1:87" s="50" customFormat="1" ht="12" customHeight="1">
      <c r="A19" s="53" t="s">
        <v>354</v>
      </c>
      <c r="B19" s="54" t="s">
        <v>378</v>
      </c>
      <c r="C19" s="53" t="s">
        <v>379</v>
      </c>
      <c r="D19" s="74">
        <f t="shared" si="3"/>
        <v>1082270</v>
      </c>
      <c r="E19" s="74">
        <f t="shared" si="4"/>
        <v>1082270</v>
      </c>
      <c r="F19" s="74">
        <v>0</v>
      </c>
      <c r="G19" s="74">
        <v>1082270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1353314</v>
      </c>
      <c r="M19" s="74">
        <f t="shared" si="6"/>
        <v>368812</v>
      </c>
      <c r="N19" s="74">
        <v>132167</v>
      </c>
      <c r="O19" s="74">
        <v>217020</v>
      </c>
      <c r="P19" s="74">
        <v>12065</v>
      </c>
      <c r="Q19" s="74">
        <v>7560</v>
      </c>
      <c r="R19" s="74">
        <f t="shared" si="7"/>
        <v>179350</v>
      </c>
      <c r="S19" s="74">
        <v>12034</v>
      </c>
      <c r="T19" s="74">
        <v>146529</v>
      </c>
      <c r="U19" s="74">
        <v>20787</v>
      </c>
      <c r="V19" s="74">
        <v>0</v>
      </c>
      <c r="W19" s="74">
        <f t="shared" si="8"/>
        <v>802895</v>
      </c>
      <c r="X19" s="74">
        <v>541004</v>
      </c>
      <c r="Y19" s="74">
        <v>208395</v>
      </c>
      <c r="Z19" s="74">
        <v>53496</v>
      </c>
      <c r="AA19" s="74">
        <v>0</v>
      </c>
      <c r="AB19" s="75">
        <v>924229</v>
      </c>
      <c r="AC19" s="74">
        <v>2257</v>
      </c>
      <c r="AD19" s="74">
        <v>111402</v>
      </c>
      <c r="AE19" s="74">
        <f t="shared" si="9"/>
        <v>2546986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382281</v>
      </c>
      <c r="AO19" s="74">
        <f t="shared" si="13"/>
        <v>15784</v>
      </c>
      <c r="AP19" s="74">
        <v>3273</v>
      </c>
      <c r="AQ19" s="74">
        <v>0</v>
      </c>
      <c r="AR19" s="74">
        <v>12511</v>
      </c>
      <c r="AS19" s="74">
        <v>0</v>
      </c>
      <c r="AT19" s="74">
        <f t="shared" si="14"/>
        <v>155738</v>
      </c>
      <c r="AU19" s="74">
        <v>2805</v>
      </c>
      <c r="AV19" s="74">
        <v>8166</v>
      </c>
      <c r="AW19" s="74">
        <v>144767</v>
      </c>
      <c r="AX19" s="74">
        <v>0</v>
      </c>
      <c r="AY19" s="74">
        <f t="shared" si="15"/>
        <v>210759</v>
      </c>
      <c r="AZ19" s="74">
        <v>198228</v>
      </c>
      <c r="BA19" s="74">
        <v>6947</v>
      </c>
      <c r="BB19" s="74">
        <v>0</v>
      </c>
      <c r="BC19" s="74">
        <v>5584</v>
      </c>
      <c r="BD19" s="75">
        <v>76462</v>
      </c>
      <c r="BE19" s="74">
        <v>0</v>
      </c>
      <c r="BF19" s="74">
        <v>77</v>
      </c>
      <c r="BG19" s="74">
        <f t="shared" si="16"/>
        <v>382358</v>
      </c>
      <c r="BH19" s="74">
        <f t="shared" si="17"/>
        <v>1082270</v>
      </c>
      <c r="BI19" s="74">
        <f t="shared" si="18"/>
        <v>1082270</v>
      </c>
      <c r="BJ19" s="74">
        <f t="shared" si="19"/>
        <v>0</v>
      </c>
      <c r="BK19" s="74">
        <f t="shared" si="20"/>
        <v>1082270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1735595</v>
      </c>
      <c r="BQ19" s="74">
        <f t="shared" si="26"/>
        <v>384596</v>
      </c>
      <c r="BR19" s="74">
        <f t="shared" si="27"/>
        <v>135440</v>
      </c>
      <c r="BS19" s="74">
        <f t="shared" si="28"/>
        <v>217020</v>
      </c>
      <c r="BT19" s="74">
        <f t="shared" si="29"/>
        <v>24576</v>
      </c>
      <c r="BU19" s="74">
        <f t="shared" si="30"/>
        <v>7560</v>
      </c>
      <c r="BV19" s="74">
        <f t="shared" si="31"/>
        <v>335088</v>
      </c>
      <c r="BW19" s="74">
        <f t="shared" si="32"/>
        <v>14839</v>
      </c>
      <c r="BX19" s="74">
        <f t="shared" si="33"/>
        <v>154695</v>
      </c>
      <c r="BY19" s="74">
        <f t="shared" si="34"/>
        <v>165554</v>
      </c>
      <c r="BZ19" s="74">
        <f t="shared" si="35"/>
        <v>0</v>
      </c>
      <c r="CA19" s="74">
        <f t="shared" si="36"/>
        <v>1013654</v>
      </c>
      <c r="CB19" s="74">
        <f t="shared" si="37"/>
        <v>739232</v>
      </c>
      <c r="CC19" s="74">
        <f t="shared" si="38"/>
        <v>215342</v>
      </c>
      <c r="CD19" s="74">
        <f t="shared" si="39"/>
        <v>53496</v>
      </c>
      <c r="CE19" s="74">
        <f t="shared" si="40"/>
        <v>5584</v>
      </c>
      <c r="CF19" s="75">
        <f t="shared" si="41"/>
        <v>1000691</v>
      </c>
      <c r="CG19" s="74">
        <f t="shared" si="42"/>
        <v>2257</v>
      </c>
      <c r="CH19" s="74">
        <f t="shared" si="43"/>
        <v>111479</v>
      </c>
      <c r="CI19" s="74">
        <f t="shared" si="44"/>
        <v>2929344</v>
      </c>
    </row>
    <row r="20" spans="1:87" s="50" customFormat="1" ht="12" customHeight="1">
      <c r="A20" s="53" t="s">
        <v>354</v>
      </c>
      <c r="B20" s="54" t="s">
        <v>380</v>
      </c>
      <c r="C20" s="53" t="s">
        <v>381</v>
      </c>
      <c r="D20" s="74">
        <f t="shared" si="3"/>
        <v>18296</v>
      </c>
      <c r="E20" s="74">
        <f t="shared" si="4"/>
        <v>15461</v>
      </c>
      <c r="F20" s="74">
        <v>0</v>
      </c>
      <c r="G20" s="74">
        <v>14700</v>
      </c>
      <c r="H20" s="74">
        <v>0</v>
      </c>
      <c r="I20" s="74">
        <v>761</v>
      </c>
      <c r="J20" s="74">
        <v>2835</v>
      </c>
      <c r="K20" s="75">
        <v>0</v>
      </c>
      <c r="L20" s="74">
        <f t="shared" si="5"/>
        <v>576806</v>
      </c>
      <c r="M20" s="74">
        <f t="shared" si="6"/>
        <v>332595</v>
      </c>
      <c r="N20" s="74">
        <v>17479</v>
      </c>
      <c r="O20" s="74">
        <v>237054</v>
      </c>
      <c r="P20" s="74">
        <v>69416</v>
      </c>
      <c r="Q20" s="74">
        <v>8646</v>
      </c>
      <c r="R20" s="74">
        <f t="shared" si="7"/>
        <v>68630</v>
      </c>
      <c r="S20" s="74">
        <v>13478</v>
      </c>
      <c r="T20" s="74">
        <v>53467</v>
      </c>
      <c r="U20" s="74">
        <v>1685</v>
      </c>
      <c r="V20" s="74">
        <v>0</v>
      </c>
      <c r="W20" s="74">
        <f t="shared" si="8"/>
        <v>172840</v>
      </c>
      <c r="X20" s="74">
        <v>65873</v>
      </c>
      <c r="Y20" s="74">
        <v>81236</v>
      </c>
      <c r="Z20" s="74">
        <v>25277</v>
      </c>
      <c r="AA20" s="74">
        <v>454</v>
      </c>
      <c r="AB20" s="75">
        <v>0</v>
      </c>
      <c r="AC20" s="74">
        <v>2741</v>
      </c>
      <c r="AD20" s="74">
        <v>5965</v>
      </c>
      <c r="AE20" s="74">
        <f t="shared" si="9"/>
        <v>601067</v>
      </c>
      <c r="AF20" s="74">
        <f t="shared" si="10"/>
        <v>54898</v>
      </c>
      <c r="AG20" s="74">
        <f t="shared" si="11"/>
        <v>54898</v>
      </c>
      <c r="AH20" s="74">
        <v>0</v>
      </c>
      <c r="AI20" s="74">
        <v>54898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171058</v>
      </c>
      <c r="AO20" s="74">
        <f t="shared" si="13"/>
        <v>22712</v>
      </c>
      <c r="AP20" s="74">
        <v>0</v>
      </c>
      <c r="AQ20" s="74">
        <v>0</v>
      </c>
      <c r="AR20" s="74">
        <v>22712</v>
      </c>
      <c r="AS20" s="74">
        <v>0</v>
      </c>
      <c r="AT20" s="74">
        <f t="shared" si="14"/>
        <v>92364</v>
      </c>
      <c r="AU20" s="74">
        <v>0</v>
      </c>
      <c r="AV20" s="74">
        <v>92364</v>
      </c>
      <c r="AW20" s="74">
        <v>0</v>
      </c>
      <c r="AX20" s="74">
        <v>0</v>
      </c>
      <c r="AY20" s="74">
        <f t="shared" si="15"/>
        <v>55761</v>
      </c>
      <c r="AZ20" s="74">
        <v>0</v>
      </c>
      <c r="BA20" s="74">
        <v>53257</v>
      </c>
      <c r="BB20" s="74">
        <v>0</v>
      </c>
      <c r="BC20" s="74">
        <v>2504</v>
      </c>
      <c r="BD20" s="75">
        <v>0</v>
      </c>
      <c r="BE20" s="74">
        <v>221</v>
      </c>
      <c r="BF20" s="74">
        <v>494</v>
      </c>
      <c r="BG20" s="74">
        <f t="shared" si="16"/>
        <v>226450</v>
      </c>
      <c r="BH20" s="74">
        <f t="shared" si="17"/>
        <v>73194</v>
      </c>
      <c r="BI20" s="74">
        <f t="shared" si="18"/>
        <v>70359</v>
      </c>
      <c r="BJ20" s="74">
        <f t="shared" si="19"/>
        <v>0</v>
      </c>
      <c r="BK20" s="74">
        <f t="shared" si="20"/>
        <v>69598</v>
      </c>
      <c r="BL20" s="74">
        <f t="shared" si="21"/>
        <v>0</v>
      </c>
      <c r="BM20" s="74">
        <f t="shared" si="22"/>
        <v>761</v>
      </c>
      <c r="BN20" s="74">
        <f t="shared" si="23"/>
        <v>2835</v>
      </c>
      <c r="BO20" s="75">
        <f t="shared" si="24"/>
        <v>0</v>
      </c>
      <c r="BP20" s="74">
        <f t="shared" si="25"/>
        <v>747864</v>
      </c>
      <c r="BQ20" s="74">
        <f t="shared" si="26"/>
        <v>355307</v>
      </c>
      <c r="BR20" s="74">
        <f t="shared" si="27"/>
        <v>17479</v>
      </c>
      <c r="BS20" s="74">
        <f t="shared" si="28"/>
        <v>237054</v>
      </c>
      <c r="BT20" s="74">
        <f t="shared" si="29"/>
        <v>92128</v>
      </c>
      <c r="BU20" s="74">
        <f t="shared" si="30"/>
        <v>8646</v>
      </c>
      <c r="BV20" s="74">
        <f t="shared" si="31"/>
        <v>160994</v>
      </c>
      <c r="BW20" s="74">
        <f t="shared" si="32"/>
        <v>13478</v>
      </c>
      <c r="BX20" s="74">
        <f t="shared" si="33"/>
        <v>145831</v>
      </c>
      <c r="BY20" s="74">
        <f t="shared" si="34"/>
        <v>1685</v>
      </c>
      <c r="BZ20" s="74">
        <f t="shared" si="35"/>
        <v>0</v>
      </c>
      <c r="CA20" s="74">
        <f t="shared" si="36"/>
        <v>228601</v>
      </c>
      <c r="CB20" s="74">
        <f t="shared" si="37"/>
        <v>65873</v>
      </c>
      <c r="CC20" s="74">
        <f t="shared" si="38"/>
        <v>134493</v>
      </c>
      <c r="CD20" s="74">
        <f t="shared" si="39"/>
        <v>25277</v>
      </c>
      <c r="CE20" s="74">
        <f t="shared" si="40"/>
        <v>2958</v>
      </c>
      <c r="CF20" s="75">
        <f t="shared" si="41"/>
        <v>0</v>
      </c>
      <c r="CG20" s="74">
        <f t="shared" si="42"/>
        <v>2962</v>
      </c>
      <c r="CH20" s="74">
        <f t="shared" si="43"/>
        <v>6459</v>
      </c>
      <c r="CI20" s="74">
        <f t="shared" si="44"/>
        <v>827517</v>
      </c>
    </row>
    <row r="21" spans="1:87" s="50" customFormat="1" ht="12" customHeight="1">
      <c r="A21" s="53" t="s">
        <v>354</v>
      </c>
      <c r="B21" s="54" t="s">
        <v>382</v>
      </c>
      <c r="C21" s="53" t="s">
        <v>383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235591</v>
      </c>
      <c r="M21" s="74">
        <f t="shared" si="6"/>
        <v>28496</v>
      </c>
      <c r="N21" s="74">
        <v>0</v>
      </c>
      <c r="O21" s="74">
        <v>0</v>
      </c>
      <c r="P21" s="74">
        <v>24425</v>
      </c>
      <c r="Q21" s="74">
        <v>4071</v>
      </c>
      <c r="R21" s="74">
        <f t="shared" si="7"/>
        <v>88527</v>
      </c>
      <c r="S21" s="74">
        <v>6847</v>
      </c>
      <c r="T21" s="74">
        <v>80480</v>
      </c>
      <c r="U21" s="74">
        <v>1200</v>
      </c>
      <c r="V21" s="74">
        <v>9975</v>
      </c>
      <c r="W21" s="74">
        <f t="shared" si="8"/>
        <v>108593</v>
      </c>
      <c r="X21" s="74">
        <v>37371</v>
      </c>
      <c r="Y21" s="74">
        <v>65579</v>
      </c>
      <c r="Z21" s="74">
        <v>5643</v>
      </c>
      <c r="AA21" s="74">
        <v>0</v>
      </c>
      <c r="AB21" s="75">
        <v>0</v>
      </c>
      <c r="AC21" s="74">
        <v>0</v>
      </c>
      <c r="AD21" s="74">
        <v>0</v>
      </c>
      <c r="AE21" s="74">
        <f t="shared" si="9"/>
        <v>235591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90387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47050</v>
      </c>
      <c r="AU21" s="74">
        <v>1372</v>
      </c>
      <c r="AV21" s="74">
        <v>45678</v>
      </c>
      <c r="AW21" s="74">
        <v>0</v>
      </c>
      <c r="AX21" s="74">
        <v>0</v>
      </c>
      <c r="AY21" s="74">
        <f t="shared" si="15"/>
        <v>43337</v>
      </c>
      <c r="AZ21" s="74">
        <v>913</v>
      </c>
      <c r="BA21" s="74">
        <v>33638</v>
      </c>
      <c r="BB21" s="74">
        <v>8786</v>
      </c>
      <c r="BC21" s="74">
        <v>0</v>
      </c>
      <c r="BD21" s="75">
        <v>0</v>
      </c>
      <c r="BE21" s="74">
        <v>0</v>
      </c>
      <c r="BF21" s="74">
        <v>0</v>
      </c>
      <c r="BG21" s="74">
        <f t="shared" si="16"/>
        <v>90387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325978</v>
      </c>
      <c r="BQ21" s="74">
        <f t="shared" si="26"/>
        <v>28496</v>
      </c>
      <c r="BR21" s="74">
        <f t="shared" si="27"/>
        <v>0</v>
      </c>
      <c r="BS21" s="74">
        <f t="shared" si="28"/>
        <v>0</v>
      </c>
      <c r="BT21" s="74">
        <f t="shared" si="29"/>
        <v>24425</v>
      </c>
      <c r="BU21" s="74">
        <f t="shared" si="30"/>
        <v>4071</v>
      </c>
      <c r="BV21" s="74">
        <f t="shared" si="31"/>
        <v>135577</v>
      </c>
      <c r="BW21" s="74">
        <f t="shared" si="32"/>
        <v>8219</v>
      </c>
      <c r="BX21" s="74">
        <f t="shared" si="33"/>
        <v>126158</v>
      </c>
      <c r="BY21" s="74">
        <f t="shared" si="34"/>
        <v>1200</v>
      </c>
      <c r="BZ21" s="74">
        <f t="shared" si="35"/>
        <v>9975</v>
      </c>
      <c r="CA21" s="74">
        <f t="shared" si="36"/>
        <v>151930</v>
      </c>
      <c r="CB21" s="74">
        <f t="shared" si="37"/>
        <v>38284</v>
      </c>
      <c r="CC21" s="74">
        <f t="shared" si="38"/>
        <v>99217</v>
      </c>
      <c r="CD21" s="74">
        <f t="shared" si="39"/>
        <v>14429</v>
      </c>
      <c r="CE21" s="74">
        <f t="shared" si="40"/>
        <v>0</v>
      </c>
      <c r="CF21" s="75">
        <f t="shared" si="41"/>
        <v>0</v>
      </c>
      <c r="CG21" s="74">
        <f t="shared" si="42"/>
        <v>0</v>
      </c>
      <c r="CH21" s="74">
        <f t="shared" si="43"/>
        <v>0</v>
      </c>
      <c r="CI21" s="74">
        <f t="shared" si="44"/>
        <v>325978</v>
      </c>
    </row>
    <row r="22" spans="1:87" s="50" customFormat="1" ht="12" customHeight="1">
      <c r="A22" s="53" t="s">
        <v>354</v>
      </c>
      <c r="B22" s="54" t="s">
        <v>384</v>
      </c>
      <c r="C22" s="53" t="s">
        <v>385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63208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63208</v>
      </c>
      <c r="X22" s="74">
        <v>31878</v>
      </c>
      <c r="Y22" s="74">
        <v>0</v>
      </c>
      <c r="Z22" s="74">
        <v>15814</v>
      </c>
      <c r="AA22" s="74">
        <v>15516</v>
      </c>
      <c r="AB22" s="75">
        <v>72151</v>
      </c>
      <c r="AC22" s="74">
        <v>0</v>
      </c>
      <c r="AD22" s="74">
        <v>15581</v>
      </c>
      <c r="AE22" s="74">
        <f t="shared" si="9"/>
        <v>78789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78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78</v>
      </c>
      <c r="AZ22" s="74">
        <v>0</v>
      </c>
      <c r="BA22" s="74">
        <v>0</v>
      </c>
      <c r="BB22" s="74">
        <v>78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78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63286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63286</v>
      </c>
      <c r="CB22" s="74">
        <f t="shared" si="37"/>
        <v>31878</v>
      </c>
      <c r="CC22" s="74">
        <f t="shared" si="38"/>
        <v>0</v>
      </c>
      <c r="CD22" s="74">
        <f t="shared" si="39"/>
        <v>15892</v>
      </c>
      <c r="CE22" s="74">
        <f t="shared" si="40"/>
        <v>15516</v>
      </c>
      <c r="CF22" s="75">
        <f t="shared" si="41"/>
        <v>72151</v>
      </c>
      <c r="CG22" s="74">
        <f t="shared" si="42"/>
        <v>0</v>
      </c>
      <c r="CH22" s="74">
        <f t="shared" si="43"/>
        <v>15581</v>
      </c>
      <c r="CI22" s="74">
        <f t="shared" si="44"/>
        <v>78867</v>
      </c>
    </row>
    <row r="23" spans="1:87" s="50" customFormat="1" ht="12" customHeight="1">
      <c r="A23" s="53" t="s">
        <v>354</v>
      </c>
      <c r="B23" s="54" t="s">
        <v>386</v>
      </c>
      <c r="C23" s="53" t="s">
        <v>387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28052</v>
      </c>
      <c r="M23" s="74">
        <f t="shared" si="6"/>
        <v>6357</v>
      </c>
      <c r="N23" s="74">
        <v>4668</v>
      </c>
      <c r="O23" s="74">
        <v>0</v>
      </c>
      <c r="P23" s="74">
        <v>1689</v>
      </c>
      <c r="Q23" s="74">
        <v>0</v>
      </c>
      <c r="R23" s="74">
        <f t="shared" si="7"/>
        <v>5100</v>
      </c>
      <c r="S23" s="74">
        <v>5100</v>
      </c>
      <c r="T23" s="74">
        <v>0</v>
      </c>
      <c r="U23" s="74">
        <v>0</v>
      </c>
      <c r="V23" s="74">
        <v>0</v>
      </c>
      <c r="W23" s="74">
        <f t="shared" si="8"/>
        <v>16595</v>
      </c>
      <c r="X23" s="74">
        <v>13483</v>
      </c>
      <c r="Y23" s="74">
        <v>1676</v>
      </c>
      <c r="Z23" s="74">
        <v>1436</v>
      </c>
      <c r="AA23" s="74">
        <v>0</v>
      </c>
      <c r="AB23" s="75">
        <v>10757</v>
      </c>
      <c r="AC23" s="74">
        <v>0</v>
      </c>
      <c r="AD23" s="74">
        <v>0</v>
      </c>
      <c r="AE23" s="74">
        <f t="shared" si="9"/>
        <v>28052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24379</v>
      </c>
      <c r="AO23" s="74">
        <f t="shared" si="13"/>
        <v>4668</v>
      </c>
      <c r="AP23" s="74">
        <v>4668</v>
      </c>
      <c r="AQ23" s="74">
        <v>0</v>
      </c>
      <c r="AR23" s="74">
        <v>0</v>
      </c>
      <c r="AS23" s="74">
        <v>0</v>
      </c>
      <c r="AT23" s="74">
        <f t="shared" si="14"/>
        <v>10241</v>
      </c>
      <c r="AU23" s="74">
        <v>1207</v>
      </c>
      <c r="AV23" s="74">
        <v>0</v>
      </c>
      <c r="AW23" s="74">
        <v>9034</v>
      </c>
      <c r="AX23" s="74">
        <v>0</v>
      </c>
      <c r="AY23" s="74">
        <f t="shared" si="15"/>
        <v>9470</v>
      </c>
      <c r="AZ23" s="74">
        <v>0</v>
      </c>
      <c r="BA23" s="74">
        <v>0</v>
      </c>
      <c r="BB23" s="74">
        <v>9470</v>
      </c>
      <c r="BC23" s="74">
        <v>0</v>
      </c>
      <c r="BD23" s="75">
        <v>8538</v>
      </c>
      <c r="BE23" s="74">
        <v>0</v>
      </c>
      <c r="BF23" s="74">
        <v>0</v>
      </c>
      <c r="BG23" s="74">
        <f t="shared" si="16"/>
        <v>24379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52431</v>
      </c>
      <c r="BQ23" s="74">
        <f t="shared" si="26"/>
        <v>11025</v>
      </c>
      <c r="BR23" s="74">
        <f t="shared" si="27"/>
        <v>9336</v>
      </c>
      <c r="BS23" s="74">
        <f t="shared" si="28"/>
        <v>0</v>
      </c>
      <c r="BT23" s="74">
        <f t="shared" si="29"/>
        <v>1689</v>
      </c>
      <c r="BU23" s="74">
        <f t="shared" si="30"/>
        <v>0</v>
      </c>
      <c r="BV23" s="74">
        <f t="shared" si="31"/>
        <v>15341</v>
      </c>
      <c r="BW23" s="74">
        <f t="shared" si="32"/>
        <v>6307</v>
      </c>
      <c r="BX23" s="74">
        <f t="shared" si="33"/>
        <v>0</v>
      </c>
      <c r="BY23" s="74">
        <f t="shared" si="34"/>
        <v>9034</v>
      </c>
      <c r="BZ23" s="74">
        <f t="shared" si="35"/>
        <v>0</v>
      </c>
      <c r="CA23" s="74">
        <f t="shared" si="36"/>
        <v>26065</v>
      </c>
      <c r="CB23" s="74">
        <f t="shared" si="37"/>
        <v>13483</v>
      </c>
      <c r="CC23" s="74">
        <f t="shared" si="38"/>
        <v>1676</v>
      </c>
      <c r="CD23" s="74">
        <f t="shared" si="39"/>
        <v>10906</v>
      </c>
      <c r="CE23" s="74">
        <f t="shared" si="40"/>
        <v>0</v>
      </c>
      <c r="CF23" s="75">
        <f t="shared" si="41"/>
        <v>19295</v>
      </c>
      <c r="CG23" s="74">
        <f t="shared" si="42"/>
        <v>0</v>
      </c>
      <c r="CH23" s="74">
        <f t="shared" si="43"/>
        <v>0</v>
      </c>
      <c r="CI23" s="74">
        <f t="shared" si="44"/>
        <v>52431</v>
      </c>
    </row>
    <row r="24" spans="1:87" s="50" customFormat="1" ht="12" customHeight="1">
      <c r="A24" s="53" t="s">
        <v>354</v>
      </c>
      <c r="B24" s="54" t="s">
        <v>388</v>
      </c>
      <c r="C24" s="53" t="s">
        <v>389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99110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22967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122077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354</v>
      </c>
      <c r="B25" s="54" t="s">
        <v>390</v>
      </c>
      <c r="C25" s="53" t="s">
        <v>391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99557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20696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120253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354</v>
      </c>
      <c r="B26" s="54" t="s">
        <v>392</v>
      </c>
      <c r="C26" s="53" t="s">
        <v>393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48973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2630</v>
      </c>
      <c r="S26" s="74">
        <v>1803</v>
      </c>
      <c r="T26" s="74">
        <v>827</v>
      </c>
      <c r="U26" s="74">
        <v>0</v>
      </c>
      <c r="V26" s="74">
        <v>4313</v>
      </c>
      <c r="W26" s="74">
        <f t="shared" si="8"/>
        <v>42030</v>
      </c>
      <c r="X26" s="74">
        <v>8410</v>
      </c>
      <c r="Y26" s="74">
        <v>3350</v>
      </c>
      <c r="Z26" s="74">
        <v>30150</v>
      </c>
      <c r="AA26" s="74">
        <v>120</v>
      </c>
      <c r="AB26" s="75">
        <v>0</v>
      </c>
      <c r="AC26" s="74">
        <v>0</v>
      </c>
      <c r="AD26" s="74">
        <v>2626</v>
      </c>
      <c r="AE26" s="74">
        <f t="shared" si="9"/>
        <v>51599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1729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1729</v>
      </c>
      <c r="AZ26" s="74">
        <v>0</v>
      </c>
      <c r="BA26" s="74">
        <v>0</v>
      </c>
      <c r="BB26" s="74">
        <v>1729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1729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50702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2630</v>
      </c>
      <c r="BW26" s="74">
        <f t="shared" si="32"/>
        <v>1803</v>
      </c>
      <c r="BX26" s="74">
        <f t="shared" si="33"/>
        <v>827</v>
      </c>
      <c r="BY26" s="74">
        <f t="shared" si="34"/>
        <v>0</v>
      </c>
      <c r="BZ26" s="74">
        <f t="shared" si="35"/>
        <v>4313</v>
      </c>
      <c r="CA26" s="74">
        <f t="shared" si="36"/>
        <v>43759</v>
      </c>
      <c r="CB26" s="74">
        <f t="shared" si="37"/>
        <v>8410</v>
      </c>
      <c r="CC26" s="74">
        <f t="shared" si="38"/>
        <v>3350</v>
      </c>
      <c r="CD26" s="74">
        <f t="shared" si="39"/>
        <v>31879</v>
      </c>
      <c r="CE26" s="74">
        <f t="shared" si="40"/>
        <v>120</v>
      </c>
      <c r="CF26" s="75">
        <f t="shared" si="41"/>
        <v>0</v>
      </c>
      <c r="CG26" s="74">
        <f t="shared" si="42"/>
        <v>0</v>
      </c>
      <c r="CH26" s="74">
        <f t="shared" si="43"/>
        <v>2626</v>
      </c>
      <c r="CI26" s="74">
        <f t="shared" si="44"/>
        <v>53328</v>
      </c>
    </row>
    <row r="27" spans="1:87" s="50" customFormat="1" ht="12" customHeight="1">
      <c r="A27" s="53" t="s">
        <v>354</v>
      </c>
      <c r="B27" s="54" t="s">
        <v>394</v>
      </c>
      <c r="C27" s="53" t="s">
        <v>395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423819</v>
      </c>
      <c r="AO27" s="74">
        <f t="shared" si="13"/>
        <v>63131</v>
      </c>
      <c r="AP27" s="74">
        <v>63131</v>
      </c>
      <c r="AQ27" s="74">
        <v>0</v>
      </c>
      <c r="AR27" s="74">
        <v>0</v>
      </c>
      <c r="AS27" s="74">
        <v>0</v>
      </c>
      <c r="AT27" s="74">
        <f t="shared" si="14"/>
        <v>275449</v>
      </c>
      <c r="AU27" s="74">
        <v>0</v>
      </c>
      <c r="AV27" s="74">
        <v>275449</v>
      </c>
      <c r="AW27" s="74">
        <v>0</v>
      </c>
      <c r="AX27" s="74">
        <v>0</v>
      </c>
      <c r="AY27" s="74">
        <f t="shared" si="15"/>
        <v>85239</v>
      </c>
      <c r="AZ27" s="74">
        <v>55246</v>
      </c>
      <c r="BA27" s="74">
        <v>18691</v>
      </c>
      <c r="BB27" s="74">
        <v>10740</v>
      </c>
      <c r="BC27" s="74">
        <v>562</v>
      </c>
      <c r="BD27" s="75">
        <v>0</v>
      </c>
      <c r="BE27" s="74">
        <v>0</v>
      </c>
      <c r="BF27" s="74">
        <v>8417</v>
      </c>
      <c r="BG27" s="74">
        <f t="shared" si="16"/>
        <v>432236</v>
      </c>
      <c r="BH27" s="74">
        <f aca="true" t="shared" si="45" ref="BH27:BN33">SUM(D27,AF27)</f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aca="true" t="shared" si="46" ref="BP27:CE33">SUM(L27,AN27)</f>
        <v>423819</v>
      </c>
      <c r="BQ27" s="74">
        <f t="shared" si="46"/>
        <v>63131</v>
      </c>
      <c r="BR27" s="74">
        <f t="shared" si="46"/>
        <v>63131</v>
      </c>
      <c r="BS27" s="74">
        <f t="shared" si="46"/>
        <v>0</v>
      </c>
      <c r="BT27" s="74">
        <f t="shared" si="46"/>
        <v>0</v>
      </c>
      <c r="BU27" s="74">
        <f t="shared" si="46"/>
        <v>0</v>
      </c>
      <c r="BV27" s="74">
        <f t="shared" si="46"/>
        <v>275449</v>
      </c>
      <c r="BW27" s="74">
        <f t="shared" si="46"/>
        <v>0</v>
      </c>
      <c r="BX27" s="74">
        <f t="shared" si="46"/>
        <v>275449</v>
      </c>
      <c r="BY27" s="74">
        <f t="shared" si="46"/>
        <v>0</v>
      </c>
      <c r="BZ27" s="74">
        <f t="shared" si="46"/>
        <v>0</v>
      </c>
      <c r="CA27" s="74">
        <f t="shared" si="46"/>
        <v>85239</v>
      </c>
      <c r="CB27" s="74">
        <f t="shared" si="46"/>
        <v>55246</v>
      </c>
      <c r="CC27" s="74">
        <f t="shared" si="46"/>
        <v>18691</v>
      </c>
      <c r="CD27" s="74">
        <f t="shared" si="46"/>
        <v>10740</v>
      </c>
      <c r="CE27" s="74">
        <f t="shared" si="46"/>
        <v>562</v>
      </c>
      <c r="CF27" s="75">
        <v>0</v>
      </c>
      <c r="CG27" s="74">
        <f aca="true" t="shared" si="47" ref="CG27:CI33">SUM(AC27,BE27)</f>
        <v>0</v>
      </c>
      <c r="CH27" s="74">
        <f t="shared" si="47"/>
        <v>8417</v>
      </c>
      <c r="CI27" s="74">
        <f t="shared" si="47"/>
        <v>432236</v>
      </c>
    </row>
    <row r="28" spans="1:87" s="50" customFormat="1" ht="12" customHeight="1">
      <c r="A28" s="53" t="s">
        <v>354</v>
      </c>
      <c r="B28" s="54" t="s">
        <v>396</v>
      </c>
      <c r="C28" s="53" t="s">
        <v>397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156656</v>
      </c>
      <c r="AO28" s="74">
        <f t="shared" si="13"/>
        <v>94558</v>
      </c>
      <c r="AP28" s="74">
        <v>25434</v>
      </c>
      <c r="AQ28" s="74">
        <v>0</v>
      </c>
      <c r="AR28" s="74">
        <v>69124</v>
      </c>
      <c r="AS28" s="74">
        <v>0</v>
      </c>
      <c r="AT28" s="74">
        <f t="shared" si="14"/>
        <v>33526</v>
      </c>
      <c r="AU28" s="74">
        <v>33526</v>
      </c>
      <c r="AV28" s="74">
        <v>0</v>
      </c>
      <c r="AW28" s="74">
        <v>0</v>
      </c>
      <c r="AX28" s="74">
        <v>0</v>
      </c>
      <c r="AY28" s="74">
        <f t="shared" si="15"/>
        <v>28572</v>
      </c>
      <c r="AZ28" s="74">
        <v>0</v>
      </c>
      <c r="BA28" s="74">
        <v>0</v>
      </c>
      <c r="BB28" s="74">
        <v>683</v>
      </c>
      <c r="BC28" s="74">
        <v>27889</v>
      </c>
      <c r="BD28" s="75">
        <v>0</v>
      </c>
      <c r="BE28" s="74">
        <v>0</v>
      </c>
      <c r="BF28" s="74">
        <v>164496</v>
      </c>
      <c r="BG28" s="74">
        <f t="shared" si="16"/>
        <v>321152</v>
      </c>
      <c r="BH28" s="74">
        <f t="shared" si="45"/>
        <v>0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156656</v>
      </c>
      <c r="BQ28" s="74">
        <f t="shared" si="46"/>
        <v>94558</v>
      </c>
      <c r="BR28" s="74">
        <f t="shared" si="46"/>
        <v>25434</v>
      </c>
      <c r="BS28" s="74">
        <f t="shared" si="46"/>
        <v>0</v>
      </c>
      <c r="BT28" s="74">
        <f t="shared" si="46"/>
        <v>69124</v>
      </c>
      <c r="BU28" s="74">
        <f t="shared" si="46"/>
        <v>0</v>
      </c>
      <c r="BV28" s="74">
        <f t="shared" si="46"/>
        <v>33526</v>
      </c>
      <c r="BW28" s="74">
        <f t="shared" si="46"/>
        <v>33526</v>
      </c>
      <c r="BX28" s="74">
        <f t="shared" si="46"/>
        <v>0</v>
      </c>
      <c r="BY28" s="74">
        <f t="shared" si="46"/>
        <v>0</v>
      </c>
      <c r="BZ28" s="74">
        <f t="shared" si="46"/>
        <v>0</v>
      </c>
      <c r="CA28" s="74">
        <f t="shared" si="46"/>
        <v>28572</v>
      </c>
      <c r="CB28" s="74">
        <f t="shared" si="46"/>
        <v>0</v>
      </c>
      <c r="CC28" s="74">
        <f t="shared" si="46"/>
        <v>0</v>
      </c>
      <c r="CD28" s="74">
        <f t="shared" si="46"/>
        <v>683</v>
      </c>
      <c r="CE28" s="74">
        <f t="shared" si="46"/>
        <v>27889</v>
      </c>
      <c r="CF28" s="75">
        <v>0</v>
      </c>
      <c r="CG28" s="74">
        <f t="shared" si="47"/>
        <v>0</v>
      </c>
      <c r="CH28" s="74">
        <f t="shared" si="47"/>
        <v>164496</v>
      </c>
      <c r="CI28" s="74">
        <f t="shared" si="47"/>
        <v>321152</v>
      </c>
    </row>
    <row r="29" spans="1:87" s="50" customFormat="1" ht="12" customHeight="1">
      <c r="A29" s="53" t="s">
        <v>354</v>
      </c>
      <c r="B29" s="54" t="s">
        <v>398</v>
      </c>
      <c r="C29" s="53" t="s">
        <v>399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362472</v>
      </c>
      <c r="M29" s="74">
        <f t="shared" si="6"/>
        <v>88527</v>
      </c>
      <c r="N29" s="74">
        <v>16096</v>
      </c>
      <c r="O29" s="74">
        <v>0</v>
      </c>
      <c r="P29" s="74">
        <v>72431</v>
      </c>
      <c r="Q29" s="74">
        <v>0</v>
      </c>
      <c r="R29" s="74">
        <f t="shared" si="7"/>
        <v>213433</v>
      </c>
      <c r="S29" s="74">
        <v>0</v>
      </c>
      <c r="T29" s="74">
        <v>213433</v>
      </c>
      <c r="U29" s="74">
        <v>0</v>
      </c>
      <c r="V29" s="74">
        <v>0</v>
      </c>
      <c r="W29" s="74">
        <f t="shared" si="8"/>
        <v>60512</v>
      </c>
      <c r="X29" s="74">
        <v>0</v>
      </c>
      <c r="Y29" s="74">
        <v>60512</v>
      </c>
      <c r="Z29" s="74">
        <v>0</v>
      </c>
      <c r="AA29" s="74">
        <v>0</v>
      </c>
      <c r="AB29" s="75">
        <v>0</v>
      </c>
      <c r="AC29" s="74">
        <v>0</v>
      </c>
      <c r="AD29" s="74">
        <v>1281</v>
      </c>
      <c r="AE29" s="74">
        <f t="shared" si="9"/>
        <v>363753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124856</v>
      </c>
      <c r="AO29" s="74">
        <f t="shared" si="13"/>
        <v>16804</v>
      </c>
      <c r="AP29" s="74">
        <v>8402</v>
      </c>
      <c r="AQ29" s="74">
        <v>0</v>
      </c>
      <c r="AR29" s="74">
        <v>8402</v>
      </c>
      <c r="AS29" s="74">
        <v>0</v>
      </c>
      <c r="AT29" s="74">
        <f t="shared" si="14"/>
        <v>50376</v>
      </c>
      <c r="AU29" s="74">
        <v>0</v>
      </c>
      <c r="AV29" s="74">
        <v>50376</v>
      </c>
      <c r="AW29" s="74">
        <v>0</v>
      </c>
      <c r="AX29" s="74">
        <v>0</v>
      </c>
      <c r="AY29" s="74">
        <f t="shared" si="15"/>
        <v>57676</v>
      </c>
      <c r="AZ29" s="74">
        <v>0</v>
      </c>
      <c r="BA29" s="74">
        <v>57676</v>
      </c>
      <c r="BB29" s="74">
        <v>0</v>
      </c>
      <c r="BC29" s="74">
        <v>0</v>
      </c>
      <c r="BD29" s="75">
        <v>0</v>
      </c>
      <c r="BE29" s="74">
        <v>0</v>
      </c>
      <c r="BF29" s="74">
        <v>12093</v>
      </c>
      <c r="BG29" s="74">
        <f t="shared" si="16"/>
        <v>136949</v>
      </c>
      <c r="BH29" s="74">
        <f t="shared" si="45"/>
        <v>0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t="shared" si="46"/>
        <v>487328</v>
      </c>
      <c r="BQ29" s="74">
        <f t="shared" si="46"/>
        <v>105331</v>
      </c>
      <c r="BR29" s="74">
        <f t="shared" si="46"/>
        <v>24498</v>
      </c>
      <c r="BS29" s="74">
        <f t="shared" si="46"/>
        <v>0</v>
      </c>
      <c r="BT29" s="74">
        <f t="shared" si="46"/>
        <v>80833</v>
      </c>
      <c r="BU29" s="74">
        <f t="shared" si="46"/>
        <v>0</v>
      </c>
      <c r="BV29" s="74">
        <f t="shared" si="46"/>
        <v>263809</v>
      </c>
      <c r="BW29" s="74">
        <f t="shared" si="46"/>
        <v>0</v>
      </c>
      <c r="BX29" s="74">
        <f t="shared" si="46"/>
        <v>263809</v>
      </c>
      <c r="BY29" s="74">
        <f t="shared" si="46"/>
        <v>0</v>
      </c>
      <c r="BZ29" s="74">
        <f t="shared" si="46"/>
        <v>0</v>
      </c>
      <c r="CA29" s="74">
        <f t="shared" si="46"/>
        <v>118188</v>
      </c>
      <c r="CB29" s="74">
        <f t="shared" si="46"/>
        <v>0</v>
      </c>
      <c r="CC29" s="74">
        <f t="shared" si="46"/>
        <v>118188</v>
      </c>
      <c r="CD29" s="74">
        <f t="shared" si="46"/>
        <v>0</v>
      </c>
      <c r="CE29" s="74">
        <f t="shared" si="46"/>
        <v>0</v>
      </c>
      <c r="CF29" s="75">
        <v>0</v>
      </c>
      <c r="CG29" s="74">
        <f t="shared" si="47"/>
        <v>0</v>
      </c>
      <c r="CH29" s="74">
        <f t="shared" si="47"/>
        <v>13374</v>
      </c>
      <c r="CI29" s="74">
        <f t="shared" si="47"/>
        <v>500702</v>
      </c>
    </row>
    <row r="30" spans="1:87" s="50" customFormat="1" ht="12" customHeight="1">
      <c r="A30" s="53" t="s">
        <v>354</v>
      </c>
      <c r="B30" s="54" t="s">
        <v>400</v>
      </c>
      <c r="C30" s="53" t="s">
        <v>401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142451</v>
      </c>
      <c r="M30" s="74">
        <f t="shared" si="6"/>
        <v>47354</v>
      </c>
      <c r="N30" s="74">
        <v>15660</v>
      </c>
      <c r="O30" s="74">
        <v>0</v>
      </c>
      <c r="P30" s="74">
        <v>31694</v>
      </c>
      <c r="Q30" s="74">
        <v>0</v>
      </c>
      <c r="R30" s="74">
        <f t="shared" si="7"/>
        <v>18916</v>
      </c>
      <c r="S30" s="74">
        <v>9295</v>
      </c>
      <c r="T30" s="74">
        <v>9621</v>
      </c>
      <c r="U30" s="74">
        <v>0</v>
      </c>
      <c r="V30" s="74">
        <v>0</v>
      </c>
      <c r="W30" s="74">
        <f t="shared" si="8"/>
        <v>76181</v>
      </c>
      <c r="X30" s="74">
        <v>67475</v>
      </c>
      <c r="Y30" s="74">
        <v>3869</v>
      </c>
      <c r="Z30" s="74">
        <v>0</v>
      </c>
      <c r="AA30" s="74">
        <v>4837</v>
      </c>
      <c r="AB30" s="75">
        <v>0</v>
      </c>
      <c r="AC30" s="74">
        <v>0</v>
      </c>
      <c r="AD30" s="74">
        <v>1607</v>
      </c>
      <c r="AE30" s="74">
        <f t="shared" si="9"/>
        <v>144058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0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142451</v>
      </c>
      <c r="BQ30" s="74">
        <f t="shared" si="46"/>
        <v>47354</v>
      </c>
      <c r="BR30" s="74">
        <f t="shared" si="46"/>
        <v>15660</v>
      </c>
      <c r="BS30" s="74">
        <f t="shared" si="46"/>
        <v>0</v>
      </c>
      <c r="BT30" s="74">
        <f t="shared" si="46"/>
        <v>31694</v>
      </c>
      <c r="BU30" s="74">
        <f t="shared" si="46"/>
        <v>0</v>
      </c>
      <c r="BV30" s="74">
        <f t="shared" si="46"/>
        <v>18916</v>
      </c>
      <c r="BW30" s="74">
        <f t="shared" si="46"/>
        <v>9295</v>
      </c>
      <c r="BX30" s="74">
        <f t="shared" si="46"/>
        <v>9621</v>
      </c>
      <c r="BY30" s="74">
        <f t="shared" si="46"/>
        <v>0</v>
      </c>
      <c r="BZ30" s="74">
        <f t="shared" si="46"/>
        <v>0</v>
      </c>
      <c r="CA30" s="74">
        <f t="shared" si="46"/>
        <v>76181</v>
      </c>
      <c r="CB30" s="74">
        <f t="shared" si="46"/>
        <v>67475</v>
      </c>
      <c r="CC30" s="74">
        <f t="shared" si="46"/>
        <v>3869</v>
      </c>
      <c r="CD30" s="74">
        <f t="shared" si="46"/>
        <v>0</v>
      </c>
      <c r="CE30" s="74">
        <f t="shared" si="46"/>
        <v>4837</v>
      </c>
      <c r="CF30" s="75">
        <v>0</v>
      </c>
      <c r="CG30" s="74">
        <f t="shared" si="47"/>
        <v>0</v>
      </c>
      <c r="CH30" s="74">
        <f t="shared" si="47"/>
        <v>1607</v>
      </c>
      <c r="CI30" s="74">
        <f t="shared" si="47"/>
        <v>144058</v>
      </c>
    </row>
    <row r="31" spans="1:87" s="50" customFormat="1" ht="12" customHeight="1">
      <c r="A31" s="53" t="s">
        <v>354</v>
      </c>
      <c r="B31" s="54" t="s">
        <v>402</v>
      </c>
      <c r="C31" s="53" t="s">
        <v>403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1604717</v>
      </c>
      <c r="M31" s="74">
        <f t="shared" si="6"/>
        <v>329854</v>
      </c>
      <c r="N31" s="74">
        <v>329854</v>
      </c>
      <c r="O31" s="74">
        <v>0</v>
      </c>
      <c r="P31" s="74">
        <v>0</v>
      </c>
      <c r="Q31" s="74">
        <v>0</v>
      </c>
      <c r="R31" s="74">
        <f t="shared" si="7"/>
        <v>913407</v>
      </c>
      <c r="S31" s="74">
        <v>0</v>
      </c>
      <c r="T31" s="74">
        <v>913407</v>
      </c>
      <c r="U31" s="74">
        <v>0</v>
      </c>
      <c r="V31" s="74">
        <v>0</v>
      </c>
      <c r="W31" s="74">
        <f t="shared" si="8"/>
        <v>361456</v>
      </c>
      <c r="X31" s="74">
        <v>0</v>
      </c>
      <c r="Y31" s="74">
        <v>243483</v>
      </c>
      <c r="Z31" s="74">
        <v>0</v>
      </c>
      <c r="AA31" s="74">
        <v>117973</v>
      </c>
      <c r="AB31" s="75">
        <v>0</v>
      </c>
      <c r="AC31" s="74">
        <v>0</v>
      </c>
      <c r="AD31" s="74">
        <v>0</v>
      </c>
      <c r="AE31" s="74">
        <f t="shared" si="9"/>
        <v>1604717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1604717</v>
      </c>
      <c r="BQ31" s="74">
        <f t="shared" si="46"/>
        <v>329854</v>
      </c>
      <c r="BR31" s="74">
        <f t="shared" si="46"/>
        <v>329854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913407</v>
      </c>
      <c r="BW31" s="74">
        <f t="shared" si="46"/>
        <v>0</v>
      </c>
      <c r="BX31" s="74">
        <f t="shared" si="46"/>
        <v>913407</v>
      </c>
      <c r="BY31" s="74">
        <f t="shared" si="46"/>
        <v>0</v>
      </c>
      <c r="BZ31" s="74">
        <f t="shared" si="46"/>
        <v>0</v>
      </c>
      <c r="CA31" s="74">
        <f t="shared" si="46"/>
        <v>361456</v>
      </c>
      <c r="CB31" s="74">
        <f t="shared" si="46"/>
        <v>0</v>
      </c>
      <c r="CC31" s="74">
        <f t="shared" si="46"/>
        <v>243483</v>
      </c>
      <c r="CD31" s="74">
        <f t="shared" si="46"/>
        <v>0</v>
      </c>
      <c r="CE31" s="74">
        <f t="shared" si="46"/>
        <v>117973</v>
      </c>
      <c r="CF31" s="75">
        <v>0</v>
      </c>
      <c r="CG31" s="74">
        <f t="shared" si="47"/>
        <v>0</v>
      </c>
      <c r="CH31" s="74">
        <f t="shared" si="47"/>
        <v>0</v>
      </c>
      <c r="CI31" s="74">
        <f t="shared" si="47"/>
        <v>1604717</v>
      </c>
    </row>
    <row r="32" spans="1:87" s="50" customFormat="1" ht="12" customHeight="1">
      <c r="A32" s="53" t="s">
        <v>354</v>
      </c>
      <c r="B32" s="54" t="s">
        <v>404</v>
      </c>
      <c r="C32" s="53" t="s">
        <v>405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537033</v>
      </c>
      <c r="M32" s="74">
        <f t="shared" si="6"/>
        <v>56975</v>
      </c>
      <c r="N32" s="74">
        <v>22276</v>
      </c>
      <c r="O32" s="74">
        <v>0</v>
      </c>
      <c r="P32" s="74">
        <v>34699</v>
      </c>
      <c r="Q32" s="74">
        <v>0</v>
      </c>
      <c r="R32" s="74">
        <f t="shared" si="7"/>
        <v>253487</v>
      </c>
      <c r="S32" s="74">
        <v>0</v>
      </c>
      <c r="T32" s="74">
        <v>253487</v>
      </c>
      <c r="U32" s="74">
        <v>0</v>
      </c>
      <c r="V32" s="74">
        <v>0</v>
      </c>
      <c r="W32" s="74">
        <f t="shared" si="8"/>
        <v>226571</v>
      </c>
      <c r="X32" s="74">
        <v>0</v>
      </c>
      <c r="Y32" s="74">
        <v>226571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537033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537033</v>
      </c>
      <c r="BQ32" s="74">
        <f t="shared" si="46"/>
        <v>56975</v>
      </c>
      <c r="BR32" s="74">
        <f t="shared" si="46"/>
        <v>22276</v>
      </c>
      <c r="BS32" s="74">
        <f t="shared" si="46"/>
        <v>0</v>
      </c>
      <c r="BT32" s="74">
        <f t="shared" si="46"/>
        <v>34699</v>
      </c>
      <c r="BU32" s="74">
        <f t="shared" si="46"/>
        <v>0</v>
      </c>
      <c r="BV32" s="74">
        <f t="shared" si="46"/>
        <v>253487</v>
      </c>
      <c r="BW32" s="74">
        <f t="shared" si="46"/>
        <v>0</v>
      </c>
      <c r="BX32" s="74">
        <f t="shared" si="46"/>
        <v>253487</v>
      </c>
      <c r="BY32" s="74">
        <f t="shared" si="46"/>
        <v>0</v>
      </c>
      <c r="BZ32" s="74">
        <f t="shared" si="46"/>
        <v>0</v>
      </c>
      <c r="CA32" s="74">
        <f t="shared" si="46"/>
        <v>226571</v>
      </c>
      <c r="CB32" s="74">
        <f t="shared" si="46"/>
        <v>0</v>
      </c>
      <c r="CC32" s="74">
        <f t="shared" si="46"/>
        <v>226571</v>
      </c>
      <c r="CD32" s="74">
        <f t="shared" si="46"/>
        <v>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0</v>
      </c>
      <c r="CI32" s="74">
        <f t="shared" si="47"/>
        <v>537033</v>
      </c>
    </row>
    <row r="33" spans="1:87" s="50" customFormat="1" ht="12" customHeight="1">
      <c r="A33" s="53" t="s">
        <v>354</v>
      </c>
      <c r="B33" s="54" t="s">
        <v>406</v>
      </c>
      <c r="C33" s="53" t="s">
        <v>407</v>
      </c>
      <c r="D33" s="74">
        <f t="shared" si="3"/>
        <v>53247</v>
      </c>
      <c r="E33" s="74">
        <f t="shared" si="4"/>
        <v>53247</v>
      </c>
      <c r="F33" s="74">
        <v>0</v>
      </c>
      <c r="G33" s="74">
        <v>0</v>
      </c>
      <c r="H33" s="74">
        <v>53247</v>
      </c>
      <c r="I33" s="74">
        <v>0</v>
      </c>
      <c r="J33" s="74">
        <v>0</v>
      </c>
      <c r="K33" s="75">
        <v>0</v>
      </c>
      <c r="L33" s="74">
        <f t="shared" si="5"/>
        <v>302036</v>
      </c>
      <c r="M33" s="74">
        <f t="shared" si="6"/>
        <v>60788</v>
      </c>
      <c r="N33" s="74">
        <v>60788</v>
      </c>
      <c r="O33" s="74">
        <v>0</v>
      </c>
      <c r="P33" s="74">
        <v>0</v>
      </c>
      <c r="Q33" s="74">
        <v>0</v>
      </c>
      <c r="R33" s="74">
        <f t="shared" si="7"/>
        <v>69243</v>
      </c>
      <c r="S33" s="74">
        <v>0</v>
      </c>
      <c r="T33" s="74">
        <v>24862</v>
      </c>
      <c r="U33" s="74">
        <v>44381</v>
      </c>
      <c r="V33" s="74">
        <v>0</v>
      </c>
      <c r="W33" s="74">
        <f t="shared" si="8"/>
        <v>172005</v>
      </c>
      <c r="X33" s="74">
        <v>0</v>
      </c>
      <c r="Y33" s="74">
        <v>93055</v>
      </c>
      <c r="Z33" s="74">
        <v>78950</v>
      </c>
      <c r="AA33" s="74">
        <v>0</v>
      </c>
      <c r="AB33" s="75">
        <v>0</v>
      </c>
      <c r="AC33" s="74">
        <v>0</v>
      </c>
      <c r="AD33" s="74">
        <v>228730</v>
      </c>
      <c r="AE33" s="74">
        <f t="shared" si="9"/>
        <v>584013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53247</v>
      </c>
      <c r="BI33" s="74">
        <f t="shared" si="45"/>
        <v>53247</v>
      </c>
      <c r="BJ33" s="74">
        <f t="shared" si="45"/>
        <v>0</v>
      </c>
      <c r="BK33" s="74">
        <f t="shared" si="45"/>
        <v>0</v>
      </c>
      <c r="BL33" s="74">
        <f t="shared" si="45"/>
        <v>53247</v>
      </c>
      <c r="BM33" s="74">
        <f t="shared" si="45"/>
        <v>0</v>
      </c>
      <c r="BN33" s="74">
        <f t="shared" si="45"/>
        <v>0</v>
      </c>
      <c r="BO33" s="75">
        <v>0</v>
      </c>
      <c r="BP33" s="74">
        <f t="shared" si="46"/>
        <v>302036</v>
      </c>
      <c r="BQ33" s="74">
        <f t="shared" si="46"/>
        <v>60788</v>
      </c>
      <c r="BR33" s="74">
        <f t="shared" si="46"/>
        <v>60788</v>
      </c>
      <c r="BS33" s="74">
        <f t="shared" si="46"/>
        <v>0</v>
      </c>
      <c r="BT33" s="74">
        <f t="shared" si="46"/>
        <v>0</v>
      </c>
      <c r="BU33" s="74">
        <f t="shared" si="46"/>
        <v>0</v>
      </c>
      <c r="BV33" s="74">
        <f t="shared" si="46"/>
        <v>69243</v>
      </c>
      <c r="BW33" s="74">
        <f t="shared" si="46"/>
        <v>0</v>
      </c>
      <c r="BX33" s="74">
        <f t="shared" si="46"/>
        <v>24862</v>
      </c>
      <c r="BY33" s="74">
        <f t="shared" si="46"/>
        <v>44381</v>
      </c>
      <c r="BZ33" s="74">
        <f t="shared" si="46"/>
        <v>0</v>
      </c>
      <c r="CA33" s="74">
        <f t="shared" si="46"/>
        <v>172005</v>
      </c>
      <c r="CB33" s="74">
        <f t="shared" si="46"/>
        <v>0</v>
      </c>
      <c r="CC33" s="74">
        <f t="shared" si="46"/>
        <v>93055</v>
      </c>
      <c r="CD33" s="74">
        <f t="shared" si="46"/>
        <v>78950</v>
      </c>
      <c r="CE33" s="74">
        <f t="shared" si="46"/>
        <v>0</v>
      </c>
      <c r="CF33" s="75">
        <v>0</v>
      </c>
      <c r="CG33" s="74">
        <f t="shared" si="47"/>
        <v>0</v>
      </c>
      <c r="CH33" s="74">
        <f t="shared" si="47"/>
        <v>228730</v>
      </c>
      <c r="CI33" s="74">
        <f t="shared" si="47"/>
        <v>584013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408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409</v>
      </c>
      <c r="B2" s="147" t="s">
        <v>410</v>
      </c>
      <c r="C2" s="156" t="s">
        <v>411</v>
      </c>
      <c r="D2" s="139" t="s">
        <v>412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413</v>
      </c>
      <c r="S2" s="59"/>
      <c r="T2" s="59"/>
      <c r="U2" s="59"/>
      <c r="V2" s="59"/>
      <c r="W2" s="59"/>
      <c r="X2" s="59"/>
      <c r="Y2" s="115"/>
      <c r="Z2" s="139" t="s">
        <v>414</v>
      </c>
      <c r="AA2" s="59"/>
      <c r="AB2" s="59"/>
      <c r="AC2" s="59"/>
      <c r="AD2" s="59"/>
      <c r="AE2" s="59"/>
      <c r="AF2" s="59"/>
      <c r="AG2" s="115"/>
      <c r="AH2" s="139" t="s">
        <v>415</v>
      </c>
      <c r="AI2" s="59"/>
      <c r="AJ2" s="59"/>
      <c r="AK2" s="59"/>
      <c r="AL2" s="59"/>
      <c r="AM2" s="59"/>
      <c r="AN2" s="59"/>
      <c r="AO2" s="115"/>
      <c r="AP2" s="139" t="s">
        <v>416</v>
      </c>
      <c r="AQ2" s="59"/>
      <c r="AR2" s="59"/>
      <c r="AS2" s="59"/>
      <c r="AT2" s="59"/>
      <c r="AU2" s="59"/>
      <c r="AV2" s="59"/>
      <c r="AW2" s="115"/>
      <c r="AX2" s="139" t="s">
        <v>417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418</v>
      </c>
      <c r="E4" s="59"/>
      <c r="F4" s="118"/>
      <c r="G4" s="119" t="s">
        <v>419</v>
      </c>
      <c r="H4" s="59"/>
      <c r="I4" s="118"/>
      <c r="J4" s="159" t="s">
        <v>420</v>
      </c>
      <c r="K4" s="156" t="s">
        <v>421</v>
      </c>
      <c r="L4" s="119" t="s">
        <v>418</v>
      </c>
      <c r="M4" s="59"/>
      <c r="N4" s="118"/>
      <c r="O4" s="119" t="s">
        <v>419</v>
      </c>
      <c r="P4" s="59"/>
      <c r="Q4" s="118"/>
      <c r="R4" s="159" t="s">
        <v>420</v>
      </c>
      <c r="S4" s="156" t="s">
        <v>421</v>
      </c>
      <c r="T4" s="119" t="s">
        <v>418</v>
      </c>
      <c r="U4" s="59"/>
      <c r="V4" s="118"/>
      <c r="W4" s="119" t="s">
        <v>419</v>
      </c>
      <c r="X4" s="59"/>
      <c r="Y4" s="118"/>
      <c r="Z4" s="159" t="s">
        <v>420</v>
      </c>
      <c r="AA4" s="156" t="s">
        <v>421</v>
      </c>
      <c r="AB4" s="119" t="s">
        <v>418</v>
      </c>
      <c r="AC4" s="59"/>
      <c r="AD4" s="118"/>
      <c r="AE4" s="119" t="s">
        <v>419</v>
      </c>
      <c r="AF4" s="59"/>
      <c r="AG4" s="118"/>
      <c r="AH4" s="159" t="s">
        <v>420</v>
      </c>
      <c r="AI4" s="156" t="s">
        <v>421</v>
      </c>
      <c r="AJ4" s="119" t="s">
        <v>418</v>
      </c>
      <c r="AK4" s="59"/>
      <c r="AL4" s="118"/>
      <c r="AM4" s="119" t="s">
        <v>419</v>
      </c>
      <c r="AN4" s="59"/>
      <c r="AO4" s="118"/>
      <c r="AP4" s="159" t="s">
        <v>420</v>
      </c>
      <c r="AQ4" s="156" t="s">
        <v>421</v>
      </c>
      <c r="AR4" s="119" t="s">
        <v>418</v>
      </c>
      <c r="AS4" s="59"/>
      <c r="AT4" s="118"/>
      <c r="AU4" s="119" t="s">
        <v>419</v>
      </c>
      <c r="AV4" s="59"/>
      <c r="AW4" s="118"/>
      <c r="AX4" s="159" t="s">
        <v>420</v>
      </c>
      <c r="AY4" s="156" t="s">
        <v>421</v>
      </c>
      <c r="AZ4" s="119" t="s">
        <v>418</v>
      </c>
      <c r="BA4" s="59"/>
      <c r="BB4" s="118"/>
      <c r="BC4" s="119" t="s">
        <v>419</v>
      </c>
      <c r="BD4" s="59"/>
      <c r="BE4" s="118"/>
    </row>
    <row r="5" spans="1:57" s="45" customFormat="1" ht="22.5">
      <c r="A5" s="160"/>
      <c r="B5" s="148"/>
      <c r="C5" s="157"/>
      <c r="D5" s="140" t="s">
        <v>423</v>
      </c>
      <c r="E5" s="128" t="s">
        <v>424</v>
      </c>
      <c r="F5" s="129" t="s">
        <v>425</v>
      </c>
      <c r="G5" s="118" t="s">
        <v>423</v>
      </c>
      <c r="H5" s="128" t="s">
        <v>424</v>
      </c>
      <c r="I5" s="129" t="s">
        <v>425</v>
      </c>
      <c r="J5" s="160"/>
      <c r="K5" s="157"/>
      <c r="L5" s="140" t="s">
        <v>423</v>
      </c>
      <c r="M5" s="128" t="s">
        <v>424</v>
      </c>
      <c r="N5" s="129" t="s">
        <v>427</v>
      </c>
      <c r="O5" s="140" t="s">
        <v>423</v>
      </c>
      <c r="P5" s="128" t="s">
        <v>424</v>
      </c>
      <c r="Q5" s="129" t="s">
        <v>427</v>
      </c>
      <c r="R5" s="160"/>
      <c r="S5" s="157"/>
      <c r="T5" s="140" t="s">
        <v>423</v>
      </c>
      <c r="U5" s="128" t="s">
        <v>424</v>
      </c>
      <c r="V5" s="129" t="s">
        <v>427</v>
      </c>
      <c r="W5" s="140" t="s">
        <v>423</v>
      </c>
      <c r="X5" s="128" t="s">
        <v>424</v>
      </c>
      <c r="Y5" s="129" t="s">
        <v>427</v>
      </c>
      <c r="Z5" s="160"/>
      <c r="AA5" s="157"/>
      <c r="AB5" s="140" t="s">
        <v>423</v>
      </c>
      <c r="AC5" s="128" t="s">
        <v>424</v>
      </c>
      <c r="AD5" s="129" t="s">
        <v>427</v>
      </c>
      <c r="AE5" s="140" t="s">
        <v>423</v>
      </c>
      <c r="AF5" s="128" t="s">
        <v>424</v>
      </c>
      <c r="AG5" s="129" t="s">
        <v>427</v>
      </c>
      <c r="AH5" s="160"/>
      <c r="AI5" s="157"/>
      <c r="AJ5" s="140" t="s">
        <v>423</v>
      </c>
      <c r="AK5" s="128" t="s">
        <v>424</v>
      </c>
      <c r="AL5" s="129" t="s">
        <v>427</v>
      </c>
      <c r="AM5" s="140" t="s">
        <v>423</v>
      </c>
      <c r="AN5" s="128" t="s">
        <v>424</v>
      </c>
      <c r="AO5" s="129" t="s">
        <v>427</v>
      </c>
      <c r="AP5" s="160"/>
      <c r="AQ5" s="157"/>
      <c r="AR5" s="140" t="s">
        <v>423</v>
      </c>
      <c r="AS5" s="128" t="s">
        <v>424</v>
      </c>
      <c r="AT5" s="129" t="s">
        <v>427</v>
      </c>
      <c r="AU5" s="140" t="s">
        <v>423</v>
      </c>
      <c r="AV5" s="128" t="s">
        <v>424</v>
      </c>
      <c r="AW5" s="129" t="s">
        <v>427</v>
      </c>
      <c r="AX5" s="160"/>
      <c r="AY5" s="157"/>
      <c r="AZ5" s="140" t="s">
        <v>423</v>
      </c>
      <c r="BA5" s="128" t="s">
        <v>424</v>
      </c>
      <c r="BB5" s="129" t="s">
        <v>427</v>
      </c>
      <c r="BC5" s="140" t="s">
        <v>423</v>
      </c>
      <c r="BD5" s="128" t="s">
        <v>424</v>
      </c>
      <c r="BE5" s="129" t="s">
        <v>427</v>
      </c>
    </row>
    <row r="6" spans="1:57" s="46" customFormat="1" ht="13.5">
      <c r="A6" s="161"/>
      <c r="B6" s="149"/>
      <c r="C6" s="158"/>
      <c r="D6" s="141" t="s">
        <v>428</v>
      </c>
      <c r="E6" s="142" t="s">
        <v>428</v>
      </c>
      <c r="F6" s="142" t="s">
        <v>428</v>
      </c>
      <c r="G6" s="141" t="s">
        <v>428</v>
      </c>
      <c r="H6" s="142" t="s">
        <v>428</v>
      </c>
      <c r="I6" s="142" t="s">
        <v>428</v>
      </c>
      <c r="J6" s="161"/>
      <c r="K6" s="158"/>
      <c r="L6" s="141" t="s">
        <v>428</v>
      </c>
      <c r="M6" s="142" t="s">
        <v>428</v>
      </c>
      <c r="N6" s="142" t="s">
        <v>428</v>
      </c>
      <c r="O6" s="141" t="s">
        <v>428</v>
      </c>
      <c r="P6" s="142" t="s">
        <v>428</v>
      </c>
      <c r="Q6" s="142" t="s">
        <v>428</v>
      </c>
      <c r="R6" s="161"/>
      <c r="S6" s="158"/>
      <c r="T6" s="141" t="s">
        <v>428</v>
      </c>
      <c r="U6" s="142" t="s">
        <v>428</v>
      </c>
      <c r="V6" s="142" t="s">
        <v>428</v>
      </c>
      <c r="W6" s="141" t="s">
        <v>428</v>
      </c>
      <c r="X6" s="142" t="s">
        <v>428</v>
      </c>
      <c r="Y6" s="142" t="s">
        <v>428</v>
      </c>
      <c r="Z6" s="161"/>
      <c r="AA6" s="158"/>
      <c r="AB6" s="141" t="s">
        <v>428</v>
      </c>
      <c r="AC6" s="142" t="s">
        <v>428</v>
      </c>
      <c r="AD6" s="142" t="s">
        <v>428</v>
      </c>
      <c r="AE6" s="141" t="s">
        <v>428</v>
      </c>
      <c r="AF6" s="142" t="s">
        <v>428</v>
      </c>
      <c r="AG6" s="142" t="s">
        <v>428</v>
      </c>
      <c r="AH6" s="161"/>
      <c r="AI6" s="158"/>
      <c r="AJ6" s="141" t="s">
        <v>428</v>
      </c>
      <c r="AK6" s="142" t="s">
        <v>428</v>
      </c>
      <c r="AL6" s="142" t="s">
        <v>428</v>
      </c>
      <c r="AM6" s="141" t="s">
        <v>428</v>
      </c>
      <c r="AN6" s="142" t="s">
        <v>428</v>
      </c>
      <c r="AO6" s="142" t="s">
        <v>428</v>
      </c>
      <c r="AP6" s="161"/>
      <c r="AQ6" s="158"/>
      <c r="AR6" s="141" t="s">
        <v>428</v>
      </c>
      <c r="AS6" s="142" t="s">
        <v>428</v>
      </c>
      <c r="AT6" s="142" t="s">
        <v>428</v>
      </c>
      <c r="AU6" s="141" t="s">
        <v>428</v>
      </c>
      <c r="AV6" s="142" t="s">
        <v>428</v>
      </c>
      <c r="AW6" s="142" t="s">
        <v>428</v>
      </c>
      <c r="AX6" s="161"/>
      <c r="AY6" s="158"/>
      <c r="AZ6" s="141" t="s">
        <v>428</v>
      </c>
      <c r="BA6" s="142" t="s">
        <v>428</v>
      </c>
      <c r="BB6" s="142" t="s">
        <v>428</v>
      </c>
      <c r="BC6" s="141" t="s">
        <v>428</v>
      </c>
      <c r="BD6" s="142" t="s">
        <v>428</v>
      </c>
      <c r="BE6" s="142" t="s">
        <v>428</v>
      </c>
    </row>
    <row r="7" spans="1:57" s="61" customFormat="1" ht="12" customHeight="1">
      <c r="A7" s="48" t="s">
        <v>429</v>
      </c>
      <c r="B7" s="48">
        <v>35000</v>
      </c>
      <c r="C7" s="48" t="s">
        <v>425</v>
      </c>
      <c r="D7" s="70">
        <f aca="true" t="shared" si="0" ref="D7:I7">SUM(D8:D26)</f>
        <v>4597</v>
      </c>
      <c r="E7" s="70">
        <f t="shared" si="0"/>
        <v>2697573</v>
      </c>
      <c r="F7" s="70">
        <f t="shared" si="0"/>
        <v>2702170</v>
      </c>
      <c r="G7" s="70">
        <f t="shared" si="0"/>
        <v>0</v>
      </c>
      <c r="H7" s="70">
        <f t="shared" si="0"/>
        <v>964827</v>
      </c>
      <c r="I7" s="70">
        <f t="shared" si="0"/>
        <v>964827</v>
      </c>
      <c r="J7" s="49">
        <f>COUNTIF(J8:J26,"&lt;&gt;")</f>
        <v>11</v>
      </c>
      <c r="K7" s="49">
        <f>COUNTIF(K8:K26,"&lt;&gt;")</f>
        <v>11</v>
      </c>
      <c r="L7" s="70">
        <f aca="true" t="shared" si="1" ref="L7:Q7">SUM(L8:L26)</f>
        <v>0</v>
      </c>
      <c r="M7" s="70">
        <f t="shared" si="1"/>
        <v>2126073</v>
      </c>
      <c r="N7" s="70">
        <f t="shared" si="1"/>
        <v>2126073</v>
      </c>
      <c r="O7" s="70">
        <f t="shared" si="1"/>
        <v>0</v>
      </c>
      <c r="P7" s="70">
        <f t="shared" si="1"/>
        <v>659640</v>
      </c>
      <c r="Q7" s="70">
        <f t="shared" si="1"/>
        <v>659640</v>
      </c>
      <c r="R7" s="49">
        <f>COUNTIF(R8:R26,"&lt;&gt;")</f>
        <v>6</v>
      </c>
      <c r="S7" s="49">
        <f>COUNTIF(S8:S26,"&lt;&gt;")</f>
        <v>6</v>
      </c>
      <c r="T7" s="70">
        <f aca="true" t="shared" si="2" ref="T7:Y7">SUM(T8:T26)</f>
        <v>4597</v>
      </c>
      <c r="U7" s="70">
        <f t="shared" si="2"/>
        <v>571500</v>
      </c>
      <c r="V7" s="70">
        <f t="shared" si="2"/>
        <v>576097</v>
      </c>
      <c r="W7" s="70">
        <f t="shared" si="2"/>
        <v>0</v>
      </c>
      <c r="X7" s="70">
        <f t="shared" si="2"/>
        <v>13753</v>
      </c>
      <c r="Y7" s="70">
        <f t="shared" si="2"/>
        <v>13753</v>
      </c>
      <c r="Z7" s="49">
        <f>COUNTIF(Z8:Z26,"&lt;&gt;")</f>
        <v>2</v>
      </c>
      <c r="AA7" s="49">
        <f>COUNTIF(AA8:AA26,"&lt;&gt;")</f>
        <v>2</v>
      </c>
      <c r="AB7" s="70">
        <f aca="true" t="shared" si="3" ref="AB7:AG7">SUM(AB8:AB26)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291434</v>
      </c>
      <c r="AG7" s="70">
        <f t="shared" si="3"/>
        <v>291434</v>
      </c>
      <c r="AH7" s="49">
        <f>COUNTIF(AH8:AH26,"&lt;&gt;")</f>
        <v>0</v>
      </c>
      <c r="AI7" s="49">
        <f>COUNTIF(AI8:AI26,"&lt;&gt;")</f>
        <v>0</v>
      </c>
      <c r="AJ7" s="70">
        <f aca="true" t="shared" si="4" ref="AJ7:AO7">SUM(AJ8:AJ26)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COUNTIF(AP8:AP26,"&lt;&gt;")</f>
        <v>0</v>
      </c>
      <c r="AQ7" s="49">
        <f>COUNTIF(AQ8:AQ26,"&lt;&gt;")</f>
        <v>0</v>
      </c>
      <c r="AR7" s="70">
        <f aca="true" t="shared" si="5" ref="AR7:AW7">SUM(AR8:AR26)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COUNTIF(AX8:AX26,"&lt;&gt;")</f>
        <v>0</v>
      </c>
      <c r="AY7" s="49">
        <f>COUNTIF(AY8:AY26,"&lt;&gt;")</f>
        <v>0</v>
      </c>
      <c r="AZ7" s="70">
        <f aca="true" t="shared" si="6" ref="AZ7:BE7">SUM(AZ8:AZ26)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429</v>
      </c>
      <c r="B8" s="64" t="s">
        <v>430</v>
      </c>
      <c r="C8" s="51" t="s">
        <v>431</v>
      </c>
      <c r="D8" s="72">
        <f aca="true" t="shared" si="7" ref="D8:D26">SUM(L8,T8,AB8,AJ8,AR8,AZ8)</f>
        <v>0</v>
      </c>
      <c r="E8" s="72">
        <f aca="true" t="shared" si="8" ref="E8:E26">SUM(M8,U8,AC8,AK8,AS8,BA8)</f>
        <v>0</v>
      </c>
      <c r="F8" s="72">
        <f aca="true" t="shared" si="9" ref="F8:F26">SUM(D8:E8)</f>
        <v>0</v>
      </c>
      <c r="G8" s="72">
        <f aca="true" t="shared" si="10" ref="G8:G26">SUM(O8,W8,AE8,AM8,AU8,BC8)</f>
        <v>0</v>
      </c>
      <c r="H8" s="72">
        <f aca="true" t="shared" si="11" ref="H8:H26">SUM(P8,X8,AF8,AN8,AV8,BD8)</f>
        <v>433204</v>
      </c>
      <c r="I8" s="72">
        <f aca="true" t="shared" si="12" ref="I8:I26">SUM(G8:H8)</f>
        <v>433204</v>
      </c>
      <c r="J8" s="65" t="s">
        <v>629</v>
      </c>
      <c r="K8" s="52" t="s">
        <v>630</v>
      </c>
      <c r="L8" s="72">
        <v>0</v>
      </c>
      <c r="M8" s="72">
        <v>0</v>
      </c>
      <c r="N8" s="72">
        <v>0</v>
      </c>
      <c r="O8" s="72">
        <v>0</v>
      </c>
      <c r="P8" s="72">
        <v>433204</v>
      </c>
      <c r="Q8" s="72">
        <v>433204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429</v>
      </c>
      <c r="B9" s="64" t="s">
        <v>432</v>
      </c>
      <c r="C9" s="51" t="s">
        <v>433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429</v>
      </c>
      <c r="B10" s="64" t="s">
        <v>434</v>
      </c>
      <c r="C10" s="51" t="s">
        <v>435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429</v>
      </c>
      <c r="B11" s="64" t="s">
        <v>436</v>
      </c>
      <c r="C11" s="51" t="s">
        <v>437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429</v>
      </c>
      <c r="B12" s="54" t="s">
        <v>438</v>
      </c>
      <c r="C12" s="53" t="s">
        <v>439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429</v>
      </c>
      <c r="B13" s="54" t="s">
        <v>440</v>
      </c>
      <c r="C13" s="53" t="s">
        <v>441</v>
      </c>
      <c r="D13" s="74">
        <f t="shared" si="7"/>
        <v>0</v>
      </c>
      <c r="E13" s="74">
        <f t="shared" si="8"/>
        <v>509265</v>
      </c>
      <c r="F13" s="74">
        <f t="shared" si="9"/>
        <v>509265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 t="s">
        <v>631</v>
      </c>
      <c r="K13" s="53" t="s">
        <v>632</v>
      </c>
      <c r="L13" s="74">
        <v>0</v>
      </c>
      <c r="M13" s="74">
        <v>336968</v>
      </c>
      <c r="N13" s="74">
        <v>336968</v>
      </c>
      <c r="O13" s="74">
        <v>0</v>
      </c>
      <c r="P13" s="74">
        <v>0</v>
      </c>
      <c r="Q13" s="74">
        <v>0</v>
      </c>
      <c r="R13" s="54" t="s">
        <v>633</v>
      </c>
      <c r="S13" s="53" t="s">
        <v>634</v>
      </c>
      <c r="T13" s="74">
        <v>0</v>
      </c>
      <c r="U13" s="74">
        <v>172297</v>
      </c>
      <c r="V13" s="74">
        <v>172297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429</v>
      </c>
      <c r="B14" s="54" t="s">
        <v>442</v>
      </c>
      <c r="C14" s="53" t="s">
        <v>443</v>
      </c>
      <c r="D14" s="74">
        <f t="shared" si="7"/>
        <v>0</v>
      </c>
      <c r="E14" s="74">
        <f t="shared" si="8"/>
        <v>351427</v>
      </c>
      <c r="F14" s="74">
        <f t="shared" si="9"/>
        <v>351427</v>
      </c>
      <c r="G14" s="74">
        <f t="shared" si="10"/>
        <v>0</v>
      </c>
      <c r="H14" s="74">
        <f t="shared" si="11"/>
        <v>228725</v>
      </c>
      <c r="I14" s="74">
        <f t="shared" si="12"/>
        <v>228725</v>
      </c>
      <c r="J14" s="54" t="s">
        <v>635</v>
      </c>
      <c r="K14" s="53" t="s">
        <v>636</v>
      </c>
      <c r="L14" s="74">
        <v>0</v>
      </c>
      <c r="M14" s="74">
        <v>351427</v>
      </c>
      <c r="N14" s="74">
        <v>351427</v>
      </c>
      <c r="O14" s="74">
        <v>0</v>
      </c>
      <c r="P14" s="74">
        <v>0</v>
      </c>
      <c r="Q14" s="74">
        <v>0</v>
      </c>
      <c r="R14" s="64" t="s">
        <v>637</v>
      </c>
      <c r="S14" s="53" t="s">
        <v>638</v>
      </c>
      <c r="T14" s="74">
        <v>0</v>
      </c>
      <c r="U14" s="74">
        <v>0</v>
      </c>
      <c r="V14" s="74">
        <v>0</v>
      </c>
      <c r="W14" s="74">
        <v>0</v>
      </c>
      <c r="X14" s="74">
        <v>13753</v>
      </c>
      <c r="Y14" s="74">
        <v>13753</v>
      </c>
      <c r="Z14" s="64" t="s">
        <v>639</v>
      </c>
      <c r="AA14" s="53" t="s">
        <v>640</v>
      </c>
      <c r="AB14" s="74">
        <v>0</v>
      </c>
      <c r="AC14" s="74">
        <v>0</v>
      </c>
      <c r="AD14" s="74">
        <v>0</v>
      </c>
      <c r="AE14" s="74">
        <v>0</v>
      </c>
      <c r="AF14" s="74">
        <v>214972</v>
      </c>
      <c r="AG14" s="74">
        <v>214972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429</v>
      </c>
      <c r="B15" s="54" t="s">
        <v>444</v>
      </c>
      <c r="C15" s="53" t="s">
        <v>445</v>
      </c>
      <c r="D15" s="74">
        <f t="shared" si="7"/>
        <v>4597</v>
      </c>
      <c r="E15" s="74">
        <f t="shared" si="8"/>
        <v>493999</v>
      </c>
      <c r="F15" s="74">
        <f t="shared" si="9"/>
        <v>498596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 t="s">
        <v>631</v>
      </c>
      <c r="K15" s="53" t="s">
        <v>632</v>
      </c>
      <c r="L15" s="74">
        <v>0</v>
      </c>
      <c r="M15" s="74">
        <v>339372</v>
      </c>
      <c r="N15" s="74">
        <v>339372</v>
      </c>
      <c r="O15" s="74">
        <v>0</v>
      </c>
      <c r="P15" s="74">
        <v>0</v>
      </c>
      <c r="Q15" s="74">
        <v>0</v>
      </c>
      <c r="R15" s="54" t="s">
        <v>633</v>
      </c>
      <c r="S15" s="53" t="s">
        <v>634</v>
      </c>
      <c r="T15" s="74">
        <v>4597</v>
      </c>
      <c r="U15" s="74">
        <v>154627</v>
      </c>
      <c r="V15" s="74">
        <v>159224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429</v>
      </c>
      <c r="B16" s="54" t="s">
        <v>446</v>
      </c>
      <c r="C16" s="53" t="s">
        <v>447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106712</v>
      </c>
      <c r="I16" s="74">
        <f t="shared" si="12"/>
        <v>106712</v>
      </c>
      <c r="J16" s="54" t="s">
        <v>629</v>
      </c>
      <c r="K16" s="53" t="s">
        <v>630</v>
      </c>
      <c r="L16" s="74">
        <v>0</v>
      </c>
      <c r="M16" s="74">
        <v>0</v>
      </c>
      <c r="N16" s="74">
        <v>0</v>
      </c>
      <c r="O16" s="74">
        <v>0</v>
      </c>
      <c r="P16" s="74">
        <v>106712</v>
      </c>
      <c r="Q16" s="74">
        <v>106712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429</v>
      </c>
      <c r="B17" s="54" t="s">
        <v>448</v>
      </c>
      <c r="C17" s="53" t="s">
        <v>449</v>
      </c>
      <c r="D17" s="74">
        <f t="shared" si="7"/>
        <v>0</v>
      </c>
      <c r="E17" s="74">
        <f t="shared" si="8"/>
        <v>137078</v>
      </c>
      <c r="F17" s="74">
        <f t="shared" si="9"/>
        <v>137078</v>
      </c>
      <c r="G17" s="74">
        <f t="shared" si="10"/>
        <v>0</v>
      </c>
      <c r="H17" s="74">
        <f t="shared" si="11"/>
        <v>67523</v>
      </c>
      <c r="I17" s="74">
        <f t="shared" si="12"/>
        <v>67523</v>
      </c>
      <c r="J17" s="54" t="s">
        <v>637</v>
      </c>
      <c r="K17" s="53" t="s">
        <v>638</v>
      </c>
      <c r="L17" s="74">
        <v>0</v>
      </c>
      <c r="M17" s="74">
        <v>137078</v>
      </c>
      <c r="N17" s="74">
        <v>137078</v>
      </c>
      <c r="O17" s="74">
        <v>0</v>
      </c>
      <c r="P17" s="74">
        <v>67523</v>
      </c>
      <c r="Q17" s="74">
        <v>67523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429</v>
      </c>
      <c r="B18" s="54" t="s">
        <v>450</v>
      </c>
      <c r="C18" s="53" t="s">
        <v>451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429</v>
      </c>
      <c r="B19" s="54" t="s">
        <v>452</v>
      </c>
      <c r="C19" s="53" t="s">
        <v>453</v>
      </c>
      <c r="D19" s="74">
        <f t="shared" si="7"/>
        <v>0</v>
      </c>
      <c r="E19" s="74">
        <f t="shared" si="8"/>
        <v>924229</v>
      </c>
      <c r="F19" s="74">
        <f t="shared" si="9"/>
        <v>924229</v>
      </c>
      <c r="G19" s="74">
        <f t="shared" si="10"/>
        <v>0</v>
      </c>
      <c r="H19" s="74">
        <f t="shared" si="11"/>
        <v>76462</v>
      </c>
      <c r="I19" s="74">
        <f t="shared" si="12"/>
        <v>76462</v>
      </c>
      <c r="J19" s="54" t="s">
        <v>631</v>
      </c>
      <c r="K19" s="53" t="s">
        <v>632</v>
      </c>
      <c r="L19" s="74">
        <v>0</v>
      </c>
      <c r="M19" s="74">
        <v>776362</v>
      </c>
      <c r="N19" s="74">
        <v>776362</v>
      </c>
      <c r="O19" s="74">
        <v>0</v>
      </c>
      <c r="P19" s="74">
        <v>0</v>
      </c>
      <c r="Q19" s="74">
        <v>0</v>
      </c>
      <c r="R19" s="54" t="s">
        <v>635</v>
      </c>
      <c r="S19" s="53" t="s">
        <v>636</v>
      </c>
      <c r="T19" s="74">
        <v>0</v>
      </c>
      <c r="U19" s="74">
        <v>147867</v>
      </c>
      <c r="V19" s="74">
        <v>147867</v>
      </c>
      <c r="W19" s="74">
        <v>0</v>
      </c>
      <c r="X19" s="74">
        <v>0</v>
      </c>
      <c r="Y19" s="74">
        <v>0</v>
      </c>
      <c r="Z19" s="54" t="s">
        <v>639</v>
      </c>
      <c r="AA19" s="53" t="s">
        <v>640</v>
      </c>
      <c r="AB19" s="74">
        <v>0</v>
      </c>
      <c r="AC19" s="74">
        <v>0</v>
      </c>
      <c r="AD19" s="74">
        <v>0</v>
      </c>
      <c r="AE19" s="74">
        <v>0</v>
      </c>
      <c r="AF19" s="74">
        <v>76462</v>
      </c>
      <c r="AG19" s="74">
        <v>76462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429</v>
      </c>
      <c r="B20" s="54" t="s">
        <v>454</v>
      </c>
      <c r="C20" s="53" t="s">
        <v>455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429</v>
      </c>
      <c r="B21" s="54" t="s">
        <v>456</v>
      </c>
      <c r="C21" s="53" t="s">
        <v>457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429</v>
      </c>
      <c r="B22" s="54" t="s">
        <v>458</v>
      </c>
      <c r="C22" s="53" t="s">
        <v>459</v>
      </c>
      <c r="D22" s="74">
        <f t="shared" si="7"/>
        <v>0</v>
      </c>
      <c r="E22" s="74">
        <f t="shared" si="8"/>
        <v>72151</v>
      </c>
      <c r="F22" s="74">
        <f t="shared" si="9"/>
        <v>72151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 t="s">
        <v>635</v>
      </c>
      <c r="K22" s="53" t="s">
        <v>636</v>
      </c>
      <c r="L22" s="74">
        <v>0</v>
      </c>
      <c r="M22" s="74">
        <v>72151</v>
      </c>
      <c r="N22" s="74">
        <v>72151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429</v>
      </c>
      <c r="B23" s="54" t="s">
        <v>460</v>
      </c>
      <c r="C23" s="53" t="s">
        <v>461</v>
      </c>
      <c r="D23" s="74">
        <f t="shared" si="7"/>
        <v>0</v>
      </c>
      <c r="E23" s="74">
        <f t="shared" si="8"/>
        <v>10757</v>
      </c>
      <c r="F23" s="74">
        <f t="shared" si="9"/>
        <v>10757</v>
      </c>
      <c r="G23" s="74">
        <f t="shared" si="10"/>
        <v>0</v>
      </c>
      <c r="H23" s="74">
        <f t="shared" si="11"/>
        <v>8538</v>
      </c>
      <c r="I23" s="74">
        <f t="shared" si="12"/>
        <v>8538</v>
      </c>
      <c r="J23" s="54" t="s">
        <v>637</v>
      </c>
      <c r="K23" s="53" t="s">
        <v>638</v>
      </c>
      <c r="L23" s="74">
        <v>0</v>
      </c>
      <c r="M23" s="74">
        <v>10757</v>
      </c>
      <c r="N23" s="74">
        <v>10757</v>
      </c>
      <c r="O23" s="74">
        <v>0</v>
      </c>
      <c r="P23" s="74">
        <v>8538</v>
      </c>
      <c r="Q23" s="74">
        <v>8538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429</v>
      </c>
      <c r="B24" s="54" t="s">
        <v>462</v>
      </c>
      <c r="C24" s="53" t="s">
        <v>463</v>
      </c>
      <c r="D24" s="74">
        <f t="shared" si="7"/>
        <v>0</v>
      </c>
      <c r="E24" s="74">
        <f t="shared" si="8"/>
        <v>99110</v>
      </c>
      <c r="F24" s="74">
        <f t="shared" si="9"/>
        <v>99110</v>
      </c>
      <c r="G24" s="74">
        <f t="shared" si="10"/>
        <v>0</v>
      </c>
      <c r="H24" s="74">
        <f t="shared" si="11"/>
        <v>22967</v>
      </c>
      <c r="I24" s="74">
        <f t="shared" si="12"/>
        <v>22967</v>
      </c>
      <c r="J24" s="54" t="s">
        <v>637</v>
      </c>
      <c r="K24" s="53" t="s">
        <v>638</v>
      </c>
      <c r="L24" s="74">
        <v>0</v>
      </c>
      <c r="M24" s="74">
        <v>50755</v>
      </c>
      <c r="N24" s="74">
        <v>50755</v>
      </c>
      <c r="O24" s="74">
        <v>0</v>
      </c>
      <c r="P24" s="74">
        <v>22967</v>
      </c>
      <c r="Q24" s="74">
        <v>22967</v>
      </c>
      <c r="R24" s="54" t="s">
        <v>641</v>
      </c>
      <c r="S24" s="53" t="s">
        <v>642</v>
      </c>
      <c r="T24" s="74">
        <v>0</v>
      </c>
      <c r="U24" s="74">
        <v>48355</v>
      </c>
      <c r="V24" s="74">
        <v>48355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429</v>
      </c>
      <c r="B25" s="54" t="s">
        <v>464</v>
      </c>
      <c r="C25" s="53" t="s">
        <v>465</v>
      </c>
      <c r="D25" s="74">
        <f t="shared" si="7"/>
        <v>0</v>
      </c>
      <c r="E25" s="74">
        <f t="shared" si="8"/>
        <v>99557</v>
      </c>
      <c r="F25" s="74">
        <f t="shared" si="9"/>
        <v>99557</v>
      </c>
      <c r="G25" s="74">
        <f t="shared" si="10"/>
        <v>0</v>
      </c>
      <c r="H25" s="74">
        <f t="shared" si="11"/>
        <v>20696</v>
      </c>
      <c r="I25" s="74">
        <f t="shared" si="12"/>
        <v>20696</v>
      </c>
      <c r="J25" s="54" t="s">
        <v>637</v>
      </c>
      <c r="K25" s="53" t="s">
        <v>638</v>
      </c>
      <c r="L25" s="74">
        <v>0</v>
      </c>
      <c r="M25" s="74">
        <v>51203</v>
      </c>
      <c r="N25" s="74">
        <v>51203</v>
      </c>
      <c r="O25" s="74">
        <v>0</v>
      </c>
      <c r="P25" s="74">
        <v>20696</v>
      </c>
      <c r="Q25" s="74">
        <v>20696</v>
      </c>
      <c r="R25" s="54" t="s">
        <v>641</v>
      </c>
      <c r="S25" s="53" t="s">
        <v>642</v>
      </c>
      <c r="T25" s="74">
        <v>0</v>
      </c>
      <c r="U25" s="74">
        <v>48354</v>
      </c>
      <c r="V25" s="74">
        <v>48354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429</v>
      </c>
      <c r="B26" s="54" t="s">
        <v>466</v>
      </c>
      <c r="C26" s="53" t="s">
        <v>467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468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469</v>
      </c>
      <c r="B2" s="147" t="s">
        <v>470</v>
      </c>
      <c r="C2" s="156" t="s">
        <v>471</v>
      </c>
      <c r="D2" s="165" t="s">
        <v>472</v>
      </c>
      <c r="E2" s="166"/>
      <c r="F2" s="143" t="s">
        <v>473</v>
      </c>
      <c r="G2" s="60"/>
      <c r="H2" s="60"/>
      <c r="I2" s="118"/>
      <c r="J2" s="143" t="s">
        <v>474</v>
      </c>
      <c r="K2" s="60"/>
      <c r="L2" s="60"/>
      <c r="M2" s="118"/>
      <c r="N2" s="143" t="s">
        <v>475</v>
      </c>
      <c r="O2" s="60"/>
      <c r="P2" s="60"/>
      <c r="Q2" s="118"/>
      <c r="R2" s="143" t="s">
        <v>476</v>
      </c>
      <c r="S2" s="60"/>
      <c r="T2" s="60"/>
      <c r="U2" s="118"/>
      <c r="V2" s="143" t="s">
        <v>477</v>
      </c>
      <c r="W2" s="60"/>
      <c r="X2" s="60"/>
      <c r="Y2" s="118"/>
      <c r="Z2" s="143" t="s">
        <v>478</v>
      </c>
      <c r="AA2" s="60"/>
      <c r="AB2" s="60"/>
      <c r="AC2" s="118"/>
      <c r="AD2" s="143" t="s">
        <v>479</v>
      </c>
      <c r="AE2" s="60"/>
      <c r="AF2" s="60"/>
      <c r="AG2" s="118"/>
      <c r="AH2" s="143" t="s">
        <v>480</v>
      </c>
      <c r="AI2" s="60"/>
      <c r="AJ2" s="60"/>
      <c r="AK2" s="118"/>
      <c r="AL2" s="143" t="s">
        <v>481</v>
      </c>
      <c r="AM2" s="60"/>
      <c r="AN2" s="60"/>
      <c r="AO2" s="118"/>
      <c r="AP2" s="143" t="s">
        <v>482</v>
      </c>
      <c r="AQ2" s="60"/>
      <c r="AR2" s="60"/>
      <c r="AS2" s="118"/>
      <c r="AT2" s="143" t="s">
        <v>483</v>
      </c>
      <c r="AU2" s="60"/>
      <c r="AV2" s="60"/>
      <c r="AW2" s="118"/>
      <c r="AX2" s="143" t="s">
        <v>484</v>
      </c>
      <c r="AY2" s="60"/>
      <c r="AZ2" s="60"/>
      <c r="BA2" s="118"/>
      <c r="BB2" s="143" t="s">
        <v>485</v>
      </c>
      <c r="BC2" s="60"/>
      <c r="BD2" s="60"/>
      <c r="BE2" s="118"/>
      <c r="BF2" s="143" t="s">
        <v>486</v>
      </c>
      <c r="BG2" s="60"/>
      <c r="BH2" s="60"/>
      <c r="BI2" s="118"/>
      <c r="BJ2" s="143" t="s">
        <v>487</v>
      </c>
      <c r="BK2" s="60"/>
      <c r="BL2" s="60"/>
      <c r="BM2" s="118"/>
      <c r="BN2" s="143" t="s">
        <v>488</v>
      </c>
      <c r="BO2" s="60"/>
      <c r="BP2" s="60"/>
      <c r="BQ2" s="118"/>
      <c r="BR2" s="143" t="s">
        <v>489</v>
      </c>
      <c r="BS2" s="60"/>
      <c r="BT2" s="60"/>
      <c r="BU2" s="118"/>
      <c r="BV2" s="143" t="s">
        <v>490</v>
      </c>
      <c r="BW2" s="60"/>
      <c r="BX2" s="60"/>
      <c r="BY2" s="118"/>
      <c r="BZ2" s="143" t="s">
        <v>491</v>
      </c>
      <c r="CA2" s="60"/>
      <c r="CB2" s="60"/>
      <c r="CC2" s="118"/>
      <c r="CD2" s="143" t="s">
        <v>492</v>
      </c>
      <c r="CE2" s="60"/>
      <c r="CF2" s="60"/>
      <c r="CG2" s="118"/>
      <c r="CH2" s="143" t="s">
        <v>493</v>
      </c>
      <c r="CI2" s="60"/>
      <c r="CJ2" s="60"/>
      <c r="CK2" s="118"/>
      <c r="CL2" s="143" t="s">
        <v>494</v>
      </c>
      <c r="CM2" s="60"/>
      <c r="CN2" s="60"/>
      <c r="CO2" s="118"/>
      <c r="CP2" s="143" t="s">
        <v>495</v>
      </c>
      <c r="CQ2" s="60"/>
      <c r="CR2" s="60"/>
      <c r="CS2" s="118"/>
      <c r="CT2" s="143" t="s">
        <v>496</v>
      </c>
      <c r="CU2" s="60"/>
      <c r="CV2" s="60"/>
      <c r="CW2" s="118"/>
      <c r="CX2" s="143" t="s">
        <v>497</v>
      </c>
      <c r="CY2" s="60"/>
      <c r="CZ2" s="60"/>
      <c r="DA2" s="118"/>
      <c r="DB2" s="143" t="s">
        <v>498</v>
      </c>
      <c r="DC2" s="60"/>
      <c r="DD2" s="60"/>
      <c r="DE2" s="118"/>
      <c r="DF2" s="143" t="s">
        <v>499</v>
      </c>
      <c r="DG2" s="60"/>
      <c r="DH2" s="60"/>
      <c r="DI2" s="118"/>
      <c r="DJ2" s="143" t="s">
        <v>500</v>
      </c>
      <c r="DK2" s="60"/>
      <c r="DL2" s="60"/>
      <c r="DM2" s="118"/>
      <c r="DN2" s="143" t="s">
        <v>501</v>
      </c>
      <c r="DO2" s="60"/>
      <c r="DP2" s="60"/>
      <c r="DQ2" s="118"/>
      <c r="DR2" s="143" t="s">
        <v>502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503</v>
      </c>
      <c r="F4" s="159" t="s">
        <v>504</v>
      </c>
      <c r="G4" s="159" t="s">
        <v>411</v>
      </c>
      <c r="H4" s="159" t="s">
        <v>0</v>
      </c>
      <c r="I4" s="159" t="s">
        <v>503</v>
      </c>
      <c r="J4" s="159" t="s">
        <v>504</v>
      </c>
      <c r="K4" s="159" t="s">
        <v>411</v>
      </c>
      <c r="L4" s="159" t="s">
        <v>0</v>
      </c>
      <c r="M4" s="159" t="s">
        <v>503</v>
      </c>
      <c r="N4" s="159" t="s">
        <v>504</v>
      </c>
      <c r="O4" s="159" t="s">
        <v>411</v>
      </c>
      <c r="P4" s="159" t="s">
        <v>0</v>
      </c>
      <c r="Q4" s="159" t="s">
        <v>503</v>
      </c>
      <c r="R4" s="159" t="s">
        <v>504</v>
      </c>
      <c r="S4" s="159" t="s">
        <v>411</v>
      </c>
      <c r="T4" s="159" t="s">
        <v>0</v>
      </c>
      <c r="U4" s="159" t="s">
        <v>503</v>
      </c>
      <c r="V4" s="159" t="s">
        <v>504</v>
      </c>
      <c r="W4" s="159" t="s">
        <v>411</v>
      </c>
      <c r="X4" s="159" t="s">
        <v>0</v>
      </c>
      <c r="Y4" s="159" t="s">
        <v>503</v>
      </c>
      <c r="Z4" s="159" t="s">
        <v>504</v>
      </c>
      <c r="AA4" s="159" t="s">
        <v>411</v>
      </c>
      <c r="AB4" s="159" t="s">
        <v>0</v>
      </c>
      <c r="AC4" s="159" t="s">
        <v>503</v>
      </c>
      <c r="AD4" s="159" t="s">
        <v>504</v>
      </c>
      <c r="AE4" s="159" t="s">
        <v>411</v>
      </c>
      <c r="AF4" s="159" t="s">
        <v>0</v>
      </c>
      <c r="AG4" s="159" t="s">
        <v>503</v>
      </c>
      <c r="AH4" s="159" t="s">
        <v>504</v>
      </c>
      <c r="AI4" s="159" t="s">
        <v>411</v>
      </c>
      <c r="AJ4" s="159" t="s">
        <v>0</v>
      </c>
      <c r="AK4" s="159" t="s">
        <v>503</v>
      </c>
      <c r="AL4" s="159" t="s">
        <v>504</v>
      </c>
      <c r="AM4" s="159" t="s">
        <v>411</v>
      </c>
      <c r="AN4" s="159" t="s">
        <v>0</v>
      </c>
      <c r="AO4" s="159" t="s">
        <v>503</v>
      </c>
      <c r="AP4" s="159" t="s">
        <v>504</v>
      </c>
      <c r="AQ4" s="159" t="s">
        <v>411</v>
      </c>
      <c r="AR4" s="159" t="s">
        <v>0</v>
      </c>
      <c r="AS4" s="159" t="s">
        <v>503</v>
      </c>
      <c r="AT4" s="159" t="s">
        <v>504</v>
      </c>
      <c r="AU4" s="159" t="s">
        <v>411</v>
      </c>
      <c r="AV4" s="159" t="s">
        <v>0</v>
      </c>
      <c r="AW4" s="159" t="s">
        <v>503</v>
      </c>
      <c r="AX4" s="159" t="s">
        <v>504</v>
      </c>
      <c r="AY4" s="159" t="s">
        <v>411</v>
      </c>
      <c r="AZ4" s="159" t="s">
        <v>0</v>
      </c>
      <c r="BA4" s="159" t="s">
        <v>503</v>
      </c>
      <c r="BB4" s="159" t="s">
        <v>504</v>
      </c>
      <c r="BC4" s="159" t="s">
        <v>411</v>
      </c>
      <c r="BD4" s="159" t="s">
        <v>0</v>
      </c>
      <c r="BE4" s="159" t="s">
        <v>503</v>
      </c>
      <c r="BF4" s="159" t="s">
        <v>504</v>
      </c>
      <c r="BG4" s="159" t="s">
        <v>411</v>
      </c>
      <c r="BH4" s="159" t="s">
        <v>0</v>
      </c>
      <c r="BI4" s="159" t="s">
        <v>503</v>
      </c>
      <c r="BJ4" s="159" t="s">
        <v>504</v>
      </c>
      <c r="BK4" s="159" t="s">
        <v>411</v>
      </c>
      <c r="BL4" s="159" t="s">
        <v>0</v>
      </c>
      <c r="BM4" s="159" t="s">
        <v>503</v>
      </c>
      <c r="BN4" s="159" t="s">
        <v>504</v>
      </c>
      <c r="BO4" s="159" t="s">
        <v>411</v>
      </c>
      <c r="BP4" s="159" t="s">
        <v>0</v>
      </c>
      <c r="BQ4" s="159" t="s">
        <v>503</v>
      </c>
      <c r="BR4" s="159" t="s">
        <v>504</v>
      </c>
      <c r="BS4" s="159" t="s">
        <v>411</v>
      </c>
      <c r="BT4" s="159" t="s">
        <v>0</v>
      </c>
      <c r="BU4" s="159" t="s">
        <v>503</v>
      </c>
      <c r="BV4" s="159" t="s">
        <v>504</v>
      </c>
      <c r="BW4" s="159" t="s">
        <v>411</v>
      </c>
      <c r="BX4" s="159" t="s">
        <v>0</v>
      </c>
      <c r="BY4" s="159" t="s">
        <v>503</v>
      </c>
      <c r="BZ4" s="159" t="s">
        <v>504</v>
      </c>
      <c r="CA4" s="159" t="s">
        <v>411</v>
      </c>
      <c r="CB4" s="159" t="s">
        <v>0</v>
      </c>
      <c r="CC4" s="159" t="s">
        <v>503</v>
      </c>
      <c r="CD4" s="159" t="s">
        <v>504</v>
      </c>
      <c r="CE4" s="159" t="s">
        <v>411</v>
      </c>
      <c r="CF4" s="159" t="s">
        <v>0</v>
      </c>
      <c r="CG4" s="159" t="s">
        <v>503</v>
      </c>
      <c r="CH4" s="159" t="s">
        <v>504</v>
      </c>
      <c r="CI4" s="159" t="s">
        <v>411</v>
      </c>
      <c r="CJ4" s="159" t="s">
        <v>0</v>
      </c>
      <c r="CK4" s="159" t="s">
        <v>503</v>
      </c>
      <c r="CL4" s="159" t="s">
        <v>504</v>
      </c>
      <c r="CM4" s="159" t="s">
        <v>411</v>
      </c>
      <c r="CN4" s="159" t="s">
        <v>0</v>
      </c>
      <c r="CO4" s="159" t="s">
        <v>503</v>
      </c>
      <c r="CP4" s="159" t="s">
        <v>504</v>
      </c>
      <c r="CQ4" s="159" t="s">
        <v>411</v>
      </c>
      <c r="CR4" s="159" t="s">
        <v>0</v>
      </c>
      <c r="CS4" s="159" t="s">
        <v>503</v>
      </c>
      <c r="CT4" s="159" t="s">
        <v>504</v>
      </c>
      <c r="CU4" s="159" t="s">
        <v>411</v>
      </c>
      <c r="CV4" s="159" t="s">
        <v>0</v>
      </c>
      <c r="CW4" s="159" t="s">
        <v>503</v>
      </c>
      <c r="CX4" s="159" t="s">
        <v>504</v>
      </c>
      <c r="CY4" s="159" t="s">
        <v>411</v>
      </c>
      <c r="CZ4" s="159" t="s">
        <v>0</v>
      </c>
      <c r="DA4" s="159" t="s">
        <v>503</v>
      </c>
      <c r="DB4" s="159" t="s">
        <v>504</v>
      </c>
      <c r="DC4" s="159" t="s">
        <v>411</v>
      </c>
      <c r="DD4" s="159" t="s">
        <v>0</v>
      </c>
      <c r="DE4" s="159" t="s">
        <v>503</v>
      </c>
      <c r="DF4" s="159" t="s">
        <v>504</v>
      </c>
      <c r="DG4" s="159" t="s">
        <v>411</v>
      </c>
      <c r="DH4" s="159" t="s">
        <v>0</v>
      </c>
      <c r="DI4" s="159" t="s">
        <v>503</v>
      </c>
      <c r="DJ4" s="159" t="s">
        <v>504</v>
      </c>
      <c r="DK4" s="159" t="s">
        <v>411</v>
      </c>
      <c r="DL4" s="159" t="s">
        <v>0</v>
      </c>
      <c r="DM4" s="159" t="s">
        <v>503</v>
      </c>
      <c r="DN4" s="159" t="s">
        <v>504</v>
      </c>
      <c r="DO4" s="159" t="s">
        <v>411</v>
      </c>
      <c r="DP4" s="159" t="s">
        <v>0</v>
      </c>
      <c r="DQ4" s="159" t="s">
        <v>503</v>
      </c>
      <c r="DR4" s="159" t="s">
        <v>504</v>
      </c>
      <c r="DS4" s="159" t="s">
        <v>411</v>
      </c>
      <c r="DT4" s="159" t="s">
        <v>0</v>
      </c>
      <c r="DU4" s="159" t="s">
        <v>503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505</v>
      </c>
      <c r="E6" s="142" t="s">
        <v>505</v>
      </c>
      <c r="F6" s="164"/>
      <c r="G6" s="161"/>
      <c r="H6" s="142" t="s">
        <v>505</v>
      </c>
      <c r="I6" s="142" t="s">
        <v>505</v>
      </c>
      <c r="J6" s="164"/>
      <c r="K6" s="161"/>
      <c r="L6" s="142" t="s">
        <v>505</v>
      </c>
      <c r="M6" s="142" t="s">
        <v>505</v>
      </c>
      <c r="N6" s="164"/>
      <c r="O6" s="161"/>
      <c r="P6" s="142" t="s">
        <v>505</v>
      </c>
      <c r="Q6" s="142" t="s">
        <v>505</v>
      </c>
      <c r="R6" s="164"/>
      <c r="S6" s="161"/>
      <c r="T6" s="142" t="s">
        <v>505</v>
      </c>
      <c r="U6" s="142" t="s">
        <v>505</v>
      </c>
      <c r="V6" s="164"/>
      <c r="W6" s="161"/>
      <c r="X6" s="142" t="s">
        <v>505</v>
      </c>
      <c r="Y6" s="142" t="s">
        <v>505</v>
      </c>
      <c r="Z6" s="164"/>
      <c r="AA6" s="161"/>
      <c r="AB6" s="142" t="s">
        <v>505</v>
      </c>
      <c r="AC6" s="142" t="s">
        <v>505</v>
      </c>
      <c r="AD6" s="164"/>
      <c r="AE6" s="161"/>
      <c r="AF6" s="142" t="s">
        <v>505</v>
      </c>
      <c r="AG6" s="142" t="s">
        <v>505</v>
      </c>
      <c r="AH6" s="164"/>
      <c r="AI6" s="161"/>
      <c r="AJ6" s="142" t="s">
        <v>505</v>
      </c>
      <c r="AK6" s="142" t="s">
        <v>505</v>
      </c>
      <c r="AL6" s="164"/>
      <c r="AM6" s="161"/>
      <c r="AN6" s="142" t="s">
        <v>505</v>
      </c>
      <c r="AO6" s="142" t="s">
        <v>505</v>
      </c>
      <c r="AP6" s="164"/>
      <c r="AQ6" s="161"/>
      <c r="AR6" s="142" t="s">
        <v>505</v>
      </c>
      <c r="AS6" s="142" t="s">
        <v>505</v>
      </c>
      <c r="AT6" s="164"/>
      <c r="AU6" s="161"/>
      <c r="AV6" s="142" t="s">
        <v>505</v>
      </c>
      <c r="AW6" s="142" t="s">
        <v>505</v>
      </c>
      <c r="AX6" s="164"/>
      <c r="AY6" s="161"/>
      <c r="AZ6" s="142" t="s">
        <v>505</v>
      </c>
      <c r="BA6" s="142" t="s">
        <v>505</v>
      </c>
      <c r="BB6" s="164"/>
      <c r="BC6" s="161"/>
      <c r="BD6" s="142" t="s">
        <v>505</v>
      </c>
      <c r="BE6" s="142" t="s">
        <v>505</v>
      </c>
      <c r="BF6" s="164"/>
      <c r="BG6" s="161"/>
      <c r="BH6" s="142" t="s">
        <v>505</v>
      </c>
      <c r="BI6" s="142" t="s">
        <v>505</v>
      </c>
      <c r="BJ6" s="164"/>
      <c r="BK6" s="161"/>
      <c r="BL6" s="142" t="s">
        <v>505</v>
      </c>
      <c r="BM6" s="142" t="s">
        <v>505</v>
      </c>
      <c r="BN6" s="164"/>
      <c r="BO6" s="161"/>
      <c r="BP6" s="142" t="s">
        <v>505</v>
      </c>
      <c r="BQ6" s="142" t="s">
        <v>505</v>
      </c>
      <c r="BR6" s="164"/>
      <c r="BS6" s="161"/>
      <c r="BT6" s="142" t="s">
        <v>505</v>
      </c>
      <c r="BU6" s="142" t="s">
        <v>505</v>
      </c>
      <c r="BV6" s="164"/>
      <c r="BW6" s="161"/>
      <c r="BX6" s="142" t="s">
        <v>505</v>
      </c>
      <c r="BY6" s="142" t="s">
        <v>505</v>
      </c>
      <c r="BZ6" s="164"/>
      <c r="CA6" s="161"/>
      <c r="CB6" s="142" t="s">
        <v>505</v>
      </c>
      <c r="CC6" s="142" t="s">
        <v>505</v>
      </c>
      <c r="CD6" s="164"/>
      <c r="CE6" s="161"/>
      <c r="CF6" s="142" t="s">
        <v>505</v>
      </c>
      <c r="CG6" s="142" t="s">
        <v>505</v>
      </c>
      <c r="CH6" s="164"/>
      <c r="CI6" s="161"/>
      <c r="CJ6" s="142" t="s">
        <v>505</v>
      </c>
      <c r="CK6" s="142" t="s">
        <v>505</v>
      </c>
      <c r="CL6" s="164"/>
      <c r="CM6" s="161"/>
      <c r="CN6" s="142" t="s">
        <v>505</v>
      </c>
      <c r="CO6" s="142" t="s">
        <v>505</v>
      </c>
      <c r="CP6" s="164"/>
      <c r="CQ6" s="161"/>
      <c r="CR6" s="142" t="s">
        <v>505</v>
      </c>
      <c r="CS6" s="142" t="s">
        <v>505</v>
      </c>
      <c r="CT6" s="164"/>
      <c r="CU6" s="161"/>
      <c r="CV6" s="142" t="s">
        <v>505</v>
      </c>
      <c r="CW6" s="142" t="s">
        <v>505</v>
      </c>
      <c r="CX6" s="164"/>
      <c r="CY6" s="161"/>
      <c r="CZ6" s="142" t="s">
        <v>505</v>
      </c>
      <c r="DA6" s="142" t="s">
        <v>505</v>
      </c>
      <c r="DB6" s="164"/>
      <c r="DC6" s="161"/>
      <c r="DD6" s="142" t="s">
        <v>505</v>
      </c>
      <c r="DE6" s="142" t="s">
        <v>505</v>
      </c>
      <c r="DF6" s="164"/>
      <c r="DG6" s="161"/>
      <c r="DH6" s="142" t="s">
        <v>505</v>
      </c>
      <c r="DI6" s="142" t="s">
        <v>505</v>
      </c>
      <c r="DJ6" s="164"/>
      <c r="DK6" s="161"/>
      <c r="DL6" s="142" t="s">
        <v>505</v>
      </c>
      <c r="DM6" s="142" t="s">
        <v>505</v>
      </c>
      <c r="DN6" s="164"/>
      <c r="DO6" s="161"/>
      <c r="DP6" s="142" t="s">
        <v>505</v>
      </c>
      <c r="DQ6" s="142" t="s">
        <v>505</v>
      </c>
      <c r="DR6" s="164"/>
      <c r="DS6" s="161"/>
      <c r="DT6" s="142" t="s">
        <v>505</v>
      </c>
      <c r="DU6" s="142" t="s">
        <v>505</v>
      </c>
    </row>
    <row r="7" spans="1:125" s="61" customFormat="1" ht="12" customHeight="1">
      <c r="A7" s="48" t="s">
        <v>506</v>
      </c>
      <c r="B7" s="48">
        <v>35000</v>
      </c>
      <c r="C7" s="48" t="s">
        <v>507</v>
      </c>
      <c r="D7" s="70">
        <f>SUM(D8:D14)</f>
        <v>2467821</v>
      </c>
      <c r="E7" s="70">
        <f>SUM(E8:E14)</f>
        <v>857147</v>
      </c>
      <c r="F7" s="49">
        <f>COUNTIF(F8:F14,"&lt;&gt;")</f>
        <v>7</v>
      </c>
      <c r="G7" s="49">
        <f>COUNTIF(G8:G14,"&lt;&gt;")</f>
        <v>7</v>
      </c>
      <c r="H7" s="70">
        <f>SUM(H8:H14)</f>
        <v>1263962</v>
      </c>
      <c r="I7" s="70">
        <f>SUM(I8:I14)</f>
        <v>632249</v>
      </c>
      <c r="J7" s="49">
        <f>COUNTIF(J8:J14,"&lt;&gt;")</f>
        <v>7</v>
      </c>
      <c r="K7" s="49">
        <f>COUNTIF(K8:K14,"&lt;&gt;")</f>
        <v>7</v>
      </c>
      <c r="L7" s="70">
        <f>SUM(L8:L14)</f>
        <v>687194</v>
      </c>
      <c r="M7" s="70">
        <f>SUM(M8:M14)</f>
        <v>172697</v>
      </c>
      <c r="N7" s="49">
        <f>COUNTIF(N8:N14,"&lt;&gt;")</f>
        <v>3</v>
      </c>
      <c r="O7" s="49">
        <f>COUNTIF(O8:O14,"&lt;&gt;")</f>
        <v>3</v>
      </c>
      <c r="P7" s="70">
        <f>SUM(P8:P14)</f>
        <v>414707</v>
      </c>
      <c r="Q7" s="70">
        <f>SUM(Q8:Q14)</f>
        <v>8538</v>
      </c>
      <c r="R7" s="49">
        <f>COUNTIF(R8:R14,"&lt;&gt;")</f>
        <v>1</v>
      </c>
      <c r="S7" s="49">
        <f>COUNTIF(S8:S14,"&lt;&gt;")</f>
        <v>1</v>
      </c>
      <c r="T7" s="70">
        <f>SUM(T8:T14)</f>
        <v>50755</v>
      </c>
      <c r="U7" s="70">
        <f>SUM(U8:U14)</f>
        <v>22967</v>
      </c>
      <c r="V7" s="49">
        <f>COUNTIF(V8:V14,"&lt;&gt;")</f>
        <v>1</v>
      </c>
      <c r="W7" s="49">
        <f>COUNTIF(W8:W14,"&lt;&gt;")</f>
        <v>1</v>
      </c>
      <c r="X7" s="70">
        <f>SUM(X8:X14)</f>
        <v>51203</v>
      </c>
      <c r="Y7" s="70">
        <f>SUM(Y8:Y14)</f>
        <v>20696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506</v>
      </c>
      <c r="B8" s="64" t="s">
        <v>508</v>
      </c>
      <c r="C8" s="51" t="s">
        <v>509</v>
      </c>
      <c r="D8" s="72">
        <f aca="true" t="shared" si="0" ref="D8:E14">SUM(H8,L8,P8,T8,X8,AB8,AF8,AJ8,AN8,AR8,AV8,AZ8,BD8,BH8,BL8,BP8,BT8,BX8,CB8,CF8,CJ8,CN8,CR8,CV8,CZ8,DD8,DH8,DL8,DP8,DT8)</f>
        <v>0</v>
      </c>
      <c r="E8" s="72">
        <f t="shared" si="0"/>
        <v>432236</v>
      </c>
      <c r="F8" s="66" t="s">
        <v>643</v>
      </c>
      <c r="G8" s="52" t="s">
        <v>644</v>
      </c>
      <c r="H8" s="72">
        <v>0</v>
      </c>
      <c r="I8" s="72">
        <v>349755</v>
      </c>
      <c r="J8" s="66" t="s">
        <v>645</v>
      </c>
      <c r="K8" s="52" t="s">
        <v>646</v>
      </c>
      <c r="L8" s="72">
        <v>0</v>
      </c>
      <c r="M8" s="72">
        <v>82481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506</v>
      </c>
      <c r="B9" s="64" t="s">
        <v>510</v>
      </c>
      <c r="C9" s="51" t="s">
        <v>511</v>
      </c>
      <c r="D9" s="72">
        <f t="shared" si="0"/>
        <v>0</v>
      </c>
      <c r="E9" s="72">
        <f t="shared" si="0"/>
        <v>291434</v>
      </c>
      <c r="F9" s="66" t="s">
        <v>647</v>
      </c>
      <c r="G9" s="52" t="s">
        <v>648</v>
      </c>
      <c r="H9" s="72">
        <v>0</v>
      </c>
      <c r="I9" s="72">
        <v>214971</v>
      </c>
      <c r="J9" s="66" t="s">
        <v>649</v>
      </c>
      <c r="K9" s="52" t="s">
        <v>650</v>
      </c>
      <c r="L9" s="72">
        <v>0</v>
      </c>
      <c r="M9" s="72">
        <v>76463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506</v>
      </c>
      <c r="B10" s="64" t="s">
        <v>512</v>
      </c>
      <c r="C10" s="51" t="s">
        <v>513</v>
      </c>
      <c r="D10" s="72">
        <f t="shared" si="0"/>
        <v>249793</v>
      </c>
      <c r="E10" s="72">
        <f t="shared" si="0"/>
        <v>133477</v>
      </c>
      <c r="F10" s="66" t="s">
        <v>651</v>
      </c>
      <c r="G10" s="52" t="s">
        <v>652</v>
      </c>
      <c r="H10" s="72">
        <v>137078</v>
      </c>
      <c r="I10" s="72">
        <v>67523</v>
      </c>
      <c r="J10" s="66" t="s">
        <v>647</v>
      </c>
      <c r="K10" s="52" t="s">
        <v>648</v>
      </c>
      <c r="L10" s="72">
        <v>0</v>
      </c>
      <c r="M10" s="72">
        <v>13753</v>
      </c>
      <c r="N10" s="66" t="s">
        <v>653</v>
      </c>
      <c r="O10" s="52" t="s">
        <v>654</v>
      </c>
      <c r="P10" s="72">
        <v>10757</v>
      </c>
      <c r="Q10" s="72">
        <v>8538</v>
      </c>
      <c r="R10" s="66" t="s">
        <v>655</v>
      </c>
      <c r="S10" s="52" t="s">
        <v>656</v>
      </c>
      <c r="T10" s="72">
        <v>50755</v>
      </c>
      <c r="U10" s="72">
        <v>22967</v>
      </c>
      <c r="V10" s="66" t="s">
        <v>657</v>
      </c>
      <c r="W10" s="52" t="s">
        <v>658</v>
      </c>
      <c r="X10" s="72">
        <v>51203</v>
      </c>
      <c r="Y10" s="72">
        <v>20696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506</v>
      </c>
      <c r="B11" s="64" t="s">
        <v>514</v>
      </c>
      <c r="C11" s="51" t="s">
        <v>515</v>
      </c>
      <c r="D11" s="72">
        <f t="shared" si="0"/>
        <v>96709</v>
      </c>
      <c r="E11" s="72">
        <f t="shared" si="0"/>
        <v>0</v>
      </c>
      <c r="F11" s="66" t="s">
        <v>655</v>
      </c>
      <c r="G11" s="52" t="s">
        <v>656</v>
      </c>
      <c r="H11" s="72">
        <v>48355</v>
      </c>
      <c r="I11" s="72">
        <v>0</v>
      </c>
      <c r="J11" s="66" t="s">
        <v>657</v>
      </c>
      <c r="K11" s="52" t="s">
        <v>658</v>
      </c>
      <c r="L11" s="72">
        <v>48354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506</v>
      </c>
      <c r="B12" s="54" t="s">
        <v>516</v>
      </c>
      <c r="C12" s="53" t="s">
        <v>517</v>
      </c>
      <c r="D12" s="74">
        <f t="shared" si="0"/>
        <v>1290851</v>
      </c>
      <c r="E12" s="74">
        <f t="shared" si="0"/>
        <v>0</v>
      </c>
      <c r="F12" s="54" t="s">
        <v>649</v>
      </c>
      <c r="G12" s="53" t="s">
        <v>650</v>
      </c>
      <c r="H12" s="74">
        <v>624514</v>
      </c>
      <c r="I12" s="74">
        <v>0</v>
      </c>
      <c r="J12" s="54" t="s">
        <v>659</v>
      </c>
      <c r="K12" s="53" t="s">
        <v>660</v>
      </c>
      <c r="L12" s="74">
        <v>331749</v>
      </c>
      <c r="M12" s="74">
        <v>0</v>
      </c>
      <c r="N12" s="54" t="s">
        <v>661</v>
      </c>
      <c r="O12" s="53" t="s">
        <v>662</v>
      </c>
      <c r="P12" s="74">
        <v>334588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506</v>
      </c>
      <c r="B13" s="54" t="s">
        <v>518</v>
      </c>
      <c r="C13" s="53" t="s">
        <v>519</v>
      </c>
      <c r="D13" s="74">
        <f t="shared" si="0"/>
        <v>498947</v>
      </c>
      <c r="E13" s="74">
        <f t="shared" si="0"/>
        <v>0</v>
      </c>
      <c r="F13" s="54" t="s">
        <v>647</v>
      </c>
      <c r="G13" s="53" t="s">
        <v>648</v>
      </c>
      <c r="H13" s="74">
        <v>281718</v>
      </c>
      <c r="I13" s="74">
        <v>0</v>
      </c>
      <c r="J13" s="54" t="s">
        <v>649</v>
      </c>
      <c r="K13" s="53" t="s">
        <v>650</v>
      </c>
      <c r="L13" s="74">
        <v>147867</v>
      </c>
      <c r="M13" s="74">
        <v>0</v>
      </c>
      <c r="N13" s="54" t="s">
        <v>663</v>
      </c>
      <c r="O13" s="53" t="s">
        <v>664</v>
      </c>
      <c r="P13" s="74">
        <v>69362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506</v>
      </c>
      <c r="B14" s="54" t="s">
        <v>520</v>
      </c>
      <c r="C14" s="53" t="s">
        <v>521</v>
      </c>
      <c r="D14" s="74">
        <f t="shared" si="0"/>
        <v>331521</v>
      </c>
      <c r="E14" s="74">
        <f t="shared" si="0"/>
        <v>0</v>
      </c>
      <c r="F14" s="54" t="s">
        <v>659</v>
      </c>
      <c r="G14" s="53" t="s">
        <v>660</v>
      </c>
      <c r="H14" s="74">
        <v>172297</v>
      </c>
      <c r="I14" s="74">
        <v>0</v>
      </c>
      <c r="J14" s="54" t="s">
        <v>661</v>
      </c>
      <c r="K14" s="53" t="s">
        <v>662</v>
      </c>
      <c r="L14" s="74">
        <v>159224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522</v>
      </c>
      <c r="D2" s="25" t="s">
        <v>108</v>
      </c>
      <c r="E2" s="144" t="s">
        <v>523</v>
      </c>
      <c r="F2" s="3"/>
      <c r="G2" s="3"/>
      <c r="H2" s="3"/>
      <c r="I2" s="3"/>
      <c r="J2" s="3"/>
      <c r="K2" s="3"/>
      <c r="L2" s="3" t="str">
        <f>LEFT(D2,2)</f>
        <v>35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524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525</v>
      </c>
      <c r="C6" s="192"/>
      <c r="D6" s="193"/>
      <c r="E6" s="13" t="s">
        <v>42</v>
      </c>
      <c r="F6" s="14" t="s">
        <v>44</v>
      </c>
      <c r="H6" s="169" t="s">
        <v>526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527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827894</v>
      </c>
      <c r="F7" s="17">
        <f aca="true" t="shared" si="1" ref="F7:F12">AF14</f>
        <v>82000</v>
      </c>
      <c r="H7" s="175" t="s">
        <v>422</v>
      </c>
      <c r="I7" s="175" t="s">
        <v>528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78</v>
      </c>
      <c r="AD7" s="41" t="s">
        <v>529</v>
      </c>
      <c r="AE7" s="40" t="s">
        <v>530</v>
      </c>
      <c r="AF7" s="36">
        <f aca="true" ca="1" t="shared" si="4" ref="AF7:AF38">IF(AF$2=0,INDIRECT("'"&amp;AD7&amp;"'!"&amp;AE7&amp;$AI$2),0)</f>
        <v>827894</v>
      </c>
      <c r="AG7" s="40"/>
      <c r="AH7" s="122" t="str">
        <f>+'廃棄物事業経費（歳入）'!B7</f>
        <v>35000</v>
      </c>
      <c r="AI7" s="2">
        <v>7</v>
      </c>
      <c r="AK7" s="26" t="s">
        <v>531</v>
      </c>
      <c r="AL7" s="28" t="s">
        <v>8</v>
      </c>
    </row>
    <row r="8" spans="2:38" ht="19.5" customHeight="1">
      <c r="B8" s="187" t="s">
        <v>532</v>
      </c>
      <c r="C8" s="189"/>
      <c r="D8" s="189"/>
      <c r="E8" s="17">
        <f t="shared" si="0"/>
        <v>40066</v>
      </c>
      <c r="F8" s="17">
        <f t="shared" si="1"/>
        <v>25078</v>
      </c>
      <c r="H8" s="178"/>
      <c r="I8" s="178"/>
      <c r="J8" s="169" t="s">
        <v>88</v>
      </c>
      <c r="K8" s="182"/>
      <c r="L8" s="17">
        <f t="shared" si="2"/>
        <v>1852567</v>
      </c>
      <c r="M8" s="17">
        <f t="shared" si="3"/>
        <v>315468</v>
      </c>
      <c r="AC8" s="15" t="s">
        <v>532</v>
      </c>
      <c r="AD8" s="41" t="s">
        <v>529</v>
      </c>
      <c r="AE8" s="40" t="s">
        <v>533</v>
      </c>
      <c r="AF8" s="36">
        <f ca="1" t="shared" si="4"/>
        <v>40066</v>
      </c>
      <c r="AG8" s="40"/>
      <c r="AH8" s="122" t="str">
        <f>+'廃棄物事業経費（歳入）'!B8</f>
        <v>35201</v>
      </c>
      <c r="AI8" s="2">
        <v>8</v>
      </c>
      <c r="AK8" s="26" t="s">
        <v>534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799800</v>
      </c>
      <c r="F9" s="17">
        <f t="shared" si="1"/>
        <v>56400</v>
      </c>
      <c r="H9" s="178"/>
      <c r="I9" s="178"/>
      <c r="J9" s="169" t="s">
        <v>90</v>
      </c>
      <c r="K9" s="171"/>
      <c r="L9" s="17">
        <f t="shared" si="2"/>
        <v>75530</v>
      </c>
      <c r="M9" s="17">
        <f t="shared" si="3"/>
        <v>0</v>
      </c>
      <c r="AC9" s="15" t="s">
        <v>81</v>
      </c>
      <c r="AD9" s="41" t="s">
        <v>529</v>
      </c>
      <c r="AE9" s="40" t="s">
        <v>535</v>
      </c>
      <c r="AF9" s="36">
        <f ca="1" t="shared" si="4"/>
        <v>799800</v>
      </c>
      <c r="AG9" s="40"/>
      <c r="AH9" s="122" t="str">
        <f>+'廃棄物事業経費（歳入）'!B9</f>
        <v>35202</v>
      </c>
      <c r="AI9" s="2">
        <v>9</v>
      </c>
      <c r="AK9" s="26" t="s">
        <v>536</v>
      </c>
      <c r="AL9" s="28" t="s">
        <v>10</v>
      </c>
    </row>
    <row r="10" spans="2:38" ht="19.5" customHeight="1">
      <c r="B10" s="187" t="s">
        <v>537</v>
      </c>
      <c r="C10" s="189"/>
      <c r="D10" s="189"/>
      <c r="E10" s="17">
        <f t="shared" si="0"/>
        <v>2780302</v>
      </c>
      <c r="F10" s="17">
        <f t="shared" si="1"/>
        <v>538915</v>
      </c>
      <c r="H10" s="178"/>
      <c r="I10" s="179"/>
      <c r="J10" s="169" t="s">
        <v>1</v>
      </c>
      <c r="K10" s="171"/>
      <c r="L10" s="17">
        <f t="shared" si="2"/>
        <v>94536</v>
      </c>
      <c r="M10" s="17">
        <f t="shared" si="3"/>
        <v>15033</v>
      </c>
      <c r="AC10" s="15" t="s">
        <v>537</v>
      </c>
      <c r="AD10" s="41" t="s">
        <v>529</v>
      </c>
      <c r="AE10" s="40" t="s">
        <v>538</v>
      </c>
      <c r="AF10" s="36">
        <f ca="1" t="shared" si="4"/>
        <v>2780302</v>
      </c>
      <c r="AG10" s="40"/>
      <c r="AH10" s="122" t="str">
        <f>+'廃棄物事業経費（歳入）'!B10</f>
        <v>35203</v>
      </c>
      <c r="AI10" s="2">
        <v>10</v>
      </c>
      <c r="AK10" s="26" t="s">
        <v>539</v>
      </c>
      <c r="AL10" s="28" t="s">
        <v>11</v>
      </c>
    </row>
    <row r="11" spans="2:38" ht="19.5" customHeight="1">
      <c r="B11" s="187" t="s">
        <v>540</v>
      </c>
      <c r="C11" s="189"/>
      <c r="D11" s="189"/>
      <c r="E11" s="17">
        <f t="shared" si="0"/>
        <v>2467821</v>
      </c>
      <c r="F11" s="17">
        <f t="shared" si="1"/>
        <v>857147</v>
      </c>
      <c r="H11" s="178"/>
      <c r="I11" s="190" t="s">
        <v>58</v>
      </c>
      <c r="J11" s="190"/>
      <c r="K11" s="190"/>
      <c r="L11" s="17">
        <f t="shared" si="2"/>
        <v>45287</v>
      </c>
      <c r="M11" s="17">
        <f t="shared" si="3"/>
        <v>0</v>
      </c>
      <c r="AC11" s="15" t="s">
        <v>540</v>
      </c>
      <c r="AD11" s="41" t="s">
        <v>529</v>
      </c>
      <c r="AE11" s="40" t="s">
        <v>541</v>
      </c>
      <c r="AF11" s="36">
        <f ca="1" t="shared" si="4"/>
        <v>2467821</v>
      </c>
      <c r="AG11" s="40"/>
      <c r="AH11" s="122" t="str">
        <f>+'廃棄物事業経費（歳入）'!B11</f>
        <v>35204</v>
      </c>
      <c r="AI11" s="2">
        <v>11</v>
      </c>
      <c r="AK11" s="26" t="s">
        <v>542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869740</v>
      </c>
      <c r="F12" s="17">
        <f t="shared" si="1"/>
        <v>381728</v>
      </c>
      <c r="H12" s="178"/>
      <c r="I12" s="190" t="s">
        <v>543</v>
      </c>
      <c r="J12" s="190"/>
      <c r="K12" s="190"/>
      <c r="L12" s="17">
        <f t="shared" si="2"/>
        <v>4597</v>
      </c>
      <c r="M12" s="17">
        <f t="shared" si="3"/>
        <v>0</v>
      </c>
      <c r="AC12" s="15" t="s">
        <v>1</v>
      </c>
      <c r="AD12" s="41" t="s">
        <v>529</v>
      </c>
      <c r="AE12" s="40" t="s">
        <v>544</v>
      </c>
      <c r="AF12" s="36">
        <f ca="1" t="shared" si="4"/>
        <v>869740</v>
      </c>
      <c r="AG12" s="40"/>
      <c r="AH12" s="122" t="str">
        <f>+'廃棄物事業経費（歳入）'!B12</f>
        <v>35206</v>
      </c>
      <c r="AI12" s="2">
        <v>12</v>
      </c>
      <c r="AK12" s="26" t="s">
        <v>545</v>
      </c>
      <c r="AL12" s="28" t="s">
        <v>13</v>
      </c>
    </row>
    <row r="13" spans="2:38" ht="19.5" customHeight="1">
      <c r="B13" s="183" t="s">
        <v>546</v>
      </c>
      <c r="C13" s="191"/>
      <c r="D13" s="191"/>
      <c r="E13" s="18">
        <f>SUM(E7:E12)</f>
        <v>7785623</v>
      </c>
      <c r="F13" s="18">
        <f>SUM(F7:F12)</f>
        <v>1941268</v>
      </c>
      <c r="H13" s="178"/>
      <c r="I13" s="172" t="s">
        <v>426</v>
      </c>
      <c r="J13" s="173"/>
      <c r="K13" s="174"/>
      <c r="L13" s="19">
        <f>SUM(L7:L12)</f>
        <v>2072517</v>
      </c>
      <c r="M13" s="19">
        <f>SUM(M7:M12)</f>
        <v>330501</v>
      </c>
      <c r="AC13" s="15" t="s">
        <v>55</v>
      </c>
      <c r="AD13" s="41" t="s">
        <v>529</v>
      </c>
      <c r="AE13" s="40" t="s">
        <v>547</v>
      </c>
      <c r="AF13" s="36">
        <f ca="1" t="shared" si="4"/>
        <v>16033681</v>
      </c>
      <c r="AG13" s="40"/>
      <c r="AH13" s="122" t="str">
        <f>+'廃棄物事業経費（歳入）'!B13</f>
        <v>35207</v>
      </c>
      <c r="AI13" s="2">
        <v>13</v>
      </c>
      <c r="AK13" s="26" t="s">
        <v>548</v>
      </c>
      <c r="AL13" s="28" t="s">
        <v>14</v>
      </c>
    </row>
    <row r="14" spans="2:38" ht="19.5" customHeight="1">
      <c r="B14" s="20"/>
      <c r="C14" s="185" t="s">
        <v>549</v>
      </c>
      <c r="D14" s="186"/>
      <c r="E14" s="22">
        <f>E13-E11</f>
        <v>5317802</v>
      </c>
      <c r="F14" s="22">
        <f>F13-F11</f>
        <v>1084121</v>
      </c>
      <c r="H14" s="179"/>
      <c r="I14" s="20"/>
      <c r="J14" s="24"/>
      <c r="K14" s="21" t="s">
        <v>549</v>
      </c>
      <c r="L14" s="23">
        <f>L13-L12</f>
        <v>2067920</v>
      </c>
      <c r="M14" s="23">
        <f>M13-M12</f>
        <v>330501</v>
      </c>
      <c r="AC14" s="15" t="s">
        <v>78</v>
      </c>
      <c r="AD14" s="41" t="s">
        <v>529</v>
      </c>
      <c r="AE14" s="40" t="s">
        <v>550</v>
      </c>
      <c r="AF14" s="36">
        <f ca="1" t="shared" si="4"/>
        <v>82000</v>
      </c>
      <c r="AG14" s="40"/>
      <c r="AH14" s="122" t="str">
        <f>+'廃棄物事業経費（歳入）'!B14</f>
        <v>35208</v>
      </c>
      <c r="AI14" s="2">
        <v>14</v>
      </c>
      <c r="AK14" s="26" t="s">
        <v>551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16033681</v>
      </c>
      <c r="F15" s="17">
        <f>AF20</f>
        <v>3325499</v>
      </c>
      <c r="H15" s="175" t="s">
        <v>552</v>
      </c>
      <c r="I15" s="175" t="s">
        <v>553</v>
      </c>
      <c r="J15" s="16" t="s">
        <v>92</v>
      </c>
      <c r="K15" s="27"/>
      <c r="L15" s="17">
        <f aca="true" t="shared" si="5" ref="L15:L28">AF27</f>
        <v>1748108</v>
      </c>
      <c r="M15" s="17">
        <f aca="true" t="shared" si="6" ref="M15:M28">AF48</f>
        <v>315932</v>
      </c>
      <c r="AC15" s="15" t="s">
        <v>532</v>
      </c>
      <c r="AD15" s="41" t="s">
        <v>529</v>
      </c>
      <c r="AE15" s="40" t="s">
        <v>554</v>
      </c>
      <c r="AF15" s="36">
        <f ca="1" t="shared" si="4"/>
        <v>25078</v>
      </c>
      <c r="AG15" s="40"/>
      <c r="AH15" s="122" t="str">
        <f>+'廃棄物事業経費（歳入）'!B15</f>
        <v>35210</v>
      </c>
      <c r="AI15" s="2">
        <v>15</v>
      </c>
      <c r="AK15" s="26" t="s">
        <v>555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23819304</v>
      </c>
      <c r="F16" s="18">
        <f>SUM(F13,F15)</f>
        <v>5266767</v>
      </c>
      <c r="H16" s="176"/>
      <c r="I16" s="178"/>
      <c r="J16" s="178" t="s">
        <v>556</v>
      </c>
      <c r="K16" s="13" t="s">
        <v>94</v>
      </c>
      <c r="L16" s="17">
        <f t="shared" si="5"/>
        <v>3414813</v>
      </c>
      <c r="M16" s="17">
        <f t="shared" si="6"/>
        <v>71748</v>
      </c>
      <c r="AC16" s="15" t="s">
        <v>81</v>
      </c>
      <c r="AD16" s="41" t="s">
        <v>529</v>
      </c>
      <c r="AE16" s="40" t="s">
        <v>557</v>
      </c>
      <c r="AF16" s="36">
        <f ca="1" t="shared" si="4"/>
        <v>56400</v>
      </c>
      <c r="AG16" s="40"/>
      <c r="AH16" s="122" t="str">
        <f>+'廃棄物事業経費（歳入）'!B16</f>
        <v>35211</v>
      </c>
      <c r="AI16" s="2">
        <v>16</v>
      </c>
      <c r="AK16" s="26" t="s">
        <v>558</v>
      </c>
      <c r="AL16" s="28" t="s">
        <v>17</v>
      </c>
    </row>
    <row r="17" spans="2:38" ht="19.5" customHeight="1">
      <c r="B17" s="20"/>
      <c r="C17" s="185" t="s">
        <v>549</v>
      </c>
      <c r="D17" s="186"/>
      <c r="E17" s="22">
        <f>SUM(E14:E15)</f>
        <v>21351483</v>
      </c>
      <c r="F17" s="22">
        <f>SUM(F14:F15)</f>
        <v>4409620</v>
      </c>
      <c r="H17" s="176"/>
      <c r="I17" s="178"/>
      <c r="J17" s="178"/>
      <c r="K17" s="13" t="s">
        <v>96</v>
      </c>
      <c r="L17" s="17">
        <f t="shared" si="5"/>
        <v>1299038</v>
      </c>
      <c r="M17" s="17">
        <f t="shared" si="6"/>
        <v>376540</v>
      </c>
      <c r="AC17" s="15" t="s">
        <v>537</v>
      </c>
      <c r="AD17" s="41" t="s">
        <v>529</v>
      </c>
      <c r="AE17" s="40" t="s">
        <v>559</v>
      </c>
      <c r="AF17" s="36">
        <f ca="1" t="shared" si="4"/>
        <v>538915</v>
      </c>
      <c r="AG17" s="40"/>
      <c r="AH17" s="122" t="str">
        <f>+'廃棄物事業経費（歳入）'!B17</f>
        <v>35212</v>
      </c>
      <c r="AI17" s="2">
        <v>17</v>
      </c>
      <c r="AK17" s="26" t="s">
        <v>560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197761</v>
      </c>
      <c r="M18" s="17">
        <f t="shared" si="6"/>
        <v>0</v>
      </c>
      <c r="AC18" s="15" t="s">
        <v>540</v>
      </c>
      <c r="AD18" s="41" t="s">
        <v>529</v>
      </c>
      <c r="AE18" s="40" t="s">
        <v>561</v>
      </c>
      <c r="AF18" s="36">
        <f ca="1" t="shared" si="4"/>
        <v>857147</v>
      </c>
      <c r="AG18" s="40"/>
      <c r="AH18" s="122" t="str">
        <f>+'廃棄物事業経費（歳入）'!B18</f>
        <v>35213</v>
      </c>
      <c r="AI18" s="2">
        <v>18</v>
      </c>
      <c r="AK18" s="26" t="s">
        <v>562</v>
      </c>
      <c r="AL18" s="28" t="s">
        <v>19</v>
      </c>
    </row>
    <row r="19" spans="8:38" ht="19.5" customHeight="1">
      <c r="H19" s="176"/>
      <c r="I19" s="175" t="s">
        <v>563</v>
      </c>
      <c r="J19" s="169" t="s">
        <v>100</v>
      </c>
      <c r="K19" s="171"/>
      <c r="L19" s="17">
        <f t="shared" si="5"/>
        <v>560972</v>
      </c>
      <c r="M19" s="17">
        <f t="shared" si="6"/>
        <v>64287</v>
      </c>
      <c r="AC19" s="15" t="s">
        <v>1</v>
      </c>
      <c r="AD19" s="41" t="s">
        <v>529</v>
      </c>
      <c r="AE19" s="40" t="s">
        <v>564</v>
      </c>
      <c r="AF19" s="36">
        <f ca="1" t="shared" si="4"/>
        <v>381728</v>
      </c>
      <c r="AG19" s="40"/>
      <c r="AH19" s="122" t="str">
        <f>+'廃棄物事業経費（歳入）'!B19</f>
        <v>35215</v>
      </c>
      <c r="AI19" s="2">
        <v>19</v>
      </c>
      <c r="AK19" s="26" t="s">
        <v>565</v>
      </c>
      <c r="AL19" s="28" t="s">
        <v>20</v>
      </c>
    </row>
    <row r="20" spans="2:38" ht="19.5" customHeight="1">
      <c r="B20" s="187" t="s">
        <v>566</v>
      </c>
      <c r="C20" s="188"/>
      <c r="D20" s="188"/>
      <c r="E20" s="29">
        <f>E11</f>
        <v>2467821</v>
      </c>
      <c r="F20" s="29">
        <f>F11</f>
        <v>857147</v>
      </c>
      <c r="H20" s="176"/>
      <c r="I20" s="178"/>
      <c r="J20" s="169" t="s">
        <v>102</v>
      </c>
      <c r="K20" s="171"/>
      <c r="L20" s="17">
        <f t="shared" si="5"/>
        <v>4147250</v>
      </c>
      <c r="M20" s="17">
        <f t="shared" si="6"/>
        <v>1159318</v>
      </c>
      <c r="AC20" s="15" t="s">
        <v>55</v>
      </c>
      <c r="AD20" s="41" t="s">
        <v>529</v>
      </c>
      <c r="AE20" s="40" t="s">
        <v>567</v>
      </c>
      <c r="AF20" s="36">
        <f ca="1" t="shared" si="4"/>
        <v>3325499</v>
      </c>
      <c r="AG20" s="40"/>
      <c r="AH20" s="122" t="str">
        <f>+'廃棄物事業経費（歳入）'!B20</f>
        <v>35216</v>
      </c>
      <c r="AI20" s="2">
        <v>20</v>
      </c>
      <c r="AK20" s="26" t="s">
        <v>568</v>
      </c>
      <c r="AL20" s="28" t="s">
        <v>21</v>
      </c>
    </row>
    <row r="21" spans="2:38" ht="19.5" customHeight="1">
      <c r="B21" s="187" t="s">
        <v>569</v>
      </c>
      <c r="C21" s="187"/>
      <c r="D21" s="187"/>
      <c r="E21" s="29">
        <f>L12+L27</f>
        <v>2702170</v>
      </c>
      <c r="F21" s="29">
        <f>M12+M27</f>
        <v>964827</v>
      </c>
      <c r="H21" s="176"/>
      <c r="I21" s="179"/>
      <c r="J21" s="169" t="s">
        <v>104</v>
      </c>
      <c r="K21" s="171"/>
      <c r="L21" s="17">
        <f t="shared" si="5"/>
        <v>278439</v>
      </c>
      <c r="M21" s="17">
        <f t="shared" si="6"/>
        <v>153801</v>
      </c>
      <c r="AB21" s="28" t="s">
        <v>42</v>
      </c>
      <c r="AC21" s="15" t="s">
        <v>570</v>
      </c>
      <c r="AD21" s="41" t="s">
        <v>571</v>
      </c>
      <c r="AE21" s="40" t="s">
        <v>530</v>
      </c>
      <c r="AF21" s="36">
        <f ca="1" t="shared" si="4"/>
        <v>0</v>
      </c>
      <c r="AG21" s="40"/>
      <c r="AH21" s="122" t="str">
        <f>+'廃棄物事業経費（歳入）'!B21</f>
        <v>35305</v>
      </c>
      <c r="AI21" s="2">
        <v>21</v>
      </c>
      <c r="AK21" s="26" t="s">
        <v>572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131675</v>
      </c>
      <c r="M22" s="17">
        <f t="shared" si="6"/>
        <v>0</v>
      </c>
      <c r="AB22" s="28" t="s">
        <v>42</v>
      </c>
      <c r="AC22" s="15" t="s">
        <v>573</v>
      </c>
      <c r="AD22" s="41" t="s">
        <v>571</v>
      </c>
      <c r="AE22" s="40" t="s">
        <v>533</v>
      </c>
      <c r="AF22" s="36">
        <f ca="1" t="shared" si="4"/>
        <v>1852567</v>
      </c>
      <c r="AH22" s="122" t="str">
        <f>+'廃棄物事業経費（歳入）'!B22</f>
        <v>35321</v>
      </c>
      <c r="AI22" s="2">
        <v>22</v>
      </c>
      <c r="AK22" s="26" t="s">
        <v>574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575</v>
      </c>
      <c r="J23" s="172" t="s">
        <v>100</v>
      </c>
      <c r="K23" s="174"/>
      <c r="L23" s="17">
        <f t="shared" si="5"/>
        <v>2435996</v>
      </c>
      <c r="M23" s="17">
        <f t="shared" si="6"/>
        <v>681778</v>
      </c>
      <c r="AB23" s="28" t="s">
        <v>42</v>
      </c>
      <c r="AC23" s="1" t="s">
        <v>576</v>
      </c>
      <c r="AD23" s="41" t="s">
        <v>571</v>
      </c>
      <c r="AE23" s="35" t="s">
        <v>535</v>
      </c>
      <c r="AF23" s="36">
        <f ca="1" t="shared" si="4"/>
        <v>75530</v>
      </c>
      <c r="AH23" s="122" t="str">
        <f>+'廃棄物事業経費（歳入）'!B23</f>
        <v>35341</v>
      </c>
      <c r="AI23" s="2">
        <v>23</v>
      </c>
      <c r="AK23" s="26" t="s">
        <v>577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3102698</v>
      </c>
      <c r="M24" s="17">
        <f t="shared" si="6"/>
        <v>723895</v>
      </c>
      <c r="AB24" s="28" t="s">
        <v>42</v>
      </c>
      <c r="AC24" s="15" t="s">
        <v>1</v>
      </c>
      <c r="AD24" s="41" t="s">
        <v>571</v>
      </c>
      <c r="AE24" s="40" t="s">
        <v>538</v>
      </c>
      <c r="AF24" s="36">
        <f ca="1" t="shared" si="4"/>
        <v>94536</v>
      </c>
      <c r="AH24" s="122" t="str">
        <f>+'廃棄物事業経費（歳入）'!B24</f>
        <v>35343</v>
      </c>
      <c r="AI24" s="2">
        <v>24</v>
      </c>
      <c r="AK24" s="26" t="s">
        <v>578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371714</v>
      </c>
      <c r="M25" s="17">
        <f t="shared" si="6"/>
        <v>32304</v>
      </c>
      <c r="AB25" s="28" t="s">
        <v>42</v>
      </c>
      <c r="AC25" s="15" t="s">
        <v>58</v>
      </c>
      <c r="AD25" s="41" t="s">
        <v>571</v>
      </c>
      <c r="AE25" s="40" t="s">
        <v>541</v>
      </c>
      <c r="AF25" s="36">
        <f ca="1" t="shared" si="4"/>
        <v>45287</v>
      </c>
      <c r="AH25" s="122" t="str">
        <f>+'廃棄物事業経費（歳入）'!B25</f>
        <v>35344</v>
      </c>
      <c r="AI25" s="2">
        <v>25</v>
      </c>
      <c r="AK25" s="26" t="s">
        <v>579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602207</v>
      </c>
      <c r="M26" s="17">
        <f t="shared" si="6"/>
        <v>55035</v>
      </c>
      <c r="AB26" s="28" t="s">
        <v>42</v>
      </c>
      <c r="AC26" s="1" t="s">
        <v>543</v>
      </c>
      <c r="AD26" s="41" t="s">
        <v>571</v>
      </c>
      <c r="AE26" s="35" t="s">
        <v>544</v>
      </c>
      <c r="AF26" s="36">
        <f ca="1" t="shared" si="4"/>
        <v>4597</v>
      </c>
      <c r="AH26" s="122" t="str">
        <f>+'廃棄物事業経費（歳入）'!B26</f>
        <v>35502</v>
      </c>
      <c r="AI26" s="2">
        <v>26</v>
      </c>
      <c r="AK26" s="26" t="s">
        <v>580</v>
      </c>
      <c r="AL26" s="28" t="s">
        <v>27</v>
      </c>
    </row>
    <row r="27" spans="8:38" ht="19.5" customHeight="1">
      <c r="H27" s="176"/>
      <c r="I27" s="169" t="s">
        <v>543</v>
      </c>
      <c r="J27" s="170"/>
      <c r="K27" s="171"/>
      <c r="L27" s="17">
        <f t="shared" si="5"/>
        <v>2697573</v>
      </c>
      <c r="M27" s="17">
        <f t="shared" si="6"/>
        <v>964827</v>
      </c>
      <c r="AB27" s="28" t="s">
        <v>42</v>
      </c>
      <c r="AC27" s="1" t="s">
        <v>581</v>
      </c>
      <c r="AD27" s="41" t="s">
        <v>571</v>
      </c>
      <c r="AE27" s="35" t="s">
        <v>582</v>
      </c>
      <c r="AF27" s="36">
        <f ca="1" t="shared" si="4"/>
        <v>1748108</v>
      </c>
      <c r="AH27" s="122" t="str">
        <f>+'廃棄物事業経費（歳入）'!B27</f>
        <v>35827</v>
      </c>
      <c r="AI27" s="2">
        <v>27</v>
      </c>
      <c r="AK27" s="26" t="s">
        <v>583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4998</v>
      </c>
      <c r="M28" s="17">
        <f t="shared" si="6"/>
        <v>221</v>
      </c>
      <c r="AB28" s="28" t="s">
        <v>42</v>
      </c>
      <c r="AC28" s="1" t="s">
        <v>584</v>
      </c>
      <c r="AD28" s="41" t="s">
        <v>571</v>
      </c>
      <c r="AE28" s="35" t="s">
        <v>550</v>
      </c>
      <c r="AF28" s="36">
        <f ca="1" t="shared" si="4"/>
        <v>3414813</v>
      </c>
      <c r="AH28" s="122" t="str">
        <f>+'廃棄物事業経費（歳入）'!B28</f>
        <v>35828</v>
      </c>
      <c r="AI28" s="2">
        <v>28</v>
      </c>
      <c r="AK28" s="26" t="s">
        <v>585</v>
      </c>
      <c r="AL28" s="28" t="s">
        <v>29</v>
      </c>
    </row>
    <row r="29" spans="8:38" ht="19.5" customHeight="1">
      <c r="H29" s="176"/>
      <c r="I29" s="172" t="s">
        <v>426</v>
      </c>
      <c r="J29" s="173"/>
      <c r="K29" s="174"/>
      <c r="L29" s="19">
        <f>SUM(L15:L28)</f>
        <v>20993242</v>
      </c>
      <c r="M29" s="19">
        <f>SUM(M15:M28)</f>
        <v>4599686</v>
      </c>
      <c r="AB29" s="28" t="s">
        <v>42</v>
      </c>
      <c r="AC29" s="1" t="s">
        <v>586</v>
      </c>
      <c r="AD29" s="41" t="s">
        <v>571</v>
      </c>
      <c r="AE29" s="35" t="s">
        <v>554</v>
      </c>
      <c r="AF29" s="36">
        <f ca="1" t="shared" si="4"/>
        <v>1299038</v>
      </c>
      <c r="AH29" s="122" t="str">
        <f>+'廃棄物事業経費（歳入）'!B29</f>
        <v>35830</v>
      </c>
      <c r="AI29" s="2">
        <v>29</v>
      </c>
      <c r="AK29" s="26" t="s">
        <v>587</v>
      </c>
      <c r="AL29" s="28" t="s">
        <v>30</v>
      </c>
    </row>
    <row r="30" spans="8:38" ht="19.5" customHeight="1">
      <c r="H30" s="177"/>
      <c r="I30" s="20"/>
      <c r="J30" s="24"/>
      <c r="K30" s="21" t="s">
        <v>549</v>
      </c>
      <c r="L30" s="23">
        <f>L29-L27</f>
        <v>18295669</v>
      </c>
      <c r="M30" s="23">
        <f>M29-M27</f>
        <v>3634859</v>
      </c>
      <c r="AB30" s="28" t="s">
        <v>42</v>
      </c>
      <c r="AC30" s="1" t="s">
        <v>588</v>
      </c>
      <c r="AD30" s="41" t="s">
        <v>571</v>
      </c>
      <c r="AE30" s="35" t="s">
        <v>557</v>
      </c>
      <c r="AF30" s="36">
        <f ca="1" t="shared" si="4"/>
        <v>197761</v>
      </c>
      <c r="AH30" s="122" t="str">
        <f>+'廃棄物事業経費（歳入）'!B30</f>
        <v>35834</v>
      </c>
      <c r="AI30" s="2">
        <v>30</v>
      </c>
      <c r="AK30" s="26" t="s">
        <v>589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753545</v>
      </c>
      <c r="M31" s="17">
        <f>AF62</f>
        <v>336580</v>
      </c>
      <c r="AB31" s="28" t="s">
        <v>42</v>
      </c>
      <c r="AC31" s="1" t="s">
        <v>590</v>
      </c>
      <c r="AD31" s="41" t="s">
        <v>571</v>
      </c>
      <c r="AE31" s="35" t="s">
        <v>561</v>
      </c>
      <c r="AF31" s="36">
        <f ca="1" t="shared" si="4"/>
        <v>560972</v>
      </c>
      <c r="AH31" s="122" t="str">
        <f>+'廃棄物事業経費（歳入）'!B31</f>
        <v>35837</v>
      </c>
      <c r="AI31" s="2">
        <v>31</v>
      </c>
      <c r="AK31" s="26" t="s">
        <v>591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23819304</v>
      </c>
      <c r="M32" s="19">
        <f>SUM(M13,M29,M31)</f>
        <v>5266767</v>
      </c>
      <c r="AB32" s="28" t="s">
        <v>42</v>
      </c>
      <c r="AC32" s="1" t="s">
        <v>592</v>
      </c>
      <c r="AD32" s="41" t="s">
        <v>571</v>
      </c>
      <c r="AE32" s="35" t="s">
        <v>564</v>
      </c>
      <c r="AF32" s="36">
        <f ca="1" t="shared" si="4"/>
        <v>4147250</v>
      </c>
      <c r="AH32" s="122" t="str">
        <f>+'廃棄物事業経費（歳入）'!B32</f>
        <v>35851</v>
      </c>
      <c r="AI32" s="2">
        <v>32</v>
      </c>
      <c r="AK32" s="26" t="s">
        <v>593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549</v>
      </c>
      <c r="L33" s="23">
        <f>SUM(L14,L30,L31)</f>
        <v>21117134</v>
      </c>
      <c r="M33" s="23">
        <f>SUM(M14,M30,M31)</f>
        <v>4301940</v>
      </c>
      <c r="AB33" s="28" t="s">
        <v>42</v>
      </c>
      <c r="AC33" s="1" t="s">
        <v>594</v>
      </c>
      <c r="AD33" s="41" t="s">
        <v>571</v>
      </c>
      <c r="AE33" s="35" t="s">
        <v>567</v>
      </c>
      <c r="AF33" s="36">
        <f ca="1" t="shared" si="4"/>
        <v>278439</v>
      </c>
      <c r="AH33" s="122" t="str">
        <f>+'廃棄物事業経費（歳入）'!B33</f>
        <v>35859</v>
      </c>
      <c r="AI33" s="2">
        <v>33</v>
      </c>
      <c r="AK33" s="26" t="s">
        <v>595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571</v>
      </c>
      <c r="AE34" s="35" t="s">
        <v>596</v>
      </c>
      <c r="AF34" s="36">
        <f ca="1" t="shared" si="4"/>
        <v>131675</v>
      </c>
      <c r="AH34" s="122">
        <f>+'廃棄物事業経費（歳入）'!B34</f>
        <v>0</v>
      </c>
      <c r="AI34" s="2">
        <v>34</v>
      </c>
      <c r="AK34" s="26" t="s">
        <v>597</v>
      </c>
      <c r="AL34" s="28" t="s">
        <v>35</v>
      </c>
    </row>
    <row r="35" spans="28:35" ht="14.25" hidden="1">
      <c r="AB35" s="28" t="s">
        <v>42</v>
      </c>
      <c r="AC35" s="1" t="s">
        <v>598</v>
      </c>
      <c r="AD35" s="41" t="s">
        <v>571</v>
      </c>
      <c r="AE35" s="35" t="s">
        <v>599</v>
      </c>
      <c r="AF35" s="36">
        <f ca="1" t="shared" si="4"/>
        <v>2435996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42</v>
      </c>
      <c r="AC36" s="1" t="s">
        <v>600</v>
      </c>
      <c r="AD36" s="41" t="s">
        <v>571</v>
      </c>
      <c r="AE36" s="35" t="s">
        <v>601</v>
      </c>
      <c r="AF36" s="36">
        <f ca="1" t="shared" si="4"/>
        <v>3102698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42</v>
      </c>
      <c r="AC37" s="1" t="s">
        <v>602</v>
      </c>
      <c r="AD37" s="41" t="s">
        <v>571</v>
      </c>
      <c r="AE37" s="35" t="s">
        <v>603</v>
      </c>
      <c r="AF37" s="36">
        <f ca="1" t="shared" si="4"/>
        <v>371714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571</v>
      </c>
      <c r="AE38" s="35" t="s">
        <v>604</v>
      </c>
      <c r="AF38" s="35">
        <f ca="1" t="shared" si="4"/>
        <v>602207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42</v>
      </c>
      <c r="AC39" s="1" t="s">
        <v>543</v>
      </c>
      <c r="AD39" s="41" t="s">
        <v>571</v>
      </c>
      <c r="AE39" s="35" t="s">
        <v>605</v>
      </c>
      <c r="AF39" s="35">
        <f aca="true" ca="1" t="shared" si="7" ref="AF39:AF70">IF(AF$2=0,INDIRECT("'"&amp;AD39&amp;"'!"&amp;AE39&amp;$AI$2),0)</f>
        <v>2697573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571</v>
      </c>
      <c r="AE40" s="35" t="s">
        <v>606</v>
      </c>
      <c r="AF40" s="35">
        <f ca="1" t="shared" si="7"/>
        <v>4998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571</v>
      </c>
      <c r="AE41" s="35" t="s">
        <v>607</v>
      </c>
      <c r="AF41" s="35">
        <f ca="1" t="shared" si="7"/>
        <v>753545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44</v>
      </c>
      <c r="AC42" s="15" t="s">
        <v>570</v>
      </c>
      <c r="AD42" s="41" t="s">
        <v>571</v>
      </c>
      <c r="AE42" s="35" t="s">
        <v>608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44</v>
      </c>
      <c r="AC43" s="15" t="s">
        <v>573</v>
      </c>
      <c r="AD43" s="41" t="s">
        <v>571</v>
      </c>
      <c r="AE43" s="35" t="s">
        <v>609</v>
      </c>
      <c r="AF43" s="35">
        <f ca="1" t="shared" si="7"/>
        <v>315468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44</v>
      </c>
      <c r="AC44" s="1" t="s">
        <v>576</v>
      </c>
      <c r="AD44" s="41" t="s">
        <v>571</v>
      </c>
      <c r="AE44" s="35" t="s">
        <v>610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571</v>
      </c>
      <c r="AE45" s="35" t="s">
        <v>611</v>
      </c>
      <c r="AF45" s="35">
        <f ca="1" t="shared" si="7"/>
        <v>15033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571</v>
      </c>
      <c r="AE46" s="35" t="s">
        <v>612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44</v>
      </c>
      <c r="AC47" s="1" t="s">
        <v>543</v>
      </c>
      <c r="AD47" s="41" t="s">
        <v>571</v>
      </c>
      <c r="AE47" s="35" t="s">
        <v>613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44</v>
      </c>
      <c r="AC48" s="1" t="s">
        <v>581</v>
      </c>
      <c r="AD48" s="41" t="s">
        <v>571</v>
      </c>
      <c r="AE48" s="35" t="s">
        <v>614</v>
      </c>
      <c r="AF48" s="35">
        <f ca="1" t="shared" si="7"/>
        <v>315932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584</v>
      </c>
      <c r="AD49" s="41" t="s">
        <v>571</v>
      </c>
      <c r="AE49" s="35" t="s">
        <v>615</v>
      </c>
      <c r="AF49" s="35">
        <f ca="1" t="shared" si="7"/>
        <v>71748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586</v>
      </c>
      <c r="AD50" s="41" t="s">
        <v>571</v>
      </c>
      <c r="AE50" s="35" t="s">
        <v>616</v>
      </c>
      <c r="AF50" s="35">
        <f ca="1" t="shared" si="7"/>
        <v>376540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588</v>
      </c>
      <c r="AD51" s="41" t="s">
        <v>571</v>
      </c>
      <c r="AE51" s="35" t="s">
        <v>617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590</v>
      </c>
      <c r="AD52" s="41" t="s">
        <v>571</v>
      </c>
      <c r="AE52" s="35" t="s">
        <v>618</v>
      </c>
      <c r="AF52" s="35">
        <f ca="1" t="shared" si="7"/>
        <v>64287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592</v>
      </c>
      <c r="AD53" s="41" t="s">
        <v>571</v>
      </c>
      <c r="AE53" s="35" t="s">
        <v>619</v>
      </c>
      <c r="AF53" s="35">
        <f ca="1" t="shared" si="7"/>
        <v>1159318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594</v>
      </c>
      <c r="AD54" s="41" t="s">
        <v>571</v>
      </c>
      <c r="AE54" s="35" t="s">
        <v>620</v>
      </c>
      <c r="AF54" s="35">
        <f ca="1" t="shared" si="7"/>
        <v>153801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571</v>
      </c>
      <c r="AE55" s="35" t="s">
        <v>621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598</v>
      </c>
      <c r="AD56" s="41" t="s">
        <v>571</v>
      </c>
      <c r="AE56" s="35" t="s">
        <v>622</v>
      </c>
      <c r="AF56" s="35">
        <f ca="1" t="shared" si="7"/>
        <v>681778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600</v>
      </c>
      <c r="AD57" s="41" t="s">
        <v>571</v>
      </c>
      <c r="AE57" s="35" t="s">
        <v>623</v>
      </c>
      <c r="AF57" s="35">
        <f ca="1" t="shared" si="7"/>
        <v>723895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602</v>
      </c>
      <c r="AD58" s="41" t="s">
        <v>571</v>
      </c>
      <c r="AE58" s="35" t="s">
        <v>624</v>
      </c>
      <c r="AF58" s="35">
        <f ca="1" t="shared" si="7"/>
        <v>32304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571</v>
      </c>
      <c r="AE59" s="35" t="s">
        <v>625</v>
      </c>
      <c r="AF59" s="35">
        <f ca="1" t="shared" si="7"/>
        <v>55035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543</v>
      </c>
      <c r="AD60" s="41" t="s">
        <v>571</v>
      </c>
      <c r="AE60" s="35" t="s">
        <v>626</v>
      </c>
      <c r="AF60" s="35">
        <f ca="1" t="shared" si="7"/>
        <v>964827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571</v>
      </c>
      <c r="AE61" s="35" t="s">
        <v>627</v>
      </c>
      <c r="AF61" s="35">
        <f ca="1" t="shared" si="7"/>
        <v>221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571</v>
      </c>
      <c r="AE62" s="35" t="s">
        <v>628</v>
      </c>
      <c r="AF62" s="35">
        <f ca="1" t="shared" si="7"/>
        <v>336580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2011-03-29T14:26:45Z</dcterms:modified>
  <cp:category/>
  <cp:version/>
  <cp:contentType/>
  <cp:contentStatus/>
</cp:coreProperties>
</file>