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'市町村分担金内訳'!$2:$27</definedName>
    <definedName name="_xlnm.Print_Area" localSheetId="4">'組合分担金内訳'!$2:$34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'廃棄物事業経費（市町村）'!$2:$34</definedName>
    <definedName name="_xlnm.Print_Area" localSheetId="1">'廃棄物事業経費（組合）'!$2:$27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<sst xmlns="http://schemas.openxmlformats.org/spreadsheetml/2006/main" count="2450" uniqueCount="893">
  <si>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</si>
  <si>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</si>
  <si>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</si>
  <si>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</si>
  <si>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</si>
  <si>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</si>
  <si>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</si>
  <si>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</si>
  <si>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</si>
  <si>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</si>
  <si>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</si>
  <si>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</si>
  <si>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</si>
  <si>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</si>
  <si>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</si>
  <si>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</si>
  <si>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</si>
  <si>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</si>
  <si>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</si>
  <si>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</si>
  <si>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</si>
  <si>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</si>
  <si>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</si>
  <si>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</si>
  <si>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</si>
  <si>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</si>
  <si>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</si>
  <si>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</si>
  <si>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</si>
  <si>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</si>
  <si>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</si>
  <si>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</si>
  <si>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</si>
  <si>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</si>
  <si>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</si>
  <si>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</si>
  <si>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</si>
  <si>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</si>
  <si>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</si>
  <si>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</si>
  <si>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</si>
  <si>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</si>
  <si>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</si>
  <si>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</si>
  <si>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</si>
  <si>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</si>
  <si>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</si>
  <si>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</si>
  <si>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</si>
  <si>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</si>
  <si>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</si>
  <si>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</si>
  <si>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</si>
  <si>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</si>
  <si>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</si>
  <si>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</si>
  <si>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</si>
  <si>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</si>
  <si>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</si>
  <si>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</si>
  <si>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</si>
  <si>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</si>
  <si>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</si>
  <si>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</si>
  <si>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</si>
  <si>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</si>
  <si>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</si>
  <si>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</si>
  <si>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</si>
  <si>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</si>
  <si>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</si>
  <si>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</si>
  <si>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</si>
  <si>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</si>
  <si>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</si>
  <si>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</si>
  <si>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</si>
  <si>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</si>
  <si>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</si>
  <si>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</si>
  <si>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</si>
  <si>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</si>
  <si>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</si>
  <si>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</si>
  <si>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</si>
  <si>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</si>
  <si>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</si>
  <si>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</si>
  <si>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</si>
  <si>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</si>
  <si>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</si>
  <si>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</si>
  <si>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</si>
  <si>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</si>
  <si>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</si>
  <si>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</si>
  <si>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</si>
  <si>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</si>
  <si>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</si>
  <si>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</si>
  <si>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</si>
  <si>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</si>
  <si>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</si>
  <si>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</si>
  <si>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</si>
  <si>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</si>
  <si>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</si>
  <si>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岡山県</t>
  </si>
  <si>
    <t>33000</t>
  </si>
  <si>
    <t>33000</t>
  </si>
  <si>
    <t>-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</si>
  <si>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</si>
  <si>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</si>
  <si>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</si>
  <si>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</si>
  <si>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</si>
  <si>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</si>
  <si>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</si>
  <si>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</si>
  <si>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</si>
  <si>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</si>
  <si>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</si>
  <si>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</si>
  <si>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</si>
  <si>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</si>
  <si>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</si>
  <si>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</si>
  <si>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</si>
  <si>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</si>
  <si>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</si>
  <si>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</si>
  <si>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</si>
  <si>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</si>
  <si>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</si>
  <si>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</si>
  <si>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</si>
  <si>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</si>
  <si>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</si>
  <si>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</si>
  <si>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</si>
  <si>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</si>
  <si>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</si>
  <si>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</si>
  <si>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</si>
  <si>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</si>
  <si>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</si>
  <si>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</si>
  <si>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</si>
  <si>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</si>
  <si>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</si>
  <si>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</si>
  <si>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</si>
  <si>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</si>
  <si>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</si>
  <si>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</si>
  <si>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</si>
  <si>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</si>
  <si>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</si>
  <si>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</si>
  <si>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</si>
  <si>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</si>
  <si>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</si>
  <si>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</si>
  <si>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</si>
  <si>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</si>
  <si>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</si>
  <si>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</si>
  <si>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</si>
  <si>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</si>
  <si>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</si>
  <si>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</si>
  <si>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</si>
  <si>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</si>
  <si>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</si>
  <si>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</si>
  <si>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</si>
  <si>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</si>
  <si>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</si>
  <si>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</si>
  <si>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</si>
  <si>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</si>
  <si>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</si>
  <si>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</si>
  <si>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</si>
  <si>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</si>
  <si>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</si>
  <si>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</si>
  <si>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</si>
  <si>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</si>
  <si>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</si>
  <si>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</si>
  <si>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</si>
  <si>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</si>
  <si>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</si>
  <si>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</si>
  <si>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</si>
  <si>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</si>
  <si>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</si>
  <si>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</si>
  <si>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</si>
  <si>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</si>
  <si>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</si>
  <si>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</si>
  <si>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</si>
  <si>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</si>
  <si>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</si>
  <si>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</si>
  <si>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</si>
  <si>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</si>
  <si>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</si>
  <si>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</si>
  <si>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</si>
  <si>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</si>
  <si>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</si>
  <si>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</si>
  <si>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</si>
  <si>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</si>
  <si>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</si>
  <si>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</si>
  <si>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</si>
  <si>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</si>
  <si>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</si>
  <si>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</si>
  <si>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</si>
  <si>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</si>
  <si>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</si>
  <si>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</si>
  <si>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</si>
  <si>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</si>
  <si>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</si>
  <si>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</si>
  <si>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</si>
  <si>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</si>
  <si>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</si>
  <si>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</si>
  <si>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</si>
  <si>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</si>
  <si>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</si>
  <si>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</si>
  <si>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</si>
  <si>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</si>
  <si>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</si>
  <si>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</si>
  <si>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</si>
  <si>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</si>
  <si>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</si>
  <si>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岡山県</t>
  </si>
  <si>
    <t>33000</t>
  </si>
  <si>
    <t>-</t>
  </si>
  <si>
    <t>岡山県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</si>
  <si>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</si>
  <si>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</si>
  <si>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</si>
  <si>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</si>
  <si>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</si>
  <si>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</si>
  <si>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</si>
  <si>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</si>
  <si>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</si>
  <si>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</si>
  <si>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</si>
  <si>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</si>
  <si>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</si>
  <si>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</si>
  <si>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</si>
  <si>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</si>
  <si>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</si>
  <si>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</si>
  <si>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</si>
  <si>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</si>
  <si>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</si>
  <si>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</si>
  <si>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</si>
  <si>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</si>
  <si>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</si>
  <si>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</si>
  <si>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</si>
  <si>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</si>
  <si>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</si>
  <si>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33913</t>
  </si>
  <si>
    <t>総社広域環境施設組合</t>
  </si>
  <si>
    <t>33946</t>
  </si>
  <si>
    <t>高梁地域事務組合</t>
  </si>
  <si>
    <t>33958</t>
  </si>
  <si>
    <t>備前広域環境施設組合</t>
  </si>
  <si>
    <t>33959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</si>
  <si>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</si>
  <si>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</si>
  <si>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</si>
  <si>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</si>
  <si>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</si>
  <si>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</si>
  <si>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</si>
  <si>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</si>
  <si>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</si>
  <si>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</si>
  <si>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</si>
  <si>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</si>
  <si>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</si>
  <si>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</si>
  <si>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</si>
  <si>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</si>
  <si>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</si>
  <si>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</si>
  <si>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</si>
  <si>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</si>
  <si>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岡山県</t>
  </si>
  <si>
    <t>33000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</si>
  <si>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</si>
  <si>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</si>
  <si>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</si>
  <si>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</si>
  <si>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</si>
  <si>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</si>
  <si>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</si>
  <si>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</si>
  <si>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</si>
  <si>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</si>
  <si>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</si>
  <si>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</si>
  <si>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</si>
  <si>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</si>
  <si>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</si>
  <si>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</si>
  <si>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</si>
  <si>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</si>
  <si>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</si>
  <si>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</si>
  <si>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</si>
  <si>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</si>
  <si>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</si>
  <si>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</si>
  <si>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</si>
  <si>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</si>
  <si>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</si>
  <si>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</si>
  <si>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</si>
  <si>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</si>
  <si>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</si>
  <si>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</si>
  <si>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</si>
  <si>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</si>
  <si>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岡山県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</si>
  <si>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</si>
  <si>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</si>
  <si>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</si>
  <si>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</si>
  <si>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</si>
  <si>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</si>
  <si>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</si>
  <si>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</si>
  <si>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</si>
  <si>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</si>
  <si>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</si>
  <si>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</si>
  <si>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</si>
  <si>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</si>
  <si>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</si>
  <si>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</si>
  <si>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</si>
  <si>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</si>
  <si>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</si>
  <si>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</si>
  <si>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</si>
  <si>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</si>
  <si>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</si>
  <si>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</si>
  <si>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</si>
  <si>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</si>
  <si>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</si>
  <si>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</si>
  <si>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</si>
  <si>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</si>
  <si>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</si>
  <si>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</si>
  <si>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</si>
  <si>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</si>
  <si>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</si>
  <si>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</si>
  <si>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</si>
  <si>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</si>
  <si>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</si>
  <si>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</si>
  <si>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</si>
  <si>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</si>
  <si>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</si>
  <si>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</si>
  <si>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</si>
  <si>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</si>
  <si>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</si>
  <si>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</si>
  <si>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</si>
  <si>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</si>
  <si>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</si>
  <si>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御津・加茂川環境施設</t>
  </si>
  <si>
    <t>33913</t>
  </si>
  <si>
    <t>総社広域環境施設組合</t>
  </si>
  <si>
    <t>33946</t>
  </si>
  <si>
    <t>高梁地域事務組合</t>
  </si>
  <si>
    <t>33958</t>
  </si>
  <si>
    <t>備前広域環境施設組合</t>
  </si>
  <si>
    <t>33959</t>
  </si>
  <si>
    <t>津山圏域資源循環施設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</si>
  <si>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</si>
  <si>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</si>
  <si>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</si>
  <si>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</si>
  <si>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</si>
  <si>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</si>
  <si>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</si>
  <si>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</si>
  <si>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</si>
  <si>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</si>
  <si>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</si>
  <si>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</si>
  <si>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</si>
  <si>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</si>
  <si>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</si>
  <si>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</si>
  <si>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</si>
  <si>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</si>
  <si>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</si>
  <si>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</si>
  <si>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</si>
  <si>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</si>
  <si>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</si>
  <si>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</si>
  <si>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</si>
  <si>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</si>
  <si>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</si>
  <si>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</si>
  <si>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</si>
  <si>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</si>
  <si>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</si>
  <si>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岡山県</t>
  </si>
  <si>
    <t>33000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</si>
  <si>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</si>
  <si>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</si>
  <si>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</si>
  <si>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</si>
  <si>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</si>
  <si>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</si>
  <si>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</si>
  <si>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</si>
  <si>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</si>
  <si>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</si>
  <si>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</si>
  <si>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</si>
  <si>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</si>
  <si>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</si>
  <si>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</si>
  <si>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</si>
  <si>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</si>
  <si>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</si>
  <si>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</si>
  <si>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</si>
  <si>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</si>
  <si>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</si>
  <si>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</si>
  <si>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</si>
  <si>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</si>
  <si>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</si>
  <si>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</si>
  <si>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</si>
  <si>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</si>
  <si>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</si>
  <si>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</si>
  <si>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</si>
  <si>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</si>
  <si>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</si>
  <si>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</si>
  <si>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</si>
  <si>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</si>
  <si>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</si>
  <si>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</si>
  <si>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</si>
  <si>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</si>
  <si>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</si>
  <si>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</si>
  <si>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</si>
  <si>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</si>
  <si>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</si>
  <si>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</si>
  <si>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</si>
  <si>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</si>
  <si>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</si>
  <si>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</si>
  <si>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</si>
  <si>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</si>
  <si>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</si>
  <si>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</si>
  <si>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</si>
  <si>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</si>
  <si>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</si>
  <si>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</si>
  <si>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</si>
  <si>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</si>
  <si>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</si>
  <si>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</si>
  <si>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</si>
  <si>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</si>
  <si>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</si>
  <si>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</si>
  <si>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</si>
  <si>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</si>
  <si>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</si>
  <si>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</si>
  <si>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</si>
  <si>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</si>
  <si>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</si>
  <si>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</si>
  <si>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</si>
  <si>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</si>
  <si>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</si>
  <si>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</si>
  <si>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</si>
  <si>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</si>
  <si>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</si>
  <si>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</si>
  <si>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</si>
  <si>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</si>
  <si>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御津・加茂川環境施設</t>
  </si>
  <si>
    <t>33913</t>
  </si>
  <si>
    <t>総社広域環境施設組合</t>
  </si>
  <si>
    <t>33946</t>
  </si>
  <si>
    <t>高梁地域事務組合</t>
  </si>
  <si>
    <t>33958</t>
  </si>
  <si>
    <t>備前広域環境施設組合</t>
  </si>
  <si>
    <t>33959</t>
  </si>
  <si>
    <t>津山圏域資源循環施設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</si>
  <si>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</si>
  <si>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</si>
  <si>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</si>
  <si>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</si>
  <si>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</si>
  <si>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</si>
  <si>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</si>
  <si>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</si>
  <si>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</si>
  <si>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</si>
  <si>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</si>
  <si>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</si>
  <si>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</si>
  <si>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</si>
  <si>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</si>
  <si>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</si>
  <si>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</si>
  <si>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</si>
  <si>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</si>
  <si>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</si>
  <si>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</si>
  <si>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</si>
  <si>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</si>
  <si>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</si>
  <si>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</si>
  <si>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</si>
  <si>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</si>
  <si>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</si>
  <si>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</si>
  <si>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</si>
  <si>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</si>
  <si>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</si>
  <si>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</si>
  <si>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</si>
  <si>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</si>
  <si>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</si>
  <si>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</si>
  <si>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</si>
  <si>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</si>
  <si>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</si>
  <si>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</si>
  <si>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</si>
  <si>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</si>
  <si>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</si>
  <si>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</si>
  <si>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</si>
  <si>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</si>
  <si>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</si>
  <si>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</si>
  <si>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</si>
  <si>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</si>
  <si>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</si>
  <si>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</si>
  <si>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</si>
  <si>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</si>
  <si>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</si>
  <si>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</si>
  <si>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</si>
  <si>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</si>
  <si>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</si>
  <si>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</si>
  <si>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</si>
  <si>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</si>
  <si>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</si>
  <si>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</si>
  <si>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</si>
  <si>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</si>
  <si>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</si>
  <si>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</si>
  <si>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</si>
  <si>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</si>
  <si>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</si>
  <si>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</si>
  <si>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</si>
  <si>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</si>
  <si>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</si>
  <si>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</si>
  <si>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</si>
  <si>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</si>
  <si>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</si>
  <si>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</si>
  <si>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</si>
  <si>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</si>
  <si>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</si>
  <si>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</si>
  <si>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</si>
  <si>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</si>
  <si>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</si>
  <si>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</si>
  <si>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</si>
  <si>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</si>
  <si>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</si>
  <si>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</si>
  <si>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</si>
  <si>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</si>
  <si>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</si>
  <si>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</si>
  <si>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</si>
  <si>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</si>
  <si>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</si>
  <si>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</si>
  <si>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</si>
  <si>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</si>
  <si>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</si>
  <si>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</si>
  <si>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</si>
  <si>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</si>
  <si>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</si>
  <si>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</si>
  <si>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</si>
  <si>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</si>
  <si>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</si>
  <si>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</si>
  <si>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</si>
  <si>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</si>
  <si>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し尿</t>
  </si>
  <si>
    <t>市区町村
コード</t>
  </si>
  <si>
    <t>し尿</t>
  </si>
  <si>
    <t>（千円）</t>
  </si>
  <si>
    <t>岡山県</t>
  </si>
  <si>
    <t>合計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</si>
  <si>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</si>
  <si>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</si>
  <si>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</si>
  <si>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</si>
  <si>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</si>
  <si>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</si>
  <si>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</si>
  <si>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</si>
  <si>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</si>
  <si>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</si>
  <si>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</si>
  <si>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</si>
  <si>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</si>
  <si>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</si>
  <si>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</si>
  <si>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</si>
  <si>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</si>
  <si>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</si>
  <si>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</si>
  <si>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</si>
  <si>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</si>
  <si>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</si>
  <si>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</si>
  <si>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</si>
  <si>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</si>
  <si>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</si>
  <si>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</si>
  <si>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</si>
  <si>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</si>
  <si>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</si>
  <si>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</si>
  <si>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御津・加茂川環境施設</t>
  </si>
  <si>
    <t>33913</t>
  </si>
  <si>
    <t>総社広域環境施設組合</t>
  </si>
  <si>
    <t>33946</t>
  </si>
  <si>
    <t>高梁地域事務組合</t>
  </si>
  <si>
    <t>33958</t>
  </si>
  <si>
    <t>備前広域環境施設組合</t>
  </si>
  <si>
    <t>33959</t>
  </si>
  <si>
    <t>津山圏域資源循環施設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</si>
  <si>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</si>
  <si>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</si>
  <si>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</si>
  <si>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</si>
  <si>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</si>
  <si>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</si>
  <si>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</si>
  <si>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</si>
  <si>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</si>
  <si>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</si>
  <si>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</si>
  <si>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</si>
  <si>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</si>
  <si>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</si>
  <si>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</si>
  <si>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</si>
  <si>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</si>
  <si>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</si>
  <si>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</si>
  <si>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</si>
  <si>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</si>
  <si>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</si>
  <si>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</si>
  <si>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</si>
  <si>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</si>
  <si>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</si>
  <si>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</si>
  <si>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</si>
  <si>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</si>
  <si>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</si>
  <si>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</si>
  <si>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</si>
  <si>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</si>
  <si>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</si>
  <si>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</si>
  <si>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</si>
  <si>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</si>
  <si>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</si>
  <si>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</si>
  <si>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</si>
  <si>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</si>
  <si>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</si>
  <si>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</si>
  <si>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</si>
  <si>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</si>
  <si>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</si>
  <si>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</si>
  <si>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</si>
  <si>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</si>
  <si>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</si>
  <si>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</si>
  <si>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</si>
  <si>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</si>
  <si>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</si>
  <si>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</si>
  <si>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</si>
  <si>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</si>
  <si>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</si>
  <si>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</si>
  <si>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</si>
  <si>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</si>
  <si>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</si>
  <si>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</si>
  <si>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</si>
  <si>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</si>
  <si>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</si>
  <si>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</si>
  <si>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</si>
  <si>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</si>
  <si>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</si>
  <si>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</si>
  <si>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</si>
  <si>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</si>
  <si>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</si>
  <si>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</si>
  <si>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</si>
  <si>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</si>
  <si>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</si>
  <si>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</si>
  <si>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</si>
  <si>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</si>
  <si>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</si>
  <si>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</si>
  <si>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</si>
  <si>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</si>
  <si>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</si>
  <si>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</si>
  <si>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</si>
  <si>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</si>
  <si>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</si>
  <si>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</si>
  <si>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</si>
  <si>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</si>
  <si>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</si>
  <si>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</si>
  <si>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</si>
  <si>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</si>
  <si>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</si>
  <si>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</si>
  <si>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</si>
  <si>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</si>
  <si>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</si>
  <si>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</si>
  <si>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</si>
  <si>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</si>
  <si>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</si>
  <si>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</si>
  <si>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33846</t>
  </si>
  <si>
    <t>神崎衛生施設組合</t>
  </si>
  <si>
    <t>33847</t>
  </si>
  <si>
    <t>備南衛生施設組合</t>
  </si>
  <si>
    <t>33851</t>
  </si>
  <si>
    <t>旭川中部衛生施設組合</t>
  </si>
  <si>
    <t>33911</t>
  </si>
  <si>
    <t>33895</t>
  </si>
  <si>
    <t>岡山市久米南町衛生施設組合</t>
  </si>
  <si>
    <t>33913</t>
  </si>
  <si>
    <t>総社広域環境施設組合</t>
  </si>
  <si>
    <t>33859</t>
  </si>
  <si>
    <t>倉敷西部清掃施設組合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</si>
  <si>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</si>
  <si>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</si>
  <si>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</si>
  <si>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</si>
  <si>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</si>
  <si>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</si>
  <si>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33959</t>
  </si>
  <si>
    <t>津山圏域資源循環施設</t>
  </si>
  <si>
    <t>33855</t>
  </si>
  <si>
    <t>33850</t>
  </si>
  <si>
    <t>岡山県西部衛生施設組合</t>
  </si>
  <si>
    <t>33897</t>
  </si>
  <si>
    <t>岡山県井原地区清掃施設組合</t>
  </si>
  <si>
    <t>33946</t>
  </si>
  <si>
    <t>高梁地域事務組合</t>
  </si>
  <si>
    <t>33856</t>
  </si>
  <si>
    <t>和気北部衛生施設組合</t>
  </si>
  <si>
    <t>33958</t>
  </si>
  <si>
    <t>備前広域環境施設組合</t>
  </si>
  <si>
    <t>33852</t>
  </si>
  <si>
    <t>和気赤磐し尿処理施設一部事務組合</t>
  </si>
  <si>
    <t>33896</t>
  </si>
  <si>
    <t>33849</t>
  </si>
  <si>
    <t>勝英衛生施設組合</t>
  </si>
  <si>
    <t/>
  </si>
  <si>
    <t>33201</t>
  </si>
  <si>
    <t>岡山市</t>
  </si>
  <si>
    <t>33212</t>
  </si>
  <si>
    <t>瀬戸内市</t>
  </si>
  <si>
    <t>33202</t>
  </si>
  <si>
    <t>倉敷市</t>
  </si>
  <si>
    <t>33423</t>
  </si>
  <si>
    <t>早島町</t>
  </si>
  <si>
    <t>33215</t>
  </si>
  <si>
    <t>美作市</t>
  </si>
  <si>
    <t>33622</t>
  </si>
  <si>
    <t>勝央町</t>
  </si>
  <si>
    <t>33623</t>
  </si>
  <si>
    <t>奈義町</t>
  </si>
  <si>
    <t>33643</t>
  </si>
  <si>
    <t>西粟倉村</t>
  </si>
  <si>
    <t>33666</t>
  </si>
  <si>
    <t>美咲町</t>
  </si>
  <si>
    <t>33205</t>
  </si>
  <si>
    <t>笠岡市</t>
  </si>
  <si>
    <t>33207</t>
  </si>
  <si>
    <t>井原市</t>
  </si>
  <si>
    <t>33216</t>
  </si>
  <si>
    <t>浅口市</t>
  </si>
  <si>
    <t>33445</t>
  </si>
  <si>
    <t>里庄町</t>
  </si>
  <si>
    <t>33461</t>
  </si>
  <si>
    <t>矢掛町</t>
  </si>
  <si>
    <t>33681</t>
  </si>
  <si>
    <t>吉備中央町</t>
  </si>
  <si>
    <t>33663</t>
  </si>
  <si>
    <t>久米南町</t>
  </si>
  <si>
    <t>33211</t>
  </si>
  <si>
    <t>備前市</t>
  </si>
  <si>
    <t>33213</t>
  </si>
  <si>
    <t>赤磐市</t>
  </si>
  <si>
    <t>33346</t>
  </si>
  <si>
    <t>和気町</t>
  </si>
  <si>
    <t>33214</t>
  </si>
  <si>
    <t>真庭市</t>
  </si>
  <si>
    <t>33203</t>
  </si>
  <si>
    <t>津山市</t>
  </si>
  <si>
    <t>33606</t>
  </si>
  <si>
    <t>鏡野町</t>
  </si>
  <si>
    <t>33208</t>
  </si>
  <si>
    <t>総社市</t>
  </si>
  <si>
    <t>33209</t>
  </si>
  <si>
    <t>高梁市</t>
  </si>
  <si>
    <t>岡山県西部環境整備施設組合</t>
  </si>
  <si>
    <t>岡山県西部環境整備施設組合</t>
  </si>
  <si>
    <t>岡山県中部環境施設組合</t>
  </si>
  <si>
    <t>岡山県中部環境施設組合</t>
  </si>
  <si>
    <t>御津・加茂川環境施設組合</t>
  </si>
  <si>
    <t>御津・加茂川環境施設組合</t>
  </si>
  <si>
    <t>津山圏域資源循環施設組合</t>
  </si>
  <si>
    <t>津山圏域資源循環施設組合</t>
  </si>
  <si>
    <t>津山圏域資源循環施設組合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</si>
</sst>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"/>
  <sheetViews>
    <sheetView tabSelected="1" zoomScalePageLayoutView="0" workbookViewId="0" topLeftCell="A1">
      <pane xSplit="3" ySplit="6" topLeftCell="N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SUM(D8:D34)</f>
        <v>25512048</v>
      </c>
      <c r="E7" s="70">
        <f t="shared" si="0"/>
        <v>4943344</v>
      </c>
      <c r="F7" s="70">
        <f t="shared" si="0"/>
        <v>283567</v>
      </c>
      <c r="G7" s="70">
        <f t="shared" si="0"/>
        <v>39937</v>
      </c>
      <c r="H7" s="70">
        <f t="shared" si="0"/>
        <v>0</v>
      </c>
      <c r="I7" s="70">
        <f t="shared" si="0"/>
        <v>3583533</v>
      </c>
      <c r="J7" s="71" t="s">
        <v>110</v>
      </c>
      <c r="K7" s="70">
        <f aca="true" t="shared" si="1" ref="K7:R7">SUM(K8:K34)</f>
        <v>1036307</v>
      </c>
      <c r="L7" s="70">
        <f t="shared" si="1"/>
        <v>20568704</v>
      </c>
      <c r="M7" s="70">
        <f t="shared" si="1"/>
        <v>4424048</v>
      </c>
      <c r="N7" s="70">
        <f t="shared" si="1"/>
        <v>435077</v>
      </c>
      <c r="O7" s="70">
        <f t="shared" si="1"/>
        <v>8350</v>
      </c>
      <c r="P7" s="70">
        <f t="shared" si="1"/>
        <v>4246</v>
      </c>
      <c r="Q7" s="70">
        <f t="shared" si="1"/>
        <v>0</v>
      </c>
      <c r="R7" s="70">
        <f t="shared" si="1"/>
        <v>377817</v>
      </c>
      <c r="S7" s="71" t="s">
        <v>110</v>
      </c>
      <c r="T7" s="70">
        <f aca="true" t="shared" si="2" ref="T7:AA7">SUM(T8:T34)</f>
        <v>44664</v>
      </c>
      <c r="U7" s="70">
        <f t="shared" si="2"/>
        <v>3988971</v>
      </c>
      <c r="V7" s="70">
        <f t="shared" si="2"/>
        <v>29936096</v>
      </c>
      <c r="W7" s="70">
        <f t="shared" si="2"/>
        <v>5378421</v>
      </c>
      <c r="X7" s="70">
        <f t="shared" si="2"/>
        <v>291917</v>
      </c>
      <c r="Y7" s="70">
        <f t="shared" si="2"/>
        <v>44183</v>
      </c>
      <c r="Z7" s="70">
        <f t="shared" si="2"/>
        <v>0</v>
      </c>
      <c r="AA7" s="70">
        <f t="shared" si="2"/>
        <v>3961350</v>
      </c>
      <c r="AB7" s="71" t="s">
        <v>110</v>
      </c>
      <c r="AC7" s="70">
        <f aca="true" t="shared" si="3" ref="AC7:BH7">SUM(AC8:AC34)</f>
        <v>1080971</v>
      </c>
      <c r="AD7" s="70">
        <f t="shared" si="3"/>
        <v>24557675</v>
      </c>
      <c r="AE7" s="70">
        <f t="shared" si="3"/>
        <v>248767</v>
      </c>
      <c r="AF7" s="70">
        <f t="shared" si="3"/>
        <v>243832</v>
      </c>
      <c r="AG7" s="70">
        <f t="shared" si="3"/>
        <v>21145</v>
      </c>
      <c r="AH7" s="70">
        <f t="shared" si="3"/>
        <v>198427</v>
      </c>
      <c r="AI7" s="70">
        <f t="shared" si="3"/>
        <v>21725</v>
      </c>
      <c r="AJ7" s="70">
        <f t="shared" si="3"/>
        <v>2535</v>
      </c>
      <c r="AK7" s="70">
        <f t="shared" si="3"/>
        <v>4935</v>
      </c>
      <c r="AL7" s="70">
        <f t="shared" si="3"/>
        <v>502334</v>
      </c>
      <c r="AM7" s="70">
        <f t="shared" si="3"/>
        <v>19989450</v>
      </c>
      <c r="AN7" s="70">
        <f t="shared" si="3"/>
        <v>6441914</v>
      </c>
      <c r="AO7" s="70">
        <f t="shared" si="3"/>
        <v>1026523</v>
      </c>
      <c r="AP7" s="70">
        <f t="shared" si="3"/>
        <v>3524918</v>
      </c>
      <c r="AQ7" s="70">
        <f t="shared" si="3"/>
        <v>1525825</v>
      </c>
      <c r="AR7" s="70">
        <f t="shared" si="3"/>
        <v>364648</v>
      </c>
      <c r="AS7" s="70">
        <f t="shared" si="3"/>
        <v>3593716</v>
      </c>
      <c r="AT7" s="70">
        <f t="shared" si="3"/>
        <v>456194</v>
      </c>
      <c r="AU7" s="70">
        <f t="shared" si="3"/>
        <v>2730844</v>
      </c>
      <c r="AV7" s="70">
        <f t="shared" si="3"/>
        <v>406678</v>
      </c>
      <c r="AW7" s="70">
        <f t="shared" si="3"/>
        <v>51156</v>
      </c>
      <c r="AX7" s="70">
        <f t="shared" si="3"/>
        <v>9884365</v>
      </c>
      <c r="AY7" s="70">
        <f t="shared" si="3"/>
        <v>3994618</v>
      </c>
      <c r="AZ7" s="70">
        <f t="shared" si="3"/>
        <v>5344578</v>
      </c>
      <c r="BA7" s="70">
        <f t="shared" si="3"/>
        <v>401317</v>
      </c>
      <c r="BB7" s="70">
        <f t="shared" si="3"/>
        <v>143852</v>
      </c>
      <c r="BC7" s="70">
        <f t="shared" si="3"/>
        <v>3239533</v>
      </c>
      <c r="BD7" s="70">
        <f t="shared" si="3"/>
        <v>18299</v>
      </c>
      <c r="BE7" s="70">
        <f t="shared" si="3"/>
        <v>1531964</v>
      </c>
      <c r="BF7" s="70">
        <f t="shared" si="3"/>
        <v>21770181</v>
      </c>
      <c r="BG7" s="70">
        <f t="shared" si="3"/>
        <v>6682</v>
      </c>
      <c r="BH7" s="70">
        <f t="shared" si="3"/>
        <v>0</v>
      </c>
      <c r="BI7" s="70">
        <f aca="true" t="shared" si="4" ref="BI7:CN7">SUM(BI8:BI34)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6682</v>
      </c>
      <c r="BN7" s="70">
        <f t="shared" si="4"/>
        <v>15355</v>
      </c>
      <c r="BO7" s="70">
        <f t="shared" si="4"/>
        <v>2443407</v>
      </c>
      <c r="BP7" s="70">
        <f t="shared" si="4"/>
        <v>874742</v>
      </c>
      <c r="BQ7" s="70">
        <f t="shared" si="4"/>
        <v>165900</v>
      </c>
      <c r="BR7" s="70">
        <f t="shared" si="4"/>
        <v>557031</v>
      </c>
      <c r="BS7" s="70">
        <f t="shared" si="4"/>
        <v>151811</v>
      </c>
      <c r="BT7" s="70">
        <f t="shared" si="4"/>
        <v>0</v>
      </c>
      <c r="BU7" s="70">
        <f t="shared" si="4"/>
        <v>585132</v>
      </c>
      <c r="BV7" s="70">
        <f t="shared" si="4"/>
        <v>40635</v>
      </c>
      <c r="BW7" s="70">
        <f t="shared" si="4"/>
        <v>544395</v>
      </c>
      <c r="BX7" s="70">
        <f t="shared" si="4"/>
        <v>102</v>
      </c>
      <c r="BY7" s="70">
        <f t="shared" si="4"/>
        <v>15463</v>
      </c>
      <c r="BZ7" s="70">
        <f t="shared" si="4"/>
        <v>968070</v>
      </c>
      <c r="CA7" s="70">
        <f t="shared" si="4"/>
        <v>293673</v>
      </c>
      <c r="CB7" s="70">
        <f t="shared" si="4"/>
        <v>625979</v>
      </c>
      <c r="CC7" s="70">
        <f t="shared" si="4"/>
        <v>24851</v>
      </c>
      <c r="CD7" s="70">
        <f t="shared" si="4"/>
        <v>23567</v>
      </c>
      <c r="CE7" s="70">
        <f t="shared" si="4"/>
        <v>1836423</v>
      </c>
      <c r="CF7" s="70">
        <f t="shared" si="4"/>
        <v>0</v>
      </c>
      <c r="CG7" s="70">
        <f t="shared" si="4"/>
        <v>122181</v>
      </c>
      <c r="CH7" s="70">
        <f t="shared" si="4"/>
        <v>2572270</v>
      </c>
      <c r="CI7" s="70">
        <f t="shared" si="4"/>
        <v>255449</v>
      </c>
      <c r="CJ7" s="70">
        <f t="shared" si="4"/>
        <v>243832</v>
      </c>
      <c r="CK7" s="70">
        <f t="shared" si="4"/>
        <v>21145</v>
      </c>
      <c r="CL7" s="70">
        <f t="shared" si="4"/>
        <v>198427</v>
      </c>
      <c r="CM7" s="70">
        <f t="shared" si="4"/>
        <v>21725</v>
      </c>
      <c r="CN7" s="70">
        <f t="shared" si="4"/>
        <v>2535</v>
      </c>
      <c r="CO7" s="70">
        <f aca="true" t="shared" si="5" ref="CO7:DJ7">SUM(CO8:CO34)</f>
        <v>11617</v>
      </c>
      <c r="CP7" s="70">
        <f t="shared" si="5"/>
        <v>517689</v>
      </c>
      <c r="CQ7" s="70">
        <f t="shared" si="5"/>
        <v>22432857</v>
      </c>
      <c r="CR7" s="70">
        <f t="shared" si="5"/>
        <v>7316656</v>
      </c>
      <c r="CS7" s="70">
        <f t="shared" si="5"/>
        <v>1192423</v>
      </c>
      <c r="CT7" s="70">
        <f t="shared" si="5"/>
        <v>4081949</v>
      </c>
      <c r="CU7" s="70">
        <f t="shared" si="5"/>
        <v>1677636</v>
      </c>
      <c r="CV7" s="70">
        <f t="shared" si="5"/>
        <v>364648</v>
      </c>
      <c r="CW7" s="70">
        <f t="shared" si="5"/>
        <v>4178848</v>
      </c>
      <c r="CX7" s="70">
        <f t="shared" si="5"/>
        <v>496829</v>
      </c>
      <c r="CY7" s="70">
        <f t="shared" si="5"/>
        <v>3275239</v>
      </c>
      <c r="CZ7" s="70">
        <f t="shared" si="5"/>
        <v>406780</v>
      </c>
      <c r="DA7" s="70">
        <f t="shared" si="5"/>
        <v>66619</v>
      </c>
      <c r="DB7" s="70">
        <f t="shared" si="5"/>
        <v>10852435</v>
      </c>
      <c r="DC7" s="70">
        <f t="shared" si="5"/>
        <v>4288291</v>
      </c>
      <c r="DD7" s="70">
        <f t="shared" si="5"/>
        <v>5970557</v>
      </c>
      <c r="DE7" s="70">
        <f t="shared" si="5"/>
        <v>426168</v>
      </c>
      <c r="DF7" s="70">
        <f t="shared" si="5"/>
        <v>167419</v>
      </c>
      <c r="DG7" s="70">
        <f t="shared" si="5"/>
        <v>5075956</v>
      </c>
      <c r="DH7" s="70">
        <f t="shared" si="5"/>
        <v>18299</v>
      </c>
      <c r="DI7" s="70">
        <f t="shared" si="5"/>
        <v>1654145</v>
      </c>
      <c r="DJ7" s="70">
        <f t="shared" si="5"/>
        <v>24342451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34">SUM(E8,+L8)</f>
        <v>9878448</v>
      </c>
      <c r="E8" s="72">
        <f aca="true" t="shared" si="7" ref="E8:E34">SUM(F8:I8)+K8</f>
        <v>2691929</v>
      </c>
      <c r="F8" s="72">
        <v>0</v>
      </c>
      <c r="G8" s="72">
        <v>0</v>
      </c>
      <c r="H8" s="72">
        <v>0</v>
      </c>
      <c r="I8" s="72">
        <v>2024864</v>
      </c>
      <c r="J8" s="73" t="s">
        <v>110</v>
      </c>
      <c r="K8" s="72">
        <v>667065</v>
      </c>
      <c r="L8" s="72">
        <v>7186519</v>
      </c>
      <c r="M8" s="72">
        <f aca="true" t="shared" si="8" ref="M8:M34">SUM(N8,+U8)</f>
        <v>1420705</v>
      </c>
      <c r="N8" s="72">
        <f aca="true" t="shared" si="9" ref="N8:N34">SUM(O8:R8)+T8</f>
        <v>73071</v>
      </c>
      <c r="O8" s="72">
        <v>0</v>
      </c>
      <c r="P8" s="72">
        <v>0</v>
      </c>
      <c r="Q8" s="72">
        <v>0</v>
      </c>
      <c r="R8" s="72">
        <v>53231</v>
      </c>
      <c r="S8" s="73" t="s">
        <v>110</v>
      </c>
      <c r="T8" s="72">
        <v>19840</v>
      </c>
      <c r="U8" s="72">
        <v>1347634</v>
      </c>
      <c r="V8" s="72">
        <f aca="true" t="shared" si="10" ref="V8:V34">+SUM(D8,M8)</f>
        <v>11299153</v>
      </c>
      <c r="W8" s="72">
        <f aca="true" t="shared" si="11" ref="W8:W34">+SUM(E8,N8)</f>
        <v>2765000</v>
      </c>
      <c r="X8" s="72">
        <f aca="true" t="shared" si="12" ref="X8:X34">+SUM(F8,O8)</f>
        <v>0</v>
      </c>
      <c r="Y8" s="72">
        <f aca="true" t="shared" si="13" ref="Y8:Y34">+SUM(G8,P8)</f>
        <v>0</v>
      </c>
      <c r="Z8" s="72">
        <f aca="true" t="shared" si="14" ref="Z8:Z34">+SUM(H8,Q8)</f>
        <v>0</v>
      </c>
      <c r="AA8" s="72">
        <f aca="true" t="shared" si="15" ref="AA8:AA34">+SUM(I8,R8)</f>
        <v>2078095</v>
      </c>
      <c r="AB8" s="73" t="s">
        <v>110</v>
      </c>
      <c r="AC8" s="72">
        <f aca="true" t="shared" si="16" ref="AC8:AC34">+SUM(K8,T8)</f>
        <v>686905</v>
      </c>
      <c r="AD8" s="72">
        <f aca="true" t="shared" si="17" ref="AD8:AD34">+SUM(L8,U8)</f>
        <v>8534153</v>
      </c>
      <c r="AE8" s="72">
        <f aca="true" t="shared" si="18" ref="AE8:AE34">SUM(AF8,+AK8)</f>
        <v>26180</v>
      </c>
      <c r="AF8" s="72">
        <f aca="true" t="shared" si="19" ref="AF8:AF34">SUM(AG8:AJ8)</f>
        <v>21245</v>
      </c>
      <c r="AG8" s="72">
        <v>0</v>
      </c>
      <c r="AH8" s="72">
        <v>21245</v>
      </c>
      <c r="AI8" s="72">
        <v>0</v>
      </c>
      <c r="AJ8" s="72">
        <v>0</v>
      </c>
      <c r="AK8" s="72">
        <v>4935</v>
      </c>
      <c r="AL8" s="72">
        <v>0</v>
      </c>
      <c r="AM8" s="72">
        <f aca="true" t="shared" si="20" ref="AM8:AM34">SUM(AN8,AS8,AW8,AX8,BD8)</f>
        <v>8727397</v>
      </c>
      <c r="AN8" s="72">
        <f aca="true" t="shared" si="21" ref="AN8:AN34">SUM(AO8:AR8)</f>
        <v>3472808</v>
      </c>
      <c r="AO8" s="72">
        <v>395037</v>
      </c>
      <c r="AP8" s="72">
        <v>1840665</v>
      </c>
      <c r="AQ8" s="72">
        <v>1140950</v>
      </c>
      <c r="AR8" s="72">
        <v>96156</v>
      </c>
      <c r="AS8" s="72">
        <f aca="true" t="shared" si="22" ref="AS8:AS34">SUM(AT8:AV8)</f>
        <v>1947374</v>
      </c>
      <c r="AT8" s="72">
        <v>163544</v>
      </c>
      <c r="AU8" s="72">
        <v>1704975</v>
      </c>
      <c r="AV8" s="72">
        <v>78855</v>
      </c>
      <c r="AW8" s="72">
        <v>4767</v>
      </c>
      <c r="AX8" s="72">
        <f aca="true" t="shared" si="23" ref="AX8:AX34">SUM(AY8:BB8)</f>
        <v>3302448</v>
      </c>
      <c r="AY8" s="72">
        <v>1422435</v>
      </c>
      <c r="AZ8" s="72">
        <v>1791776</v>
      </c>
      <c r="BA8" s="72">
        <v>33601</v>
      </c>
      <c r="BB8" s="72">
        <v>54636</v>
      </c>
      <c r="BC8" s="72">
        <v>121834</v>
      </c>
      <c r="BD8" s="72">
        <v>0</v>
      </c>
      <c r="BE8" s="72">
        <v>1003037</v>
      </c>
      <c r="BF8" s="72">
        <f aca="true" t="shared" si="24" ref="BF8:BF34">SUM(AE8,+AM8,+BE8)</f>
        <v>9756614</v>
      </c>
      <c r="BG8" s="72">
        <f aca="true" t="shared" si="25" ref="BG8:BG34">SUM(BH8,+BM8)</f>
        <v>6682</v>
      </c>
      <c r="BH8" s="72">
        <f aca="true" t="shared" si="26" ref="BH8:BH3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6682</v>
      </c>
      <c r="BN8" s="72">
        <v>0</v>
      </c>
      <c r="BO8" s="72">
        <f aca="true" t="shared" si="27" ref="BO8:BO34">SUM(BP8,BU8,BY8,BZ8,CF8)</f>
        <v>1026555</v>
      </c>
      <c r="BP8" s="72">
        <f aca="true" t="shared" si="28" ref="BP8:BP34">SUM(BQ8:BT8)</f>
        <v>373472</v>
      </c>
      <c r="BQ8" s="72">
        <v>25403</v>
      </c>
      <c r="BR8" s="72">
        <v>258017</v>
      </c>
      <c r="BS8" s="72">
        <v>90052</v>
      </c>
      <c r="BT8" s="72">
        <v>0</v>
      </c>
      <c r="BU8" s="72">
        <f aca="true" t="shared" si="29" ref="BU8:BU34">SUM(BV8:BX8)</f>
        <v>224359</v>
      </c>
      <c r="BV8" s="72">
        <v>10544</v>
      </c>
      <c r="BW8" s="72">
        <v>213815</v>
      </c>
      <c r="BX8" s="72">
        <v>0</v>
      </c>
      <c r="BY8" s="72">
        <v>0</v>
      </c>
      <c r="BZ8" s="72">
        <f aca="true" t="shared" si="30" ref="BZ8:BZ34">SUM(CA8:CD8)</f>
        <v>428724</v>
      </c>
      <c r="CA8" s="72">
        <v>0</v>
      </c>
      <c r="CB8" s="72">
        <v>422677</v>
      </c>
      <c r="CC8" s="72">
        <v>0</v>
      </c>
      <c r="CD8" s="72">
        <v>6047</v>
      </c>
      <c r="CE8" s="72">
        <v>365309</v>
      </c>
      <c r="CF8" s="72">
        <v>0</v>
      </c>
      <c r="CG8" s="72">
        <v>22159</v>
      </c>
      <c r="CH8" s="72">
        <f aca="true" t="shared" si="31" ref="CH8:CH34">SUM(BG8,+BO8,+CG8)</f>
        <v>1055396</v>
      </c>
      <c r="CI8" s="72">
        <f aca="true" t="shared" si="32" ref="CI8:CI34">SUM(AE8,+BG8)</f>
        <v>32862</v>
      </c>
      <c r="CJ8" s="72">
        <f aca="true" t="shared" si="33" ref="CJ8:CJ34">SUM(AF8,+BH8)</f>
        <v>21245</v>
      </c>
      <c r="CK8" s="72">
        <f aca="true" t="shared" si="34" ref="CK8:CK34">SUM(AG8,+BI8)</f>
        <v>0</v>
      </c>
      <c r="CL8" s="72">
        <f aca="true" t="shared" si="35" ref="CL8:CL34">SUM(AH8,+BJ8)</f>
        <v>21245</v>
      </c>
      <c r="CM8" s="72">
        <f aca="true" t="shared" si="36" ref="CM8:CM34">SUM(AI8,+BK8)</f>
        <v>0</v>
      </c>
      <c r="CN8" s="72">
        <f aca="true" t="shared" si="37" ref="CN8:CN34">SUM(AJ8,+BL8)</f>
        <v>0</v>
      </c>
      <c r="CO8" s="72">
        <f aca="true" t="shared" si="38" ref="CO8:CO34">SUM(AK8,+BM8)</f>
        <v>11617</v>
      </c>
      <c r="CP8" s="72">
        <f aca="true" t="shared" si="39" ref="CP8:CP34">SUM(AL8,+BN8)</f>
        <v>0</v>
      </c>
      <c r="CQ8" s="72">
        <f aca="true" t="shared" si="40" ref="CQ8:CQ34">SUM(AM8,+BO8)</f>
        <v>9753952</v>
      </c>
      <c r="CR8" s="72">
        <f aca="true" t="shared" si="41" ref="CR8:CR34">SUM(AN8,+BP8)</f>
        <v>3846280</v>
      </c>
      <c r="CS8" s="72">
        <f aca="true" t="shared" si="42" ref="CS8:CS34">SUM(AO8,+BQ8)</f>
        <v>420440</v>
      </c>
      <c r="CT8" s="72">
        <f aca="true" t="shared" si="43" ref="CT8:CT34">SUM(AP8,+BR8)</f>
        <v>2098682</v>
      </c>
      <c r="CU8" s="72">
        <f aca="true" t="shared" si="44" ref="CU8:CU34">SUM(AQ8,+BS8)</f>
        <v>1231002</v>
      </c>
      <c r="CV8" s="72">
        <f aca="true" t="shared" si="45" ref="CV8:CV34">SUM(AR8,+BT8)</f>
        <v>96156</v>
      </c>
      <c r="CW8" s="72">
        <f aca="true" t="shared" si="46" ref="CW8:CW34">SUM(AS8,+BU8)</f>
        <v>2171733</v>
      </c>
      <c r="CX8" s="72">
        <f aca="true" t="shared" si="47" ref="CX8:CX34">SUM(AT8,+BV8)</f>
        <v>174088</v>
      </c>
      <c r="CY8" s="72">
        <f aca="true" t="shared" si="48" ref="CY8:CY34">SUM(AU8,+BW8)</f>
        <v>1918790</v>
      </c>
      <c r="CZ8" s="72">
        <f aca="true" t="shared" si="49" ref="CZ8:CZ34">SUM(AV8,+BX8)</f>
        <v>78855</v>
      </c>
      <c r="DA8" s="72">
        <f aca="true" t="shared" si="50" ref="DA8:DA34">SUM(AW8,+BY8)</f>
        <v>4767</v>
      </c>
      <c r="DB8" s="72">
        <f aca="true" t="shared" si="51" ref="DB8:DB34">SUM(AX8,+BZ8)</f>
        <v>3731172</v>
      </c>
      <c r="DC8" s="72">
        <f aca="true" t="shared" si="52" ref="DC8:DC34">SUM(AY8,+CA8)</f>
        <v>1422435</v>
      </c>
      <c r="DD8" s="72">
        <f aca="true" t="shared" si="53" ref="DD8:DD34">SUM(AZ8,+CB8)</f>
        <v>2214453</v>
      </c>
      <c r="DE8" s="72">
        <f aca="true" t="shared" si="54" ref="DE8:DE34">SUM(BA8,+CC8)</f>
        <v>33601</v>
      </c>
      <c r="DF8" s="72">
        <f aca="true" t="shared" si="55" ref="DF8:DF34">SUM(BB8,+CD8)</f>
        <v>60683</v>
      </c>
      <c r="DG8" s="72">
        <f aca="true" t="shared" si="56" ref="DG8:DG34">SUM(BC8,+CE8)</f>
        <v>487143</v>
      </c>
      <c r="DH8" s="72">
        <f aca="true" t="shared" si="57" ref="DH8:DH34">SUM(BD8,+CF8)</f>
        <v>0</v>
      </c>
      <c r="DI8" s="72">
        <f aca="true" t="shared" si="58" ref="DI8:DI34">SUM(BE8,+CG8)</f>
        <v>1025196</v>
      </c>
      <c r="DJ8" s="72">
        <f aca="true" t="shared" si="59" ref="DJ8:DJ34">SUM(BF8,+CH8)</f>
        <v>10812010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5859804</v>
      </c>
      <c r="E9" s="72">
        <f t="shared" si="7"/>
        <v>944835</v>
      </c>
      <c r="F9" s="72">
        <v>15780</v>
      </c>
      <c r="G9" s="72">
        <v>4000</v>
      </c>
      <c r="H9" s="72">
        <v>0</v>
      </c>
      <c r="I9" s="72">
        <v>678043</v>
      </c>
      <c r="J9" s="73" t="s">
        <v>110</v>
      </c>
      <c r="K9" s="72">
        <v>247012</v>
      </c>
      <c r="L9" s="72">
        <v>4914969</v>
      </c>
      <c r="M9" s="72">
        <f t="shared" si="8"/>
        <v>706011</v>
      </c>
      <c r="N9" s="72">
        <f t="shared" si="9"/>
        <v>70640</v>
      </c>
      <c r="O9" s="72">
        <v>0</v>
      </c>
      <c r="P9" s="72">
        <v>0</v>
      </c>
      <c r="Q9" s="72">
        <v>0</v>
      </c>
      <c r="R9" s="72">
        <v>69894</v>
      </c>
      <c r="S9" s="73" t="s">
        <v>110</v>
      </c>
      <c r="T9" s="72">
        <v>746</v>
      </c>
      <c r="U9" s="72">
        <v>635371</v>
      </c>
      <c r="V9" s="72">
        <f t="shared" si="10"/>
        <v>6565815</v>
      </c>
      <c r="W9" s="72">
        <f t="shared" si="11"/>
        <v>1015475</v>
      </c>
      <c r="X9" s="72">
        <f t="shared" si="12"/>
        <v>15780</v>
      </c>
      <c r="Y9" s="72">
        <f t="shared" si="13"/>
        <v>4000</v>
      </c>
      <c r="Z9" s="72">
        <f t="shared" si="14"/>
        <v>0</v>
      </c>
      <c r="AA9" s="72">
        <f t="shared" si="15"/>
        <v>747937</v>
      </c>
      <c r="AB9" s="73" t="s">
        <v>110</v>
      </c>
      <c r="AC9" s="72">
        <f t="shared" si="16"/>
        <v>247758</v>
      </c>
      <c r="AD9" s="72">
        <f t="shared" si="17"/>
        <v>5550340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525</v>
      </c>
      <c r="AM9" s="72">
        <f t="shared" si="20"/>
        <v>5203576</v>
      </c>
      <c r="AN9" s="72">
        <f t="shared" si="21"/>
        <v>1343334</v>
      </c>
      <c r="AO9" s="72">
        <v>203918</v>
      </c>
      <c r="AP9" s="72">
        <v>916560</v>
      </c>
      <c r="AQ9" s="72">
        <v>57137</v>
      </c>
      <c r="AR9" s="72">
        <v>165719</v>
      </c>
      <c r="AS9" s="72">
        <f t="shared" si="22"/>
        <v>318181</v>
      </c>
      <c r="AT9" s="72">
        <v>104801</v>
      </c>
      <c r="AU9" s="72">
        <v>95034</v>
      </c>
      <c r="AV9" s="72">
        <v>118346</v>
      </c>
      <c r="AW9" s="72">
        <v>21904</v>
      </c>
      <c r="AX9" s="72">
        <f t="shared" si="23"/>
        <v>3520157</v>
      </c>
      <c r="AY9" s="72">
        <v>821134</v>
      </c>
      <c r="AZ9" s="72">
        <v>2603688</v>
      </c>
      <c r="BA9" s="72">
        <v>95335</v>
      </c>
      <c r="BB9" s="72">
        <v>0</v>
      </c>
      <c r="BC9" s="72">
        <v>496680</v>
      </c>
      <c r="BD9" s="72">
        <v>0</v>
      </c>
      <c r="BE9" s="72">
        <v>159023</v>
      </c>
      <c r="BF9" s="72">
        <f t="shared" si="24"/>
        <v>5362599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78</v>
      </c>
      <c r="BO9" s="72">
        <f t="shared" si="27"/>
        <v>477904</v>
      </c>
      <c r="BP9" s="72">
        <f t="shared" si="28"/>
        <v>279577</v>
      </c>
      <c r="BQ9" s="72">
        <v>31806</v>
      </c>
      <c r="BR9" s="72">
        <v>190469</v>
      </c>
      <c r="BS9" s="72">
        <v>57302</v>
      </c>
      <c r="BT9" s="72">
        <v>0</v>
      </c>
      <c r="BU9" s="72">
        <f t="shared" si="29"/>
        <v>54066</v>
      </c>
      <c r="BV9" s="72">
        <v>8608</v>
      </c>
      <c r="BW9" s="72">
        <v>45458</v>
      </c>
      <c r="BX9" s="72">
        <v>0</v>
      </c>
      <c r="BY9" s="72">
        <v>7193</v>
      </c>
      <c r="BZ9" s="72">
        <f t="shared" si="30"/>
        <v>137068</v>
      </c>
      <c r="CA9" s="72">
        <v>56442</v>
      </c>
      <c r="CB9" s="72">
        <v>80626</v>
      </c>
      <c r="CC9" s="72">
        <v>0</v>
      </c>
      <c r="CD9" s="72">
        <v>0</v>
      </c>
      <c r="CE9" s="72">
        <v>156941</v>
      </c>
      <c r="CF9" s="72">
        <v>0</v>
      </c>
      <c r="CG9" s="72">
        <v>71088</v>
      </c>
      <c r="CH9" s="72">
        <f t="shared" si="31"/>
        <v>548992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603</v>
      </c>
      <c r="CQ9" s="72">
        <f t="shared" si="40"/>
        <v>5681480</v>
      </c>
      <c r="CR9" s="72">
        <f t="shared" si="41"/>
        <v>1622911</v>
      </c>
      <c r="CS9" s="72">
        <f t="shared" si="42"/>
        <v>235724</v>
      </c>
      <c r="CT9" s="72">
        <f t="shared" si="43"/>
        <v>1107029</v>
      </c>
      <c r="CU9" s="72">
        <f t="shared" si="44"/>
        <v>114439</v>
      </c>
      <c r="CV9" s="72">
        <f t="shared" si="45"/>
        <v>165719</v>
      </c>
      <c r="CW9" s="72">
        <f t="shared" si="46"/>
        <v>372247</v>
      </c>
      <c r="CX9" s="72">
        <f t="shared" si="47"/>
        <v>113409</v>
      </c>
      <c r="CY9" s="72">
        <f t="shared" si="48"/>
        <v>140492</v>
      </c>
      <c r="CZ9" s="72">
        <f t="shared" si="49"/>
        <v>118346</v>
      </c>
      <c r="DA9" s="72">
        <f t="shared" si="50"/>
        <v>29097</v>
      </c>
      <c r="DB9" s="72">
        <f t="shared" si="51"/>
        <v>3657225</v>
      </c>
      <c r="DC9" s="72">
        <f t="shared" si="52"/>
        <v>877576</v>
      </c>
      <c r="DD9" s="72">
        <f t="shared" si="53"/>
        <v>2684314</v>
      </c>
      <c r="DE9" s="72">
        <f t="shared" si="54"/>
        <v>95335</v>
      </c>
      <c r="DF9" s="72">
        <f t="shared" si="55"/>
        <v>0</v>
      </c>
      <c r="DG9" s="72">
        <f t="shared" si="56"/>
        <v>653621</v>
      </c>
      <c r="DH9" s="72">
        <f t="shared" si="57"/>
        <v>0</v>
      </c>
      <c r="DI9" s="72">
        <f t="shared" si="58"/>
        <v>230111</v>
      </c>
      <c r="DJ9" s="72">
        <f t="shared" si="59"/>
        <v>5911591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1703979</v>
      </c>
      <c r="E10" s="72">
        <f t="shared" si="7"/>
        <v>247863</v>
      </c>
      <c r="F10" s="72">
        <v>0</v>
      </c>
      <c r="G10" s="72">
        <v>155</v>
      </c>
      <c r="H10" s="72">
        <v>0</v>
      </c>
      <c r="I10" s="72">
        <v>245708</v>
      </c>
      <c r="J10" s="73" t="s">
        <v>110</v>
      </c>
      <c r="K10" s="72">
        <v>2000</v>
      </c>
      <c r="L10" s="72">
        <v>1456116</v>
      </c>
      <c r="M10" s="72">
        <f t="shared" si="8"/>
        <v>298926</v>
      </c>
      <c r="N10" s="72">
        <f t="shared" si="9"/>
        <v>1800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1800</v>
      </c>
      <c r="U10" s="72">
        <v>297126</v>
      </c>
      <c r="V10" s="72">
        <f t="shared" si="10"/>
        <v>2002905</v>
      </c>
      <c r="W10" s="72">
        <f t="shared" si="11"/>
        <v>249663</v>
      </c>
      <c r="X10" s="72">
        <f t="shared" si="12"/>
        <v>0</v>
      </c>
      <c r="Y10" s="72">
        <f t="shared" si="13"/>
        <v>155</v>
      </c>
      <c r="Z10" s="72">
        <f t="shared" si="14"/>
        <v>0</v>
      </c>
      <c r="AA10" s="72">
        <f t="shared" si="15"/>
        <v>245708</v>
      </c>
      <c r="AB10" s="73" t="s">
        <v>110</v>
      </c>
      <c r="AC10" s="72">
        <f t="shared" si="16"/>
        <v>3800</v>
      </c>
      <c r="AD10" s="72">
        <f t="shared" si="17"/>
        <v>1753242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232352</v>
      </c>
      <c r="AM10" s="72">
        <f t="shared" si="20"/>
        <v>1272612</v>
      </c>
      <c r="AN10" s="72">
        <f t="shared" si="21"/>
        <v>400344</v>
      </c>
      <c r="AO10" s="72">
        <v>111955</v>
      </c>
      <c r="AP10" s="72">
        <v>247607</v>
      </c>
      <c r="AQ10" s="72">
        <v>16920</v>
      </c>
      <c r="AR10" s="72">
        <v>23862</v>
      </c>
      <c r="AS10" s="72">
        <f t="shared" si="22"/>
        <v>296573</v>
      </c>
      <c r="AT10" s="72">
        <v>23992</v>
      </c>
      <c r="AU10" s="72">
        <v>192152</v>
      </c>
      <c r="AV10" s="72">
        <v>80429</v>
      </c>
      <c r="AW10" s="72">
        <v>0</v>
      </c>
      <c r="AX10" s="72">
        <f t="shared" si="23"/>
        <v>575307</v>
      </c>
      <c r="AY10" s="72">
        <v>111051</v>
      </c>
      <c r="AZ10" s="72">
        <v>359096</v>
      </c>
      <c r="BA10" s="72">
        <v>66478</v>
      </c>
      <c r="BB10" s="72">
        <v>38682</v>
      </c>
      <c r="BC10" s="72">
        <v>108538</v>
      </c>
      <c r="BD10" s="72">
        <v>388</v>
      </c>
      <c r="BE10" s="72">
        <v>90477</v>
      </c>
      <c r="BF10" s="72">
        <f t="shared" si="24"/>
        <v>1363089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298926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232352</v>
      </c>
      <c r="CQ10" s="72">
        <f t="shared" si="40"/>
        <v>1272612</v>
      </c>
      <c r="CR10" s="72">
        <f t="shared" si="41"/>
        <v>400344</v>
      </c>
      <c r="CS10" s="72">
        <f t="shared" si="42"/>
        <v>111955</v>
      </c>
      <c r="CT10" s="72">
        <f t="shared" si="43"/>
        <v>247607</v>
      </c>
      <c r="CU10" s="72">
        <f t="shared" si="44"/>
        <v>16920</v>
      </c>
      <c r="CV10" s="72">
        <f t="shared" si="45"/>
        <v>23862</v>
      </c>
      <c r="CW10" s="72">
        <f t="shared" si="46"/>
        <v>296573</v>
      </c>
      <c r="CX10" s="72">
        <f t="shared" si="47"/>
        <v>23992</v>
      </c>
      <c r="CY10" s="72">
        <f t="shared" si="48"/>
        <v>192152</v>
      </c>
      <c r="CZ10" s="72">
        <f t="shared" si="49"/>
        <v>80429</v>
      </c>
      <c r="DA10" s="72">
        <f t="shared" si="50"/>
        <v>0</v>
      </c>
      <c r="DB10" s="72">
        <f t="shared" si="51"/>
        <v>575307</v>
      </c>
      <c r="DC10" s="72">
        <f t="shared" si="52"/>
        <v>111051</v>
      </c>
      <c r="DD10" s="72">
        <f t="shared" si="53"/>
        <v>359096</v>
      </c>
      <c r="DE10" s="72">
        <f t="shared" si="54"/>
        <v>66478</v>
      </c>
      <c r="DF10" s="72">
        <f t="shared" si="55"/>
        <v>38682</v>
      </c>
      <c r="DG10" s="72">
        <f t="shared" si="56"/>
        <v>407464</v>
      </c>
      <c r="DH10" s="72">
        <f t="shared" si="57"/>
        <v>388</v>
      </c>
      <c r="DI10" s="72">
        <f t="shared" si="58"/>
        <v>90477</v>
      </c>
      <c r="DJ10" s="72">
        <f t="shared" si="59"/>
        <v>1363089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674684</v>
      </c>
      <c r="E11" s="72">
        <f t="shared" si="7"/>
        <v>63494</v>
      </c>
      <c r="F11" s="72">
        <v>0</v>
      </c>
      <c r="G11" s="72">
        <v>379</v>
      </c>
      <c r="H11" s="72">
        <v>0</v>
      </c>
      <c r="I11" s="72">
        <v>59030</v>
      </c>
      <c r="J11" s="73" t="s">
        <v>110</v>
      </c>
      <c r="K11" s="72">
        <v>4085</v>
      </c>
      <c r="L11" s="72">
        <v>611190</v>
      </c>
      <c r="M11" s="72">
        <f t="shared" si="8"/>
        <v>76845</v>
      </c>
      <c r="N11" s="72">
        <f t="shared" si="9"/>
        <v>713</v>
      </c>
      <c r="O11" s="72">
        <v>0</v>
      </c>
      <c r="P11" s="72">
        <v>0</v>
      </c>
      <c r="Q11" s="72">
        <v>0</v>
      </c>
      <c r="R11" s="72">
        <v>713</v>
      </c>
      <c r="S11" s="73" t="s">
        <v>110</v>
      </c>
      <c r="T11" s="72">
        <v>0</v>
      </c>
      <c r="U11" s="72">
        <v>76132</v>
      </c>
      <c r="V11" s="72">
        <f t="shared" si="10"/>
        <v>751529</v>
      </c>
      <c r="W11" s="72">
        <f t="shared" si="11"/>
        <v>64207</v>
      </c>
      <c r="X11" s="72">
        <f t="shared" si="12"/>
        <v>0</v>
      </c>
      <c r="Y11" s="72">
        <f t="shared" si="13"/>
        <v>379</v>
      </c>
      <c r="Z11" s="72">
        <f t="shared" si="14"/>
        <v>0</v>
      </c>
      <c r="AA11" s="72">
        <f t="shared" si="15"/>
        <v>59743</v>
      </c>
      <c r="AB11" s="73" t="s">
        <v>110</v>
      </c>
      <c r="AC11" s="72">
        <f t="shared" si="16"/>
        <v>4085</v>
      </c>
      <c r="AD11" s="72">
        <f t="shared" si="17"/>
        <v>687322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674507</v>
      </c>
      <c r="AN11" s="72">
        <f t="shared" si="21"/>
        <v>197425</v>
      </c>
      <c r="AO11" s="72">
        <v>86490</v>
      </c>
      <c r="AP11" s="72">
        <v>96398</v>
      </c>
      <c r="AQ11" s="72">
        <v>0</v>
      </c>
      <c r="AR11" s="72">
        <v>14537</v>
      </c>
      <c r="AS11" s="72">
        <f t="shared" si="22"/>
        <v>103980</v>
      </c>
      <c r="AT11" s="72">
        <v>12084</v>
      </c>
      <c r="AU11" s="72">
        <v>84683</v>
      </c>
      <c r="AV11" s="72">
        <v>7213</v>
      </c>
      <c r="AW11" s="72">
        <v>6090</v>
      </c>
      <c r="AX11" s="72">
        <f t="shared" si="23"/>
        <v>367012</v>
      </c>
      <c r="AY11" s="72">
        <v>142084</v>
      </c>
      <c r="AZ11" s="72">
        <v>208863</v>
      </c>
      <c r="BA11" s="72">
        <v>16065</v>
      </c>
      <c r="BB11" s="72">
        <v>0</v>
      </c>
      <c r="BC11" s="72">
        <v>0</v>
      </c>
      <c r="BD11" s="72">
        <v>0</v>
      </c>
      <c r="BE11" s="72">
        <v>177</v>
      </c>
      <c r="BF11" s="72">
        <f t="shared" si="24"/>
        <v>674684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56690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25936</v>
      </c>
      <c r="BV11" s="72">
        <v>1072</v>
      </c>
      <c r="BW11" s="72">
        <v>24864</v>
      </c>
      <c r="BX11" s="72">
        <v>0</v>
      </c>
      <c r="BY11" s="72">
        <v>0</v>
      </c>
      <c r="BZ11" s="72">
        <f t="shared" si="30"/>
        <v>30754</v>
      </c>
      <c r="CA11" s="72">
        <v>4772</v>
      </c>
      <c r="CB11" s="72">
        <v>25982</v>
      </c>
      <c r="CC11" s="72">
        <v>0</v>
      </c>
      <c r="CD11" s="72">
        <v>0</v>
      </c>
      <c r="CE11" s="72">
        <v>0</v>
      </c>
      <c r="CF11" s="72">
        <v>0</v>
      </c>
      <c r="CG11" s="72">
        <v>20155</v>
      </c>
      <c r="CH11" s="72">
        <f t="shared" si="31"/>
        <v>76845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731197</v>
      </c>
      <c r="CR11" s="72">
        <f t="shared" si="41"/>
        <v>197425</v>
      </c>
      <c r="CS11" s="72">
        <f t="shared" si="42"/>
        <v>86490</v>
      </c>
      <c r="CT11" s="72">
        <f t="shared" si="43"/>
        <v>96398</v>
      </c>
      <c r="CU11" s="72">
        <f t="shared" si="44"/>
        <v>0</v>
      </c>
      <c r="CV11" s="72">
        <f t="shared" si="45"/>
        <v>14537</v>
      </c>
      <c r="CW11" s="72">
        <f t="shared" si="46"/>
        <v>129916</v>
      </c>
      <c r="CX11" s="72">
        <f t="shared" si="47"/>
        <v>13156</v>
      </c>
      <c r="CY11" s="72">
        <f t="shared" si="48"/>
        <v>109547</v>
      </c>
      <c r="CZ11" s="72">
        <f t="shared" si="49"/>
        <v>7213</v>
      </c>
      <c r="DA11" s="72">
        <f t="shared" si="50"/>
        <v>6090</v>
      </c>
      <c r="DB11" s="72">
        <f t="shared" si="51"/>
        <v>397766</v>
      </c>
      <c r="DC11" s="72">
        <f t="shared" si="52"/>
        <v>146856</v>
      </c>
      <c r="DD11" s="72">
        <f t="shared" si="53"/>
        <v>234845</v>
      </c>
      <c r="DE11" s="72">
        <f t="shared" si="54"/>
        <v>16065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20332</v>
      </c>
      <c r="DJ11" s="72">
        <f t="shared" si="59"/>
        <v>751529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684018</v>
      </c>
      <c r="E12" s="74">
        <f t="shared" si="7"/>
        <v>30045</v>
      </c>
      <c r="F12" s="74">
        <v>0</v>
      </c>
      <c r="G12" s="74">
        <v>3314</v>
      </c>
      <c r="H12" s="74">
        <v>0</v>
      </c>
      <c r="I12" s="74">
        <v>13718</v>
      </c>
      <c r="J12" s="75" t="s">
        <v>110</v>
      </c>
      <c r="K12" s="74">
        <v>13013</v>
      </c>
      <c r="L12" s="74">
        <v>653973</v>
      </c>
      <c r="M12" s="74">
        <f t="shared" si="8"/>
        <v>284227</v>
      </c>
      <c r="N12" s="74">
        <f t="shared" si="9"/>
        <v>109219</v>
      </c>
      <c r="O12" s="74">
        <v>8350</v>
      </c>
      <c r="P12" s="74">
        <v>0</v>
      </c>
      <c r="Q12" s="74">
        <v>0</v>
      </c>
      <c r="R12" s="74">
        <v>100312</v>
      </c>
      <c r="S12" s="75" t="s">
        <v>110</v>
      </c>
      <c r="T12" s="74">
        <v>557</v>
      </c>
      <c r="U12" s="74">
        <v>175008</v>
      </c>
      <c r="V12" s="74">
        <f t="shared" si="10"/>
        <v>968245</v>
      </c>
      <c r="W12" s="74">
        <f t="shared" si="11"/>
        <v>139264</v>
      </c>
      <c r="X12" s="74">
        <f t="shared" si="12"/>
        <v>8350</v>
      </c>
      <c r="Y12" s="74">
        <f t="shared" si="13"/>
        <v>3314</v>
      </c>
      <c r="Z12" s="74">
        <f t="shared" si="14"/>
        <v>0</v>
      </c>
      <c r="AA12" s="74">
        <f t="shared" si="15"/>
        <v>114030</v>
      </c>
      <c r="AB12" s="75" t="s">
        <v>110</v>
      </c>
      <c r="AC12" s="74">
        <f t="shared" si="16"/>
        <v>13570</v>
      </c>
      <c r="AD12" s="74">
        <f t="shared" si="17"/>
        <v>828981</v>
      </c>
      <c r="AE12" s="74">
        <f t="shared" si="18"/>
        <v>1193</v>
      </c>
      <c r="AF12" s="74">
        <f t="shared" si="19"/>
        <v>1193</v>
      </c>
      <c r="AG12" s="74">
        <v>0</v>
      </c>
      <c r="AH12" s="74">
        <v>0</v>
      </c>
      <c r="AI12" s="74">
        <v>0</v>
      </c>
      <c r="AJ12" s="74">
        <v>1193</v>
      </c>
      <c r="AK12" s="74">
        <v>0</v>
      </c>
      <c r="AL12" s="74">
        <v>14091</v>
      </c>
      <c r="AM12" s="74">
        <f t="shared" si="20"/>
        <v>387055</v>
      </c>
      <c r="AN12" s="74">
        <f t="shared" si="21"/>
        <v>181736</v>
      </c>
      <c r="AO12" s="74">
        <v>36347</v>
      </c>
      <c r="AP12" s="74">
        <v>145389</v>
      </c>
      <c r="AQ12" s="74">
        <v>0</v>
      </c>
      <c r="AR12" s="74">
        <v>0</v>
      </c>
      <c r="AS12" s="74">
        <f t="shared" si="22"/>
        <v>39912</v>
      </c>
      <c r="AT12" s="74">
        <v>39912</v>
      </c>
      <c r="AU12" s="74">
        <v>0</v>
      </c>
      <c r="AV12" s="74">
        <v>0</v>
      </c>
      <c r="AW12" s="74">
        <v>0</v>
      </c>
      <c r="AX12" s="74">
        <f t="shared" si="23"/>
        <v>165407</v>
      </c>
      <c r="AY12" s="74">
        <v>163725</v>
      </c>
      <c r="AZ12" s="74">
        <v>0</v>
      </c>
      <c r="BA12" s="74">
        <v>0</v>
      </c>
      <c r="BB12" s="74">
        <v>1682</v>
      </c>
      <c r="BC12" s="74">
        <v>267468</v>
      </c>
      <c r="BD12" s="74">
        <v>0</v>
      </c>
      <c r="BE12" s="74">
        <v>14211</v>
      </c>
      <c r="BF12" s="74">
        <f t="shared" si="24"/>
        <v>402459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4188</v>
      </c>
      <c r="BO12" s="74">
        <f t="shared" si="27"/>
        <v>178523</v>
      </c>
      <c r="BP12" s="74">
        <f t="shared" si="28"/>
        <v>55960</v>
      </c>
      <c r="BQ12" s="74">
        <v>11192</v>
      </c>
      <c r="BR12" s="74">
        <v>44768</v>
      </c>
      <c r="BS12" s="74">
        <v>0</v>
      </c>
      <c r="BT12" s="74">
        <v>0</v>
      </c>
      <c r="BU12" s="74">
        <f t="shared" si="29"/>
        <v>17962</v>
      </c>
      <c r="BV12" s="74">
        <v>17962</v>
      </c>
      <c r="BW12" s="74">
        <v>0</v>
      </c>
      <c r="BX12" s="74">
        <v>0</v>
      </c>
      <c r="BY12" s="74">
        <v>8270</v>
      </c>
      <c r="BZ12" s="74">
        <f t="shared" si="30"/>
        <v>96331</v>
      </c>
      <c r="CA12" s="74">
        <v>96331</v>
      </c>
      <c r="CB12" s="74">
        <v>0</v>
      </c>
      <c r="CC12" s="74">
        <v>0</v>
      </c>
      <c r="CD12" s="74">
        <v>0</v>
      </c>
      <c r="CE12" s="74">
        <v>101516</v>
      </c>
      <c r="CF12" s="74">
        <v>0</v>
      </c>
      <c r="CG12" s="74">
        <v>0</v>
      </c>
      <c r="CH12" s="74">
        <f t="shared" si="31"/>
        <v>178523</v>
      </c>
      <c r="CI12" s="74">
        <f t="shared" si="32"/>
        <v>1193</v>
      </c>
      <c r="CJ12" s="74">
        <f t="shared" si="33"/>
        <v>1193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1193</v>
      </c>
      <c r="CO12" s="74">
        <f t="shared" si="38"/>
        <v>0</v>
      </c>
      <c r="CP12" s="74">
        <f t="shared" si="39"/>
        <v>18279</v>
      </c>
      <c r="CQ12" s="74">
        <f t="shared" si="40"/>
        <v>565578</v>
      </c>
      <c r="CR12" s="74">
        <f t="shared" si="41"/>
        <v>237696</v>
      </c>
      <c r="CS12" s="74">
        <f t="shared" si="42"/>
        <v>47539</v>
      </c>
      <c r="CT12" s="74">
        <f t="shared" si="43"/>
        <v>190157</v>
      </c>
      <c r="CU12" s="74">
        <f t="shared" si="44"/>
        <v>0</v>
      </c>
      <c r="CV12" s="74">
        <f t="shared" si="45"/>
        <v>0</v>
      </c>
      <c r="CW12" s="74">
        <f t="shared" si="46"/>
        <v>57874</v>
      </c>
      <c r="CX12" s="74">
        <f t="shared" si="47"/>
        <v>57874</v>
      </c>
      <c r="CY12" s="74">
        <f t="shared" si="48"/>
        <v>0</v>
      </c>
      <c r="CZ12" s="74">
        <f t="shared" si="49"/>
        <v>0</v>
      </c>
      <c r="DA12" s="74">
        <f t="shared" si="50"/>
        <v>8270</v>
      </c>
      <c r="DB12" s="74">
        <f t="shared" si="51"/>
        <v>261738</v>
      </c>
      <c r="DC12" s="74">
        <f t="shared" si="52"/>
        <v>260056</v>
      </c>
      <c r="DD12" s="74">
        <f t="shared" si="53"/>
        <v>0</v>
      </c>
      <c r="DE12" s="74">
        <f t="shared" si="54"/>
        <v>0</v>
      </c>
      <c r="DF12" s="74">
        <f t="shared" si="55"/>
        <v>1682</v>
      </c>
      <c r="DG12" s="74">
        <f t="shared" si="56"/>
        <v>368984</v>
      </c>
      <c r="DH12" s="74">
        <f t="shared" si="57"/>
        <v>0</v>
      </c>
      <c r="DI12" s="74">
        <f t="shared" si="58"/>
        <v>14211</v>
      </c>
      <c r="DJ12" s="74">
        <f t="shared" si="59"/>
        <v>580982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542283</v>
      </c>
      <c r="E13" s="74">
        <f t="shared" si="7"/>
        <v>34796</v>
      </c>
      <c r="F13" s="74">
        <v>0</v>
      </c>
      <c r="G13" s="74">
        <v>0</v>
      </c>
      <c r="H13" s="74">
        <v>0</v>
      </c>
      <c r="I13" s="74">
        <v>32298</v>
      </c>
      <c r="J13" s="75" t="s">
        <v>110</v>
      </c>
      <c r="K13" s="74">
        <v>2498</v>
      </c>
      <c r="L13" s="74">
        <v>507487</v>
      </c>
      <c r="M13" s="74">
        <f t="shared" si="8"/>
        <v>157679</v>
      </c>
      <c r="N13" s="74">
        <f t="shared" si="9"/>
        <v>16160</v>
      </c>
      <c r="O13" s="74">
        <v>0</v>
      </c>
      <c r="P13" s="74">
        <v>0</v>
      </c>
      <c r="Q13" s="74">
        <v>0</v>
      </c>
      <c r="R13" s="74">
        <v>16160</v>
      </c>
      <c r="S13" s="75" t="s">
        <v>110</v>
      </c>
      <c r="T13" s="74">
        <v>0</v>
      </c>
      <c r="U13" s="74">
        <v>141519</v>
      </c>
      <c r="V13" s="74">
        <f t="shared" si="10"/>
        <v>699962</v>
      </c>
      <c r="W13" s="74">
        <f t="shared" si="11"/>
        <v>50956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48458</v>
      </c>
      <c r="AB13" s="75" t="s">
        <v>110</v>
      </c>
      <c r="AC13" s="74">
        <f t="shared" si="16"/>
        <v>2498</v>
      </c>
      <c r="AD13" s="74">
        <f t="shared" si="17"/>
        <v>649006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2555</v>
      </c>
      <c r="AM13" s="74">
        <f t="shared" si="20"/>
        <v>214061</v>
      </c>
      <c r="AN13" s="74">
        <f t="shared" si="21"/>
        <v>15717</v>
      </c>
      <c r="AO13" s="74">
        <v>15717</v>
      </c>
      <c r="AP13" s="74">
        <v>0</v>
      </c>
      <c r="AQ13" s="74">
        <v>0</v>
      </c>
      <c r="AR13" s="74">
        <v>0</v>
      </c>
      <c r="AS13" s="74">
        <f t="shared" si="22"/>
        <v>1804</v>
      </c>
      <c r="AT13" s="74">
        <v>0</v>
      </c>
      <c r="AU13" s="74">
        <v>0</v>
      </c>
      <c r="AV13" s="74">
        <v>1804</v>
      </c>
      <c r="AW13" s="74">
        <v>0</v>
      </c>
      <c r="AX13" s="74">
        <f t="shared" si="23"/>
        <v>196540</v>
      </c>
      <c r="AY13" s="74">
        <v>149368</v>
      </c>
      <c r="AZ13" s="74">
        <v>39684</v>
      </c>
      <c r="BA13" s="74">
        <v>2872</v>
      </c>
      <c r="BB13" s="74">
        <v>4616</v>
      </c>
      <c r="BC13" s="74">
        <v>309721</v>
      </c>
      <c r="BD13" s="74"/>
      <c r="BE13" s="74">
        <v>15946</v>
      </c>
      <c r="BF13" s="74">
        <f t="shared" si="24"/>
        <v>230007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5993</v>
      </c>
      <c r="BO13" s="74">
        <f t="shared" si="27"/>
        <v>16252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16252</v>
      </c>
      <c r="CA13" s="74">
        <v>15876</v>
      </c>
      <c r="CB13" s="74">
        <v>0</v>
      </c>
      <c r="CC13" s="74">
        <v>0</v>
      </c>
      <c r="CD13" s="74">
        <v>376</v>
      </c>
      <c r="CE13" s="74">
        <v>135434</v>
      </c>
      <c r="CF13" s="74">
        <v>0</v>
      </c>
      <c r="CG13" s="74">
        <v>0</v>
      </c>
      <c r="CH13" s="74">
        <f t="shared" si="31"/>
        <v>16252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8548</v>
      </c>
      <c r="CQ13" s="74">
        <f t="shared" si="40"/>
        <v>230313</v>
      </c>
      <c r="CR13" s="74">
        <f t="shared" si="41"/>
        <v>15717</v>
      </c>
      <c r="CS13" s="74">
        <f t="shared" si="42"/>
        <v>15717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1804</v>
      </c>
      <c r="CX13" s="74">
        <f t="shared" si="47"/>
        <v>0</v>
      </c>
      <c r="CY13" s="74">
        <f t="shared" si="48"/>
        <v>0</v>
      </c>
      <c r="CZ13" s="74">
        <f t="shared" si="49"/>
        <v>1804</v>
      </c>
      <c r="DA13" s="74">
        <f t="shared" si="50"/>
        <v>0</v>
      </c>
      <c r="DB13" s="74">
        <f t="shared" si="51"/>
        <v>212792</v>
      </c>
      <c r="DC13" s="74">
        <f t="shared" si="52"/>
        <v>165244</v>
      </c>
      <c r="DD13" s="74">
        <f t="shared" si="53"/>
        <v>39684</v>
      </c>
      <c r="DE13" s="74">
        <f t="shared" si="54"/>
        <v>2872</v>
      </c>
      <c r="DF13" s="74">
        <f t="shared" si="55"/>
        <v>4992</v>
      </c>
      <c r="DG13" s="74">
        <f t="shared" si="56"/>
        <v>445155</v>
      </c>
      <c r="DH13" s="74">
        <f t="shared" si="57"/>
        <v>0</v>
      </c>
      <c r="DI13" s="74">
        <f t="shared" si="58"/>
        <v>15946</v>
      </c>
      <c r="DJ13" s="74">
        <f t="shared" si="59"/>
        <v>246259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640069</v>
      </c>
      <c r="E14" s="74">
        <f t="shared" si="7"/>
        <v>101812</v>
      </c>
      <c r="F14" s="74">
        <v>0</v>
      </c>
      <c r="G14" s="74">
        <v>0</v>
      </c>
      <c r="H14" s="74">
        <v>0</v>
      </c>
      <c r="I14" s="74">
        <v>91066</v>
      </c>
      <c r="J14" s="75" t="s">
        <v>110</v>
      </c>
      <c r="K14" s="74">
        <v>10746</v>
      </c>
      <c r="L14" s="74">
        <v>538257</v>
      </c>
      <c r="M14" s="74">
        <f t="shared" si="8"/>
        <v>152670</v>
      </c>
      <c r="N14" s="74">
        <f t="shared" si="9"/>
        <v>48151</v>
      </c>
      <c r="O14" s="74">
        <v>0</v>
      </c>
      <c r="P14" s="74"/>
      <c r="Q14" s="74">
        <v>0</v>
      </c>
      <c r="R14" s="74">
        <v>48151</v>
      </c>
      <c r="S14" s="75" t="s">
        <v>110</v>
      </c>
      <c r="T14" s="74">
        <v>0</v>
      </c>
      <c r="U14" s="74">
        <v>104519</v>
      </c>
      <c r="V14" s="74">
        <f t="shared" si="10"/>
        <v>792739</v>
      </c>
      <c r="W14" s="74">
        <f t="shared" si="11"/>
        <v>149963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139217</v>
      </c>
      <c r="AB14" s="75" t="s">
        <v>110</v>
      </c>
      <c r="AC14" s="74">
        <f t="shared" si="16"/>
        <v>10746</v>
      </c>
      <c r="AD14" s="74">
        <f t="shared" si="17"/>
        <v>642776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1355</v>
      </c>
      <c r="AM14" s="74">
        <f t="shared" si="20"/>
        <v>223163</v>
      </c>
      <c r="AN14" s="74">
        <f t="shared" si="21"/>
        <v>36400</v>
      </c>
      <c r="AO14" s="74">
        <v>31538</v>
      </c>
      <c r="AP14" s="74">
        <v>0</v>
      </c>
      <c r="AQ14" s="74">
        <v>0</v>
      </c>
      <c r="AR14" s="74">
        <v>4862</v>
      </c>
      <c r="AS14" s="74">
        <f t="shared" si="22"/>
        <v>20299</v>
      </c>
      <c r="AT14" s="74">
        <v>14206</v>
      </c>
      <c r="AU14" s="74">
        <v>0</v>
      </c>
      <c r="AV14" s="74">
        <v>6093</v>
      </c>
      <c r="AW14" s="74">
        <v>0</v>
      </c>
      <c r="AX14" s="74">
        <f t="shared" si="23"/>
        <v>166464</v>
      </c>
      <c r="AY14" s="74">
        <v>164366</v>
      </c>
      <c r="AZ14" s="74">
        <v>0</v>
      </c>
      <c r="BA14" s="74">
        <v>2098</v>
      </c>
      <c r="BB14" s="74">
        <v>0</v>
      </c>
      <c r="BC14" s="74">
        <v>415551</v>
      </c>
      <c r="BD14" s="74">
        <v>0</v>
      </c>
      <c r="BE14" s="74">
        <v>0</v>
      </c>
      <c r="BF14" s="74">
        <f t="shared" si="24"/>
        <v>223163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105</v>
      </c>
      <c r="BO14" s="74">
        <f t="shared" si="27"/>
        <v>53214</v>
      </c>
      <c r="BP14" s="74">
        <f t="shared" si="28"/>
        <v>1172</v>
      </c>
      <c r="BQ14" s="74">
        <v>1172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52042</v>
      </c>
      <c r="CA14" s="74">
        <v>51712</v>
      </c>
      <c r="CB14" s="74">
        <v>0</v>
      </c>
      <c r="CC14" s="74">
        <v>0</v>
      </c>
      <c r="CD14" s="74">
        <v>330</v>
      </c>
      <c r="CE14" s="74">
        <v>99244</v>
      </c>
      <c r="CF14" s="74">
        <v>0</v>
      </c>
      <c r="CG14" s="74">
        <v>107</v>
      </c>
      <c r="CH14" s="74">
        <f t="shared" si="31"/>
        <v>53321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1460</v>
      </c>
      <c r="CQ14" s="74">
        <f t="shared" si="40"/>
        <v>276377</v>
      </c>
      <c r="CR14" s="74">
        <f t="shared" si="41"/>
        <v>37572</v>
      </c>
      <c r="CS14" s="74">
        <f t="shared" si="42"/>
        <v>32710</v>
      </c>
      <c r="CT14" s="74">
        <f t="shared" si="43"/>
        <v>0</v>
      </c>
      <c r="CU14" s="74">
        <f t="shared" si="44"/>
        <v>0</v>
      </c>
      <c r="CV14" s="74">
        <f t="shared" si="45"/>
        <v>4862</v>
      </c>
      <c r="CW14" s="74">
        <f t="shared" si="46"/>
        <v>20299</v>
      </c>
      <c r="CX14" s="74">
        <f t="shared" si="47"/>
        <v>14206</v>
      </c>
      <c r="CY14" s="74">
        <f t="shared" si="48"/>
        <v>0</v>
      </c>
      <c r="CZ14" s="74">
        <f t="shared" si="49"/>
        <v>6093</v>
      </c>
      <c r="DA14" s="74">
        <f t="shared" si="50"/>
        <v>0</v>
      </c>
      <c r="DB14" s="74">
        <f t="shared" si="51"/>
        <v>218506</v>
      </c>
      <c r="DC14" s="74">
        <f t="shared" si="52"/>
        <v>216078</v>
      </c>
      <c r="DD14" s="74">
        <f t="shared" si="53"/>
        <v>0</v>
      </c>
      <c r="DE14" s="74">
        <f t="shared" si="54"/>
        <v>2098</v>
      </c>
      <c r="DF14" s="74">
        <f t="shared" si="55"/>
        <v>330</v>
      </c>
      <c r="DG14" s="74">
        <f t="shared" si="56"/>
        <v>514795</v>
      </c>
      <c r="DH14" s="74">
        <f t="shared" si="57"/>
        <v>0</v>
      </c>
      <c r="DI14" s="74">
        <f t="shared" si="58"/>
        <v>107</v>
      </c>
      <c r="DJ14" s="74">
        <f t="shared" si="59"/>
        <v>276484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595841</v>
      </c>
      <c r="E15" s="74">
        <f t="shared" si="7"/>
        <v>80</v>
      </c>
      <c r="F15" s="74">
        <v>0</v>
      </c>
      <c r="G15" s="74">
        <v>0</v>
      </c>
      <c r="H15" s="74">
        <v>0</v>
      </c>
      <c r="I15" s="74">
        <v>0</v>
      </c>
      <c r="J15" s="75" t="s">
        <v>110</v>
      </c>
      <c r="K15" s="74">
        <v>80</v>
      </c>
      <c r="L15" s="74">
        <v>595761</v>
      </c>
      <c r="M15" s="74">
        <f t="shared" si="8"/>
        <v>183847</v>
      </c>
      <c r="N15" s="74">
        <f t="shared" si="9"/>
        <v>60959</v>
      </c>
      <c r="O15" s="74">
        <v>0</v>
      </c>
      <c r="P15" s="74">
        <v>0</v>
      </c>
      <c r="Q15" s="74">
        <v>0</v>
      </c>
      <c r="R15" s="74">
        <v>60959</v>
      </c>
      <c r="S15" s="75" t="s">
        <v>110</v>
      </c>
      <c r="T15" s="74">
        <v>0</v>
      </c>
      <c r="U15" s="74">
        <v>122888</v>
      </c>
      <c r="V15" s="74">
        <f t="shared" si="10"/>
        <v>779688</v>
      </c>
      <c r="W15" s="74">
        <f t="shared" si="11"/>
        <v>61039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60959</v>
      </c>
      <c r="AB15" s="75" t="s">
        <v>110</v>
      </c>
      <c r="AC15" s="74">
        <f t="shared" si="16"/>
        <v>80</v>
      </c>
      <c r="AD15" s="74">
        <f t="shared" si="17"/>
        <v>718649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27506</v>
      </c>
      <c r="AM15" s="74">
        <f t="shared" si="20"/>
        <v>251417</v>
      </c>
      <c r="AN15" s="74">
        <f t="shared" si="21"/>
        <v>49671</v>
      </c>
      <c r="AO15" s="74">
        <v>17351</v>
      </c>
      <c r="AP15" s="74">
        <v>32320</v>
      </c>
      <c r="AQ15" s="74">
        <v>0</v>
      </c>
      <c r="AR15" s="74">
        <v>0</v>
      </c>
      <c r="AS15" s="74">
        <f t="shared" si="22"/>
        <v>1548</v>
      </c>
      <c r="AT15" s="74">
        <v>1548</v>
      </c>
      <c r="AU15" s="74">
        <v>0</v>
      </c>
      <c r="AV15" s="74">
        <v>0</v>
      </c>
      <c r="AW15" s="74">
        <v>0</v>
      </c>
      <c r="AX15" s="74">
        <f t="shared" si="23"/>
        <v>200198</v>
      </c>
      <c r="AY15" s="74">
        <v>200198</v>
      </c>
      <c r="AZ15" s="74">
        <v>0</v>
      </c>
      <c r="BA15" s="74">
        <v>0</v>
      </c>
      <c r="BB15" s="74">
        <v>0</v>
      </c>
      <c r="BC15" s="74">
        <v>310367</v>
      </c>
      <c r="BD15" s="74">
        <v>0</v>
      </c>
      <c r="BE15" s="74">
        <v>6551</v>
      </c>
      <c r="BF15" s="74">
        <f t="shared" si="24"/>
        <v>257968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124972</v>
      </c>
      <c r="BP15" s="74">
        <f t="shared" si="28"/>
        <v>80324</v>
      </c>
      <c r="BQ15" s="74">
        <v>17351</v>
      </c>
      <c r="BR15" s="74">
        <v>62973</v>
      </c>
      <c r="BS15" s="74">
        <v>0</v>
      </c>
      <c r="BT15" s="74">
        <v>0</v>
      </c>
      <c r="BU15" s="74">
        <f t="shared" si="29"/>
        <v>1865</v>
      </c>
      <c r="BV15" s="74">
        <v>1865</v>
      </c>
      <c r="BW15" s="74">
        <v>0</v>
      </c>
      <c r="BX15" s="74">
        <v>0</v>
      </c>
      <c r="BY15" s="74">
        <v>0</v>
      </c>
      <c r="BZ15" s="74">
        <f t="shared" si="30"/>
        <v>42783</v>
      </c>
      <c r="CA15" s="74">
        <v>42783</v>
      </c>
      <c r="CB15" s="74">
        <v>0</v>
      </c>
      <c r="CC15" s="74">
        <v>0</v>
      </c>
      <c r="CD15" s="74">
        <v>0</v>
      </c>
      <c r="CE15" s="74">
        <v>55055</v>
      </c>
      <c r="CF15" s="74">
        <v>0</v>
      </c>
      <c r="CG15" s="74">
        <v>3820</v>
      </c>
      <c r="CH15" s="74">
        <f t="shared" si="31"/>
        <v>128792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27506</v>
      </c>
      <c r="CQ15" s="74">
        <f t="shared" si="40"/>
        <v>376389</v>
      </c>
      <c r="CR15" s="74">
        <f t="shared" si="41"/>
        <v>129995</v>
      </c>
      <c r="CS15" s="74">
        <f t="shared" si="42"/>
        <v>34702</v>
      </c>
      <c r="CT15" s="74">
        <f t="shared" si="43"/>
        <v>95293</v>
      </c>
      <c r="CU15" s="74">
        <f t="shared" si="44"/>
        <v>0</v>
      </c>
      <c r="CV15" s="74">
        <f t="shared" si="45"/>
        <v>0</v>
      </c>
      <c r="CW15" s="74">
        <f t="shared" si="46"/>
        <v>3413</v>
      </c>
      <c r="CX15" s="74">
        <f t="shared" si="47"/>
        <v>3413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242981</v>
      </c>
      <c r="DC15" s="74">
        <f t="shared" si="52"/>
        <v>242981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365422</v>
      </c>
      <c r="DH15" s="74">
        <f t="shared" si="57"/>
        <v>0</v>
      </c>
      <c r="DI15" s="74">
        <f t="shared" si="58"/>
        <v>10371</v>
      </c>
      <c r="DJ15" s="74">
        <f t="shared" si="59"/>
        <v>386760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409093</v>
      </c>
      <c r="E16" s="74">
        <f t="shared" si="7"/>
        <v>76956</v>
      </c>
      <c r="F16" s="74">
        <v>0</v>
      </c>
      <c r="G16" s="74">
        <v>0</v>
      </c>
      <c r="H16" s="74">
        <v>0</v>
      </c>
      <c r="I16" s="74">
        <v>76504</v>
      </c>
      <c r="J16" s="75" t="s">
        <v>110</v>
      </c>
      <c r="K16" s="74">
        <v>452</v>
      </c>
      <c r="L16" s="74">
        <v>332137</v>
      </c>
      <c r="M16" s="74">
        <f t="shared" si="8"/>
        <v>114002</v>
      </c>
      <c r="N16" s="74">
        <f t="shared" si="9"/>
        <v>29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29</v>
      </c>
      <c r="U16" s="74">
        <v>113973</v>
      </c>
      <c r="V16" s="74">
        <f t="shared" si="10"/>
        <v>523095</v>
      </c>
      <c r="W16" s="74">
        <f t="shared" si="11"/>
        <v>76985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76504</v>
      </c>
      <c r="AB16" s="75" t="s">
        <v>110</v>
      </c>
      <c r="AC16" s="74">
        <f t="shared" si="16"/>
        <v>481</v>
      </c>
      <c r="AD16" s="74">
        <f t="shared" si="17"/>
        <v>446110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404556</v>
      </c>
      <c r="AN16" s="74">
        <f t="shared" si="21"/>
        <v>60640</v>
      </c>
      <c r="AO16" s="74">
        <v>21386</v>
      </c>
      <c r="AP16" s="74">
        <v>12609</v>
      </c>
      <c r="AQ16" s="74">
        <v>11456</v>
      </c>
      <c r="AR16" s="74">
        <v>15189</v>
      </c>
      <c r="AS16" s="74">
        <f t="shared" si="22"/>
        <v>127386</v>
      </c>
      <c r="AT16" s="74">
        <v>11929</v>
      </c>
      <c r="AU16" s="74">
        <v>102051</v>
      </c>
      <c r="AV16" s="74">
        <v>13406</v>
      </c>
      <c r="AW16" s="74">
        <v>0</v>
      </c>
      <c r="AX16" s="74">
        <f t="shared" si="23"/>
        <v>216530</v>
      </c>
      <c r="AY16" s="74">
        <v>147047</v>
      </c>
      <c r="AZ16" s="74">
        <v>56276</v>
      </c>
      <c r="BA16" s="74">
        <v>11915</v>
      </c>
      <c r="BB16" s="74">
        <v>1292</v>
      </c>
      <c r="BC16" s="74">
        <v>0</v>
      </c>
      <c r="BD16" s="74">
        <v>0</v>
      </c>
      <c r="BE16" s="74">
        <v>4537</v>
      </c>
      <c r="BF16" s="74">
        <f t="shared" si="24"/>
        <v>409093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114002</v>
      </c>
      <c r="BP16" s="74">
        <f t="shared" si="28"/>
        <v>3203</v>
      </c>
      <c r="BQ16" s="74">
        <v>2447</v>
      </c>
      <c r="BR16" s="74">
        <v>756</v>
      </c>
      <c r="BS16" s="74">
        <v>0</v>
      </c>
      <c r="BT16" s="74">
        <v>0</v>
      </c>
      <c r="BU16" s="74">
        <f t="shared" si="29"/>
        <v>82142</v>
      </c>
      <c r="BV16" s="74">
        <v>554</v>
      </c>
      <c r="BW16" s="74">
        <v>81588</v>
      </c>
      <c r="BX16" s="74">
        <v>0</v>
      </c>
      <c r="BY16" s="74">
        <v>0</v>
      </c>
      <c r="BZ16" s="74">
        <f t="shared" si="30"/>
        <v>28657</v>
      </c>
      <c r="CA16" s="74">
        <v>0</v>
      </c>
      <c r="CB16" s="74">
        <v>28657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114002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518558</v>
      </c>
      <c r="CR16" s="74">
        <f t="shared" si="41"/>
        <v>63843</v>
      </c>
      <c r="CS16" s="74">
        <f t="shared" si="42"/>
        <v>23833</v>
      </c>
      <c r="CT16" s="74">
        <f t="shared" si="43"/>
        <v>13365</v>
      </c>
      <c r="CU16" s="74">
        <f t="shared" si="44"/>
        <v>11456</v>
      </c>
      <c r="CV16" s="74">
        <f t="shared" si="45"/>
        <v>15189</v>
      </c>
      <c r="CW16" s="74">
        <f t="shared" si="46"/>
        <v>209528</v>
      </c>
      <c r="CX16" s="74">
        <f t="shared" si="47"/>
        <v>12483</v>
      </c>
      <c r="CY16" s="74">
        <f t="shared" si="48"/>
        <v>183639</v>
      </c>
      <c r="CZ16" s="74">
        <f t="shared" si="49"/>
        <v>13406</v>
      </c>
      <c r="DA16" s="74">
        <f t="shared" si="50"/>
        <v>0</v>
      </c>
      <c r="DB16" s="74">
        <f t="shared" si="51"/>
        <v>245187</v>
      </c>
      <c r="DC16" s="74">
        <f t="shared" si="52"/>
        <v>147047</v>
      </c>
      <c r="DD16" s="74">
        <f t="shared" si="53"/>
        <v>84933</v>
      </c>
      <c r="DE16" s="74">
        <f t="shared" si="54"/>
        <v>11915</v>
      </c>
      <c r="DF16" s="74">
        <f t="shared" si="55"/>
        <v>1292</v>
      </c>
      <c r="DG16" s="74">
        <f t="shared" si="56"/>
        <v>0</v>
      </c>
      <c r="DH16" s="74">
        <f t="shared" si="57"/>
        <v>0</v>
      </c>
      <c r="DI16" s="74">
        <f t="shared" si="58"/>
        <v>4537</v>
      </c>
      <c r="DJ16" s="74">
        <f t="shared" si="59"/>
        <v>523095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463065</v>
      </c>
      <c r="E17" s="74">
        <f t="shared" si="7"/>
        <v>75156</v>
      </c>
      <c r="F17" s="74">
        <v>6516</v>
      </c>
      <c r="G17" s="74">
        <v>0</v>
      </c>
      <c r="H17" s="74">
        <v>0</v>
      </c>
      <c r="I17" s="74">
        <v>61457</v>
      </c>
      <c r="J17" s="75" t="s">
        <v>110</v>
      </c>
      <c r="K17" s="74">
        <v>7183</v>
      </c>
      <c r="L17" s="74">
        <v>387909</v>
      </c>
      <c r="M17" s="74">
        <f t="shared" si="8"/>
        <v>64227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0</v>
      </c>
      <c r="U17" s="74">
        <v>64227</v>
      </c>
      <c r="V17" s="74">
        <f t="shared" si="10"/>
        <v>527292</v>
      </c>
      <c r="W17" s="74">
        <f t="shared" si="11"/>
        <v>75156</v>
      </c>
      <c r="X17" s="74">
        <f t="shared" si="12"/>
        <v>6516</v>
      </c>
      <c r="Y17" s="74">
        <f t="shared" si="13"/>
        <v>0</v>
      </c>
      <c r="Z17" s="74">
        <f t="shared" si="14"/>
        <v>0</v>
      </c>
      <c r="AA17" s="74">
        <f t="shared" si="15"/>
        <v>61457</v>
      </c>
      <c r="AB17" s="75" t="s">
        <v>110</v>
      </c>
      <c r="AC17" s="74">
        <f t="shared" si="16"/>
        <v>7183</v>
      </c>
      <c r="AD17" s="74">
        <f t="shared" si="17"/>
        <v>452136</v>
      </c>
      <c r="AE17" s="74">
        <f t="shared" si="18"/>
        <v>70600</v>
      </c>
      <c r="AF17" s="74">
        <f t="shared" si="19"/>
        <v>70600</v>
      </c>
      <c r="AG17" s="74">
        <v>21145</v>
      </c>
      <c r="AH17" s="74">
        <v>49455</v>
      </c>
      <c r="AI17" s="74">
        <v>0</v>
      </c>
      <c r="AJ17" s="74">
        <v>0</v>
      </c>
      <c r="AK17" s="74">
        <v>0</v>
      </c>
      <c r="AL17" s="74">
        <v>34329</v>
      </c>
      <c r="AM17" s="74">
        <f t="shared" si="20"/>
        <v>318079</v>
      </c>
      <c r="AN17" s="74">
        <f t="shared" si="21"/>
        <v>136867</v>
      </c>
      <c r="AO17" s="74">
        <v>5840</v>
      </c>
      <c r="AP17" s="74">
        <v>93590</v>
      </c>
      <c r="AQ17" s="74">
        <v>24958</v>
      </c>
      <c r="AR17" s="74">
        <v>12479</v>
      </c>
      <c r="AS17" s="74">
        <f t="shared" si="22"/>
        <v>66820</v>
      </c>
      <c r="AT17" s="74">
        <v>22788</v>
      </c>
      <c r="AU17" s="74">
        <v>35162</v>
      </c>
      <c r="AV17" s="74">
        <v>8870</v>
      </c>
      <c r="AW17" s="74">
        <v>0</v>
      </c>
      <c r="AX17" s="74">
        <f t="shared" si="23"/>
        <v>114392</v>
      </c>
      <c r="AY17" s="74">
        <v>59816</v>
      </c>
      <c r="AZ17" s="74">
        <v>46838</v>
      </c>
      <c r="BA17" s="74">
        <v>7738</v>
      </c>
      <c r="BB17" s="74">
        <v>0</v>
      </c>
      <c r="BC17" s="74">
        <v>40057</v>
      </c>
      <c r="BD17" s="74">
        <v>0</v>
      </c>
      <c r="BE17" s="74">
        <v>0</v>
      </c>
      <c r="BF17" s="74">
        <f t="shared" si="24"/>
        <v>388679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56789</v>
      </c>
      <c r="BP17" s="74">
        <f t="shared" si="28"/>
        <v>27156</v>
      </c>
      <c r="BQ17" s="74">
        <v>27156</v>
      </c>
      <c r="BR17" s="74">
        <v>0</v>
      </c>
      <c r="BS17" s="74">
        <v>0</v>
      </c>
      <c r="BT17" s="74">
        <v>0</v>
      </c>
      <c r="BU17" s="74">
        <f t="shared" si="29"/>
        <v>27773</v>
      </c>
      <c r="BV17" s="74">
        <v>0</v>
      </c>
      <c r="BW17" s="74">
        <v>27671</v>
      </c>
      <c r="BX17" s="74">
        <v>102</v>
      </c>
      <c r="BY17" s="74">
        <v>0</v>
      </c>
      <c r="BZ17" s="74">
        <f t="shared" si="30"/>
        <v>1860</v>
      </c>
      <c r="CA17" s="74">
        <v>0</v>
      </c>
      <c r="CB17" s="74">
        <v>978</v>
      </c>
      <c r="CC17" s="74">
        <v>882</v>
      </c>
      <c r="CD17" s="74">
        <v>0</v>
      </c>
      <c r="CE17" s="74">
        <v>7438</v>
      </c>
      <c r="CF17" s="74">
        <v>0</v>
      </c>
      <c r="CG17" s="74">
        <v>0</v>
      </c>
      <c r="CH17" s="74">
        <f t="shared" si="31"/>
        <v>56789</v>
      </c>
      <c r="CI17" s="74">
        <f t="shared" si="32"/>
        <v>70600</v>
      </c>
      <c r="CJ17" s="74">
        <f t="shared" si="33"/>
        <v>70600</v>
      </c>
      <c r="CK17" s="74">
        <f t="shared" si="34"/>
        <v>21145</v>
      </c>
      <c r="CL17" s="74">
        <f t="shared" si="35"/>
        <v>49455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34329</v>
      </c>
      <c r="CQ17" s="74">
        <f t="shared" si="40"/>
        <v>374868</v>
      </c>
      <c r="CR17" s="74">
        <f t="shared" si="41"/>
        <v>164023</v>
      </c>
      <c r="CS17" s="74">
        <f t="shared" si="42"/>
        <v>32996</v>
      </c>
      <c r="CT17" s="74">
        <f t="shared" si="43"/>
        <v>93590</v>
      </c>
      <c r="CU17" s="74">
        <f t="shared" si="44"/>
        <v>24958</v>
      </c>
      <c r="CV17" s="74">
        <f t="shared" si="45"/>
        <v>12479</v>
      </c>
      <c r="CW17" s="74">
        <f t="shared" si="46"/>
        <v>94593</v>
      </c>
      <c r="CX17" s="74">
        <f t="shared" si="47"/>
        <v>22788</v>
      </c>
      <c r="CY17" s="74">
        <f t="shared" si="48"/>
        <v>62833</v>
      </c>
      <c r="CZ17" s="74">
        <f t="shared" si="49"/>
        <v>8972</v>
      </c>
      <c r="DA17" s="74">
        <f t="shared" si="50"/>
        <v>0</v>
      </c>
      <c r="DB17" s="74">
        <f t="shared" si="51"/>
        <v>116252</v>
      </c>
      <c r="DC17" s="74">
        <f t="shared" si="52"/>
        <v>59816</v>
      </c>
      <c r="DD17" s="74">
        <f t="shared" si="53"/>
        <v>47816</v>
      </c>
      <c r="DE17" s="74">
        <f t="shared" si="54"/>
        <v>8620</v>
      </c>
      <c r="DF17" s="74">
        <f t="shared" si="55"/>
        <v>0</v>
      </c>
      <c r="DG17" s="74">
        <f t="shared" si="56"/>
        <v>47495</v>
      </c>
      <c r="DH17" s="74">
        <f t="shared" si="57"/>
        <v>0</v>
      </c>
      <c r="DI17" s="74">
        <f t="shared" si="58"/>
        <v>0</v>
      </c>
      <c r="DJ17" s="74">
        <f t="shared" si="59"/>
        <v>445468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399251</v>
      </c>
      <c r="E18" s="74">
        <f t="shared" si="7"/>
        <v>63858</v>
      </c>
      <c r="F18" s="74">
        <v>0</v>
      </c>
      <c r="G18" s="74">
        <v>0</v>
      </c>
      <c r="H18" s="74">
        <v>0</v>
      </c>
      <c r="I18" s="74">
        <v>61078</v>
      </c>
      <c r="J18" s="75" t="s">
        <v>110</v>
      </c>
      <c r="K18" s="74">
        <v>2780</v>
      </c>
      <c r="L18" s="74">
        <v>335393</v>
      </c>
      <c r="M18" s="74">
        <f t="shared" si="8"/>
        <v>134632</v>
      </c>
      <c r="N18" s="74">
        <f t="shared" si="9"/>
        <v>2335</v>
      </c>
      <c r="O18" s="74">
        <v>0</v>
      </c>
      <c r="P18" s="74">
        <v>0</v>
      </c>
      <c r="Q18" s="74">
        <v>0</v>
      </c>
      <c r="R18" s="74">
        <v>2335</v>
      </c>
      <c r="S18" s="75" t="s">
        <v>110</v>
      </c>
      <c r="T18" s="74">
        <v>0</v>
      </c>
      <c r="U18" s="74">
        <v>132297</v>
      </c>
      <c r="V18" s="74">
        <f t="shared" si="10"/>
        <v>533883</v>
      </c>
      <c r="W18" s="74">
        <f t="shared" si="11"/>
        <v>66193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63413</v>
      </c>
      <c r="AB18" s="75" t="s">
        <v>110</v>
      </c>
      <c r="AC18" s="74">
        <f t="shared" si="16"/>
        <v>2780</v>
      </c>
      <c r="AD18" s="74">
        <f t="shared" si="17"/>
        <v>467690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33977</v>
      </c>
      <c r="AM18" s="74">
        <f t="shared" si="20"/>
        <v>365274</v>
      </c>
      <c r="AN18" s="74">
        <f t="shared" si="21"/>
        <v>67312</v>
      </c>
      <c r="AO18" s="74">
        <v>18967</v>
      </c>
      <c r="AP18" s="74">
        <v>0</v>
      </c>
      <c r="AQ18" s="74">
        <v>48345</v>
      </c>
      <c r="AR18" s="74">
        <v>0</v>
      </c>
      <c r="AS18" s="74">
        <f t="shared" si="22"/>
        <v>81740</v>
      </c>
      <c r="AT18" s="74">
        <v>0</v>
      </c>
      <c r="AU18" s="74">
        <v>81740</v>
      </c>
      <c r="AV18" s="74">
        <v>0</v>
      </c>
      <c r="AW18" s="74">
        <v>0</v>
      </c>
      <c r="AX18" s="74">
        <f t="shared" si="23"/>
        <v>216222</v>
      </c>
      <c r="AY18" s="74">
        <v>108663</v>
      </c>
      <c r="AZ18" s="74">
        <v>0</v>
      </c>
      <c r="BA18" s="74">
        <v>107559</v>
      </c>
      <c r="BB18" s="74">
        <v>0</v>
      </c>
      <c r="BC18" s="74">
        <v>0</v>
      </c>
      <c r="BD18" s="74">
        <v>0</v>
      </c>
      <c r="BE18" s="74">
        <v>0</v>
      </c>
      <c r="BF18" s="74">
        <f t="shared" si="24"/>
        <v>365274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37583</v>
      </c>
      <c r="BP18" s="74">
        <f t="shared" si="28"/>
        <v>14335</v>
      </c>
      <c r="BQ18" s="74">
        <v>9878</v>
      </c>
      <c r="BR18" s="74">
        <v>0</v>
      </c>
      <c r="BS18" s="74">
        <v>4457</v>
      </c>
      <c r="BT18" s="74">
        <v>0</v>
      </c>
      <c r="BU18" s="74">
        <f t="shared" si="29"/>
        <v>17863</v>
      </c>
      <c r="BV18" s="74">
        <v>0</v>
      </c>
      <c r="BW18" s="74">
        <v>17863</v>
      </c>
      <c r="BX18" s="74">
        <v>0</v>
      </c>
      <c r="BY18" s="74">
        <v>0</v>
      </c>
      <c r="BZ18" s="74">
        <f t="shared" si="30"/>
        <v>5385</v>
      </c>
      <c r="CA18" s="74">
        <v>0</v>
      </c>
      <c r="CB18" s="74">
        <v>0</v>
      </c>
      <c r="CC18" s="74">
        <v>5385</v>
      </c>
      <c r="CD18" s="74">
        <v>0</v>
      </c>
      <c r="CE18" s="74">
        <v>97049</v>
      </c>
      <c r="CF18" s="74">
        <v>0</v>
      </c>
      <c r="CG18" s="74">
        <v>0</v>
      </c>
      <c r="CH18" s="74">
        <f t="shared" si="31"/>
        <v>37583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33977</v>
      </c>
      <c r="CQ18" s="74">
        <f t="shared" si="40"/>
        <v>402857</v>
      </c>
      <c r="CR18" s="74">
        <f t="shared" si="41"/>
        <v>81647</v>
      </c>
      <c r="CS18" s="74">
        <f t="shared" si="42"/>
        <v>28845</v>
      </c>
      <c r="CT18" s="74">
        <f t="shared" si="43"/>
        <v>0</v>
      </c>
      <c r="CU18" s="74">
        <f t="shared" si="44"/>
        <v>52802</v>
      </c>
      <c r="CV18" s="74">
        <f t="shared" si="45"/>
        <v>0</v>
      </c>
      <c r="CW18" s="74">
        <f t="shared" si="46"/>
        <v>99603</v>
      </c>
      <c r="CX18" s="74">
        <f t="shared" si="47"/>
        <v>0</v>
      </c>
      <c r="CY18" s="74">
        <f t="shared" si="48"/>
        <v>99603</v>
      </c>
      <c r="CZ18" s="74">
        <f t="shared" si="49"/>
        <v>0</v>
      </c>
      <c r="DA18" s="74">
        <f t="shared" si="50"/>
        <v>0</v>
      </c>
      <c r="DB18" s="74">
        <f t="shared" si="51"/>
        <v>221607</v>
      </c>
      <c r="DC18" s="74">
        <f t="shared" si="52"/>
        <v>108663</v>
      </c>
      <c r="DD18" s="74">
        <f t="shared" si="53"/>
        <v>0</v>
      </c>
      <c r="DE18" s="74">
        <f t="shared" si="54"/>
        <v>112944</v>
      </c>
      <c r="DF18" s="74">
        <f t="shared" si="55"/>
        <v>0</v>
      </c>
      <c r="DG18" s="74">
        <f t="shared" si="56"/>
        <v>97049</v>
      </c>
      <c r="DH18" s="74">
        <f t="shared" si="57"/>
        <v>0</v>
      </c>
      <c r="DI18" s="74">
        <f t="shared" si="58"/>
        <v>0</v>
      </c>
      <c r="DJ18" s="74">
        <f t="shared" si="59"/>
        <v>402857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422422</v>
      </c>
      <c r="E19" s="74">
        <f t="shared" si="7"/>
        <v>61502</v>
      </c>
      <c r="F19" s="74">
        <v>0</v>
      </c>
      <c r="G19" s="74">
        <v>0</v>
      </c>
      <c r="H19" s="74">
        <v>0</v>
      </c>
      <c r="I19" s="74">
        <v>56777</v>
      </c>
      <c r="J19" s="75" t="s">
        <v>110</v>
      </c>
      <c r="K19" s="74">
        <v>4725</v>
      </c>
      <c r="L19" s="74">
        <v>360920</v>
      </c>
      <c r="M19" s="74">
        <f t="shared" si="8"/>
        <v>124770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110</v>
      </c>
      <c r="T19" s="74">
        <v>0</v>
      </c>
      <c r="U19" s="74">
        <v>124770</v>
      </c>
      <c r="V19" s="74">
        <f t="shared" si="10"/>
        <v>547192</v>
      </c>
      <c r="W19" s="74">
        <f t="shared" si="11"/>
        <v>61502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56777</v>
      </c>
      <c r="AB19" s="75" t="s">
        <v>110</v>
      </c>
      <c r="AC19" s="74">
        <f t="shared" si="16"/>
        <v>4725</v>
      </c>
      <c r="AD19" s="74">
        <f t="shared" si="17"/>
        <v>485690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13784</v>
      </c>
      <c r="AM19" s="74">
        <f t="shared" si="20"/>
        <v>325260</v>
      </c>
      <c r="AN19" s="74">
        <f t="shared" si="21"/>
        <v>77579</v>
      </c>
      <c r="AO19" s="74">
        <v>0</v>
      </c>
      <c r="AP19" s="74">
        <v>22681</v>
      </c>
      <c r="AQ19" s="74">
        <v>47338</v>
      </c>
      <c r="AR19" s="74">
        <v>7560</v>
      </c>
      <c r="AS19" s="74">
        <f t="shared" si="22"/>
        <v>172157</v>
      </c>
      <c r="AT19" s="74">
        <v>13171</v>
      </c>
      <c r="AU19" s="74">
        <v>85302</v>
      </c>
      <c r="AV19" s="74">
        <v>73684</v>
      </c>
      <c r="AW19" s="74">
        <v>0</v>
      </c>
      <c r="AX19" s="74">
        <f t="shared" si="23"/>
        <v>58792</v>
      </c>
      <c r="AY19" s="74">
        <v>43871</v>
      </c>
      <c r="AZ19" s="74">
        <v>5490</v>
      </c>
      <c r="BA19" s="74">
        <v>9431</v>
      </c>
      <c r="BB19" s="74">
        <v>0</v>
      </c>
      <c r="BC19" s="74">
        <v>66558</v>
      </c>
      <c r="BD19" s="74">
        <v>16732</v>
      </c>
      <c r="BE19" s="74">
        <v>16820</v>
      </c>
      <c r="BF19" s="74">
        <f t="shared" si="24"/>
        <v>342080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124770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13784</v>
      </c>
      <c r="CQ19" s="74">
        <f t="shared" si="40"/>
        <v>325260</v>
      </c>
      <c r="CR19" s="74">
        <f t="shared" si="41"/>
        <v>77579</v>
      </c>
      <c r="CS19" s="74">
        <f t="shared" si="42"/>
        <v>0</v>
      </c>
      <c r="CT19" s="74">
        <f t="shared" si="43"/>
        <v>22681</v>
      </c>
      <c r="CU19" s="74">
        <f t="shared" si="44"/>
        <v>47338</v>
      </c>
      <c r="CV19" s="74">
        <f t="shared" si="45"/>
        <v>7560</v>
      </c>
      <c r="CW19" s="74">
        <f t="shared" si="46"/>
        <v>172157</v>
      </c>
      <c r="CX19" s="74">
        <f t="shared" si="47"/>
        <v>13171</v>
      </c>
      <c r="CY19" s="74">
        <f t="shared" si="48"/>
        <v>85302</v>
      </c>
      <c r="CZ19" s="74">
        <f t="shared" si="49"/>
        <v>73684</v>
      </c>
      <c r="DA19" s="74">
        <f t="shared" si="50"/>
        <v>0</v>
      </c>
      <c r="DB19" s="74">
        <f t="shared" si="51"/>
        <v>58792</v>
      </c>
      <c r="DC19" s="74">
        <f t="shared" si="52"/>
        <v>43871</v>
      </c>
      <c r="DD19" s="74">
        <f t="shared" si="53"/>
        <v>5490</v>
      </c>
      <c r="DE19" s="74">
        <f t="shared" si="54"/>
        <v>9431</v>
      </c>
      <c r="DF19" s="74">
        <f t="shared" si="55"/>
        <v>0</v>
      </c>
      <c r="DG19" s="74">
        <f t="shared" si="56"/>
        <v>191328</v>
      </c>
      <c r="DH19" s="74">
        <f t="shared" si="57"/>
        <v>16732</v>
      </c>
      <c r="DI19" s="74">
        <f t="shared" si="58"/>
        <v>16820</v>
      </c>
      <c r="DJ19" s="74">
        <f t="shared" si="59"/>
        <v>342080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799086</v>
      </c>
      <c r="E20" s="74">
        <f t="shared" si="7"/>
        <v>347400</v>
      </c>
      <c r="F20" s="74">
        <v>228600</v>
      </c>
      <c r="G20" s="74">
        <v>0</v>
      </c>
      <c r="H20" s="74">
        <v>0</v>
      </c>
      <c r="I20" s="74">
        <v>83107</v>
      </c>
      <c r="J20" s="75" t="s">
        <v>110</v>
      </c>
      <c r="K20" s="74">
        <v>35693</v>
      </c>
      <c r="L20" s="74">
        <v>451686</v>
      </c>
      <c r="M20" s="74">
        <f t="shared" si="8"/>
        <v>174473</v>
      </c>
      <c r="N20" s="74">
        <f t="shared" si="9"/>
        <v>25938</v>
      </c>
      <c r="O20" s="74">
        <v>0</v>
      </c>
      <c r="P20" s="74">
        <v>4246</v>
      </c>
      <c r="Q20" s="74">
        <v>0</v>
      </c>
      <c r="R20" s="74">
        <v>0</v>
      </c>
      <c r="S20" s="75" t="s">
        <v>110</v>
      </c>
      <c r="T20" s="74">
        <v>21692</v>
      </c>
      <c r="U20" s="74">
        <v>148535</v>
      </c>
      <c r="V20" s="74">
        <f t="shared" si="10"/>
        <v>973559</v>
      </c>
      <c r="W20" s="74">
        <f t="shared" si="11"/>
        <v>373338</v>
      </c>
      <c r="X20" s="74">
        <f t="shared" si="12"/>
        <v>228600</v>
      </c>
      <c r="Y20" s="74">
        <f t="shared" si="13"/>
        <v>4246</v>
      </c>
      <c r="Z20" s="74">
        <f t="shared" si="14"/>
        <v>0</v>
      </c>
      <c r="AA20" s="74">
        <f t="shared" si="15"/>
        <v>83107</v>
      </c>
      <c r="AB20" s="75" t="s">
        <v>110</v>
      </c>
      <c r="AC20" s="74">
        <f t="shared" si="16"/>
        <v>57385</v>
      </c>
      <c r="AD20" s="74">
        <f t="shared" si="17"/>
        <v>600221</v>
      </c>
      <c r="AE20" s="74">
        <f t="shared" si="18"/>
        <v>90886</v>
      </c>
      <c r="AF20" s="74">
        <f t="shared" si="19"/>
        <v>90886</v>
      </c>
      <c r="AG20" s="74">
        <v>0</v>
      </c>
      <c r="AH20" s="74">
        <v>69161</v>
      </c>
      <c r="AI20" s="74">
        <v>21725</v>
      </c>
      <c r="AJ20" s="74">
        <v>0</v>
      </c>
      <c r="AK20" s="74">
        <v>0</v>
      </c>
      <c r="AL20" s="74">
        <v>0</v>
      </c>
      <c r="AM20" s="74">
        <f t="shared" si="20"/>
        <v>503889</v>
      </c>
      <c r="AN20" s="74">
        <f t="shared" si="21"/>
        <v>130474</v>
      </c>
      <c r="AO20" s="74">
        <v>44835</v>
      </c>
      <c r="AP20" s="74">
        <v>0</v>
      </c>
      <c r="AQ20" s="74">
        <v>78675</v>
      </c>
      <c r="AR20" s="74">
        <v>6964</v>
      </c>
      <c r="AS20" s="74">
        <f t="shared" si="22"/>
        <v>217662</v>
      </c>
      <c r="AT20" s="74">
        <v>1507</v>
      </c>
      <c r="AU20" s="74">
        <v>211794</v>
      </c>
      <c r="AV20" s="74">
        <v>4361</v>
      </c>
      <c r="AW20" s="74">
        <v>18395</v>
      </c>
      <c r="AX20" s="74">
        <f t="shared" si="23"/>
        <v>137358</v>
      </c>
      <c r="AY20" s="74">
        <v>95511</v>
      </c>
      <c r="AZ20" s="74">
        <v>33548</v>
      </c>
      <c r="BA20" s="74">
        <v>3734</v>
      </c>
      <c r="BB20" s="74">
        <v>4565</v>
      </c>
      <c r="BC20" s="74">
        <v>204311</v>
      </c>
      <c r="BD20" s="74">
        <v>0</v>
      </c>
      <c r="BE20" s="74">
        <v>0</v>
      </c>
      <c r="BF20" s="74">
        <f t="shared" si="24"/>
        <v>594775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174473</v>
      </c>
      <c r="BP20" s="74">
        <f t="shared" si="28"/>
        <v>29541</v>
      </c>
      <c r="BQ20" s="74">
        <v>29541</v>
      </c>
      <c r="BR20" s="74">
        <v>0</v>
      </c>
      <c r="BS20" s="74">
        <v>0</v>
      </c>
      <c r="BT20" s="74">
        <v>0</v>
      </c>
      <c r="BU20" s="74">
        <f t="shared" si="29"/>
        <v>85074</v>
      </c>
      <c r="BV20" s="74">
        <v>0</v>
      </c>
      <c r="BW20" s="74">
        <v>85074</v>
      </c>
      <c r="BX20" s="74">
        <v>0</v>
      </c>
      <c r="BY20" s="74">
        <v>0</v>
      </c>
      <c r="BZ20" s="74">
        <f t="shared" si="30"/>
        <v>59858</v>
      </c>
      <c r="CA20" s="74">
        <v>0</v>
      </c>
      <c r="CB20" s="74">
        <v>36639</v>
      </c>
      <c r="CC20" s="74">
        <v>18584</v>
      </c>
      <c r="CD20" s="74">
        <v>4635</v>
      </c>
      <c r="CE20" s="74">
        <v>0</v>
      </c>
      <c r="CF20" s="74">
        <v>0</v>
      </c>
      <c r="CG20" s="74">
        <v>0</v>
      </c>
      <c r="CH20" s="74">
        <f t="shared" si="31"/>
        <v>174473</v>
      </c>
      <c r="CI20" s="74">
        <f t="shared" si="32"/>
        <v>90886</v>
      </c>
      <c r="CJ20" s="74">
        <f t="shared" si="33"/>
        <v>90886</v>
      </c>
      <c r="CK20" s="74">
        <f t="shared" si="34"/>
        <v>0</v>
      </c>
      <c r="CL20" s="74">
        <f t="shared" si="35"/>
        <v>69161</v>
      </c>
      <c r="CM20" s="74">
        <f t="shared" si="36"/>
        <v>21725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678362</v>
      </c>
      <c r="CR20" s="74">
        <f t="shared" si="41"/>
        <v>160015</v>
      </c>
      <c r="CS20" s="74">
        <f t="shared" si="42"/>
        <v>74376</v>
      </c>
      <c r="CT20" s="74">
        <f t="shared" si="43"/>
        <v>0</v>
      </c>
      <c r="CU20" s="74">
        <f t="shared" si="44"/>
        <v>78675</v>
      </c>
      <c r="CV20" s="74">
        <f t="shared" si="45"/>
        <v>6964</v>
      </c>
      <c r="CW20" s="74">
        <f t="shared" si="46"/>
        <v>302736</v>
      </c>
      <c r="CX20" s="74">
        <f t="shared" si="47"/>
        <v>1507</v>
      </c>
      <c r="CY20" s="74">
        <f t="shared" si="48"/>
        <v>296868</v>
      </c>
      <c r="CZ20" s="74">
        <f t="shared" si="49"/>
        <v>4361</v>
      </c>
      <c r="DA20" s="74">
        <f t="shared" si="50"/>
        <v>18395</v>
      </c>
      <c r="DB20" s="74">
        <f t="shared" si="51"/>
        <v>197216</v>
      </c>
      <c r="DC20" s="74">
        <f t="shared" si="52"/>
        <v>95511</v>
      </c>
      <c r="DD20" s="74">
        <f t="shared" si="53"/>
        <v>70187</v>
      </c>
      <c r="DE20" s="74">
        <f t="shared" si="54"/>
        <v>22318</v>
      </c>
      <c r="DF20" s="74">
        <f t="shared" si="55"/>
        <v>9200</v>
      </c>
      <c r="DG20" s="74">
        <f t="shared" si="56"/>
        <v>204311</v>
      </c>
      <c r="DH20" s="74">
        <f t="shared" si="57"/>
        <v>0</v>
      </c>
      <c r="DI20" s="74">
        <f t="shared" si="58"/>
        <v>0</v>
      </c>
      <c r="DJ20" s="74">
        <f t="shared" si="59"/>
        <v>769248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490408</v>
      </c>
      <c r="E21" s="74">
        <f t="shared" si="7"/>
        <v>112786</v>
      </c>
      <c r="F21" s="74">
        <v>32671</v>
      </c>
      <c r="G21" s="74">
        <v>27735</v>
      </c>
      <c r="H21" s="74">
        <v>0</v>
      </c>
      <c r="I21" s="74">
        <v>47288</v>
      </c>
      <c r="J21" s="75" t="s">
        <v>110</v>
      </c>
      <c r="K21" s="74">
        <v>5092</v>
      </c>
      <c r="L21" s="74">
        <v>377622</v>
      </c>
      <c r="M21" s="74">
        <f t="shared" si="8"/>
        <v>65056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65056</v>
      </c>
      <c r="V21" s="74">
        <f t="shared" si="10"/>
        <v>555464</v>
      </c>
      <c r="W21" s="74">
        <f t="shared" si="11"/>
        <v>112786</v>
      </c>
      <c r="X21" s="74">
        <f t="shared" si="12"/>
        <v>32671</v>
      </c>
      <c r="Y21" s="74">
        <f t="shared" si="13"/>
        <v>27735</v>
      </c>
      <c r="Z21" s="74">
        <f t="shared" si="14"/>
        <v>0</v>
      </c>
      <c r="AA21" s="74">
        <f t="shared" si="15"/>
        <v>47288</v>
      </c>
      <c r="AB21" s="75" t="s">
        <v>110</v>
      </c>
      <c r="AC21" s="74">
        <f t="shared" si="16"/>
        <v>5092</v>
      </c>
      <c r="AD21" s="74">
        <f t="shared" si="17"/>
        <v>442678</v>
      </c>
      <c r="AE21" s="74">
        <f t="shared" si="18"/>
        <v>44056</v>
      </c>
      <c r="AF21" s="74">
        <f t="shared" si="19"/>
        <v>44056</v>
      </c>
      <c r="AG21" s="74">
        <v>0</v>
      </c>
      <c r="AH21" s="74">
        <v>43971</v>
      </c>
      <c r="AI21" s="74"/>
      <c r="AJ21" s="74">
        <v>85</v>
      </c>
      <c r="AK21" s="74">
        <v>0</v>
      </c>
      <c r="AL21" s="74">
        <v>0</v>
      </c>
      <c r="AM21" s="74">
        <f t="shared" si="20"/>
        <v>446352</v>
      </c>
      <c r="AN21" s="74">
        <f t="shared" si="21"/>
        <v>125742</v>
      </c>
      <c r="AO21" s="74">
        <v>5239</v>
      </c>
      <c r="AP21" s="74">
        <v>41914</v>
      </c>
      <c r="AQ21" s="74">
        <v>73350</v>
      </c>
      <c r="AR21" s="74">
        <v>5239</v>
      </c>
      <c r="AS21" s="74">
        <f t="shared" si="22"/>
        <v>139973</v>
      </c>
      <c r="AT21" s="74">
        <v>22656</v>
      </c>
      <c r="AU21" s="74">
        <v>115369</v>
      </c>
      <c r="AV21" s="74">
        <v>1948</v>
      </c>
      <c r="AW21" s="74">
        <v>0</v>
      </c>
      <c r="AX21" s="74">
        <f t="shared" si="23"/>
        <v>180637</v>
      </c>
      <c r="AY21" s="74">
        <v>58263</v>
      </c>
      <c r="AZ21" s="74">
        <v>89196</v>
      </c>
      <c r="BA21" s="74">
        <v>33178</v>
      </c>
      <c r="BB21" s="74">
        <v>0</v>
      </c>
      <c r="BC21" s="74">
        <v>0</v>
      </c>
      <c r="BD21" s="74">
        <v>0</v>
      </c>
      <c r="BE21" s="74">
        <v>0</v>
      </c>
      <c r="BF21" s="74">
        <f t="shared" si="24"/>
        <v>490408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65056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44056</v>
      </c>
      <c r="CJ21" s="74">
        <f t="shared" si="33"/>
        <v>44056</v>
      </c>
      <c r="CK21" s="74">
        <f t="shared" si="34"/>
        <v>0</v>
      </c>
      <c r="CL21" s="74">
        <f t="shared" si="35"/>
        <v>43971</v>
      </c>
      <c r="CM21" s="74">
        <f t="shared" si="36"/>
        <v>0</v>
      </c>
      <c r="CN21" s="74">
        <f t="shared" si="37"/>
        <v>85</v>
      </c>
      <c r="CO21" s="74">
        <f t="shared" si="38"/>
        <v>0</v>
      </c>
      <c r="CP21" s="74">
        <f t="shared" si="39"/>
        <v>0</v>
      </c>
      <c r="CQ21" s="74">
        <f t="shared" si="40"/>
        <v>446352</v>
      </c>
      <c r="CR21" s="74">
        <f t="shared" si="41"/>
        <v>125742</v>
      </c>
      <c r="CS21" s="74">
        <f t="shared" si="42"/>
        <v>5239</v>
      </c>
      <c r="CT21" s="74">
        <f t="shared" si="43"/>
        <v>41914</v>
      </c>
      <c r="CU21" s="74">
        <f t="shared" si="44"/>
        <v>73350</v>
      </c>
      <c r="CV21" s="74">
        <f t="shared" si="45"/>
        <v>5239</v>
      </c>
      <c r="CW21" s="74">
        <f t="shared" si="46"/>
        <v>139973</v>
      </c>
      <c r="CX21" s="74">
        <f t="shared" si="47"/>
        <v>22656</v>
      </c>
      <c r="CY21" s="74">
        <f t="shared" si="48"/>
        <v>115369</v>
      </c>
      <c r="CZ21" s="74">
        <f t="shared" si="49"/>
        <v>1948</v>
      </c>
      <c r="DA21" s="74">
        <f t="shared" si="50"/>
        <v>0</v>
      </c>
      <c r="DB21" s="74">
        <f t="shared" si="51"/>
        <v>180637</v>
      </c>
      <c r="DC21" s="74">
        <f t="shared" si="52"/>
        <v>58263</v>
      </c>
      <c r="DD21" s="74">
        <f t="shared" si="53"/>
        <v>89196</v>
      </c>
      <c r="DE21" s="74">
        <f t="shared" si="54"/>
        <v>33178</v>
      </c>
      <c r="DF21" s="74">
        <f t="shared" si="55"/>
        <v>0</v>
      </c>
      <c r="DG21" s="74">
        <f t="shared" si="56"/>
        <v>65056</v>
      </c>
      <c r="DH21" s="74">
        <f t="shared" si="57"/>
        <v>0</v>
      </c>
      <c r="DI21" s="74">
        <f t="shared" si="58"/>
        <v>0</v>
      </c>
      <c r="DJ21" s="74">
        <f t="shared" si="59"/>
        <v>490408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552876</v>
      </c>
      <c r="E22" s="74">
        <f t="shared" si="7"/>
        <v>27793</v>
      </c>
      <c r="F22" s="74">
        <v>0</v>
      </c>
      <c r="G22" s="74">
        <v>4294</v>
      </c>
      <c r="H22" s="74">
        <v>0</v>
      </c>
      <c r="I22" s="74">
        <v>17113</v>
      </c>
      <c r="J22" s="75" t="s">
        <v>110</v>
      </c>
      <c r="K22" s="74">
        <v>6386</v>
      </c>
      <c r="L22" s="74">
        <v>525083</v>
      </c>
      <c r="M22" s="74">
        <f t="shared" si="8"/>
        <v>132392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132392</v>
      </c>
      <c r="V22" s="74">
        <f t="shared" si="10"/>
        <v>685268</v>
      </c>
      <c r="W22" s="74">
        <f t="shared" si="11"/>
        <v>27793</v>
      </c>
      <c r="X22" s="74">
        <f t="shared" si="12"/>
        <v>0</v>
      </c>
      <c r="Y22" s="74">
        <f t="shared" si="13"/>
        <v>4294</v>
      </c>
      <c r="Z22" s="74">
        <f t="shared" si="14"/>
        <v>0</v>
      </c>
      <c r="AA22" s="74">
        <f t="shared" si="15"/>
        <v>17113</v>
      </c>
      <c r="AB22" s="75" t="s">
        <v>110</v>
      </c>
      <c r="AC22" s="74">
        <f t="shared" si="16"/>
        <v>6386</v>
      </c>
      <c r="AD22" s="74">
        <f t="shared" si="17"/>
        <v>657475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4635</v>
      </c>
      <c r="AM22" s="74">
        <f t="shared" si="20"/>
        <v>147591</v>
      </c>
      <c r="AN22" s="74">
        <f t="shared" si="21"/>
        <v>54177</v>
      </c>
      <c r="AO22" s="74">
        <v>6340</v>
      </c>
      <c r="AP22" s="74">
        <v>45164</v>
      </c>
      <c r="AQ22" s="74">
        <v>0</v>
      </c>
      <c r="AR22" s="74">
        <v>2673</v>
      </c>
      <c r="AS22" s="74">
        <f t="shared" si="22"/>
        <v>14498</v>
      </c>
      <c r="AT22" s="74">
        <v>5398</v>
      </c>
      <c r="AU22" s="74">
        <v>1754</v>
      </c>
      <c r="AV22" s="74">
        <v>7346</v>
      </c>
      <c r="AW22" s="74">
        <v>0</v>
      </c>
      <c r="AX22" s="74">
        <f t="shared" si="23"/>
        <v>78916</v>
      </c>
      <c r="AY22" s="74">
        <v>65102</v>
      </c>
      <c r="AZ22" s="74">
        <v>2138</v>
      </c>
      <c r="BA22" s="74">
        <v>4074</v>
      </c>
      <c r="BB22" s="74">
        <v>7602</v>
      </c>
      <c r="BC22" s="74">
        <v>190456</v>
      </c>
      <c r="BD22" s="74">
        <v>0</v>
      </c>
      <c r="BE22" s="74">
        <v>210194</v>
      </c>
      <c r="BF22" s="74">
        <f t="shared" si="24"/>
        <v>357785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2215</v>
      </c>
      <c r="BO22" s="74">
        <f t="shared" si="27"/>
        <v>78744</v>
      </c>
      <c r="BP22" s="74">
        <f t="shared" si="28"/>
        <v>9954</v>
      </c>
      <c r="BQ22" s="74">
        <v>9954</v>
      </c>
      <c r="BR22" s="74">
        <v>0</v>
      </c>
      <c r="BS22" s="74">
        <v>0</v>
      </c>
      <c r="BT22" s="74">
        <v>0</v>
      </c>
      <c r="BU22" s="74">
        <f t="shared" si="29"/>
        <v>48092</v>
      </c>
      <c r="BV22" s="74">
        <v>30</v>
      </c>
      <c r="BW22" s="74">
        <v>48062</v>
      </c>
      <c r="BX22" s="74">
        <v>0</v>
      </c>
      <c r="BY22" s="74">
        <v>0</v>
      </c>
      <c r="BZ22" s="74">
        <f t="shared" si="30"/>
        <v>20698</v>
      </c>
      <c r="CA22" s="74">
        <v>0</v>
      </c>
      <c r="CB22" s="74">
        <v>14834</v>
      </c>
      <c r="CC22" s="74">
        <v>0</v>
      </c>
      <c r="CD22" s="74">
        <v>5864</v>
      </c>
      <c r="CE22" s="74">
        <v>50051</v>
      </c>
      <c r="CF22" s="74">
        <v>0</v>
      </c>
      <c r="CG22" s="74">
        <v>1382</v>
      </c>
      <c r="CH22" s="74">
        <f t="shared" si="31"/>
        <v>80126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6850</v>
      </c>
      <c r="CQ22" s="74">
        <f t="shared" si="40"/>
        <v>226335</v>
      </c>
      <c r="CR22" s="74">
        <f t="shared" si="41"/>
        <v>64131</v>
      </c>
      <c r="CS22" s="74">
        <f t="shared" si="42"/>
        <v>16294</v>
      </c>
      <c r="CT22" s="74">
        <f t="shared" si="43"/>
        <v>45164</v>
      </c>
      <c r="CU22" s="74">
        <f t="shared" si="44"/>
        <v>0</v>
      </c>
      <c r="CV22" s="74">
        <f t="shared" si="45"/>
        <v>2673</v>
      </c>
      <c r="CW22" s="74">
        <f t="shared" si="46"/>
        <v>62590</v>
      </c>
      <c r="CX22" s="74">
        <f t="shared" si="47"/>
        <v>5428</v>
      </c>
      <c r="CY22" s="74">
        <f t="shared" si="48"/>
        <v>49816</v>
      </c>
      <c r="CZ22" s="74">
        <f t="shared" si="49"/>
        <v>7346</v>
      </c>
      <c r="DA22" s="74">
        <f t="shared" si="50"/>
        <v>0</v>
      </c>
      <c r="DB22" s="74">
        <f t="shared" si="51"/>
        <v>99614</v>
      </c>
      <c r="DC22" s="74">
        <f t="shared" si="52"/>
        <v>65102</v>
      </c>
      <c r="DD22" s="74">
        <f t="shared" si="53"/>
        <v>16972</v>
      </c>
      <c r="DE22" s="74">
        <f t="shared" si="54"/>
        <v>4074</v>
      </c>
      <c r="DF22" s="74">
        <f t="shared" si="55"/>
        <v>13466</v>
      </c>
      <c r="DG22" s="74">
        <f t="shared" si="56"/>
        <v>240507</v>
      </c>
      <c r="DH22" s="74">
        <f t="shared" si="57"/>
        <v>0</v>
      </c>
      <c r="DI22" s="74">
        <f t="shared" si="58"/>
        <v>211576</v>
      </c>
      <c r="DJ22" s="74">
        <f t="shared" si="59"/>
        <v>437911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105478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110</v>
      </c>
      <c r="K23" s="74">
        <v>0</v>
      </c>
      <c r="L23" s="74">
        <v>105478</v>
      </c>
      <c r="M23" s="74">
        <f t="shared" si="8"/>
        <v>14291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14291</v>
      </c>
      <c r="V23" s="74">
        <f t="shared" si="10"/>
        <v>119769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110</v>
      </c>
      <c r="AC23" s="74">
        <f t="shared" si="16"/>
        <v>0</v>
      </c>
      <c r="AD23" s="74">
        <f t="shared" si="17"/>
        <v>119769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15700</v>
      </c>
      <c r="AM23" s="74">
        <f t="shared" si="20"/>
        <v>0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89778</v>
      </c>
      <c r="BD23" s="74">
        <v>0</v>
      </c>
      <c r="BE23" s="74">
        <v>0</v>
      </c>
      <c r="BF23" s="74">
        <f t="shared" si="24"/>
        <v>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14291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15700</v>
      </c>
      <c r="CQ23" s="74">
        <f t="shared" si="40"/>
        <v>0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104069</v>
      </c>
      <c r="DH23" s="74">
        <f t="shared" si="57"/>
        <v>0</v>
      </c>
      <c r="DI23" s="74">
        <f t="shared" si="58"/>
        <v>0</v>
      </c>
      <c r="DJ23" s="74">
        <f t="shared" si="59"/>
        <v>0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152590</v>
      </c>
      <c r="E24" s="74">
        <f t="shared" si="7"/>
        <v>30493</v>
      </c>
      <c r="F24" s="74">
        <v>0</v>
      </c>
      <c r="G24" s="74">
        <v>0</v>
      </c>
      <c r="H24" s="74">
        <v>0</v>
      </c>
      <c r="I24" s="74">
        <v>17712</v>
      </c>
      <c r="J24" s="75" t="s">
        <v>110</v>
      </c>
      <c r="K24" s="74">
        <v>12781</v>
      </c>
      <c r="L24" s="74">
        <v>122097</v>
      </c>
      <c r="M24" s="74">
        <f t="shared" si="8"/>
        <v>7045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7045</v>
      </c>
      <c r="V24" s="74">
        <f t="shared" si="10"/>
        <v>159635</v>
      </c>
      <c r="W24" s="74">
        <f t="shared" si="11"/>
        <v>30493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17712</v>
      </c>
      <c r="AB24" s="75" t="s">
        <v>110</v>
      </c>
      <c r="AC24" s="74">
        <f t="shared" si="16"/>
        <v>12781</v>
      </c>
      <c r="AD24" s="74">
        <f t="shared" si="17"/>
        <v>129142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147942</v>
      </c>
      <c r="AN24" s="74">
        <f t="shared" si="21"/>
        <v>31355</v>
      </c>
      <c r="AO24" s="74">
        <v>16737</v>
      </c>
      <c r="AP24" s="74">
        <v>0</v>
      </c>
      <c r="AQ24" s="74">
        <v>5210</v>
      </c>
      <c r="AR24" s="74">
        <v>9408</v>
      </c>
      <c r="AS24" s="74">
        <f t="shared" si="22"/>
        <v>2449</v>
      </c>
      <c r="AT24" s="74">
        <v>0</v>
      </c>
      <c r="AU24" s="74">
        <v>0</v>
      </c>
      <c r="AV24" s="74">
        <v>2449</v>
      </c>
      <c r="AW24" s="74">
        <v>0</v>
      </c>
      <c r="AX24" s="74">
        <f t="shared" si="23"/>
        <v>112959</v>
      </c>
      <c r="AY24" s="74">
        <v>32296</v>
      </c>
      <c r="AZ24" s="74">
        <v>74512</v>
      </c>
      <c r="BA24" s="74">
        <v>4427</v>
      </c>
      <c r="BB24" s="74">
        <v>1724</v>
      </c>
      <c r="BC24" s="74">
        <v>0</v>
      </c>
      <c r="BD24" s="74">
        <v>1179</v>
      </c>
      <c r="BE24" s="74">
        <v>4648</v>
      </c>
      <c r="BF24" s="74">
        <f t="shared" si="24"/>
        <v>152590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48</v>
      </c>
      <c r="BP24" s="74">
        <f t="shared" si="28"/>
        <v>48</v>
      </c>
      <c r="BQ24" s="74">
        <v>0</v>
      </c>
      <c r="BR24" s="74">
        <v>48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6997</v>
      </c>
      <c r="CF24" s="74">
        <v>0</v>
      </c>
      <c r="CG24" s="74">
        <v>0</v>
      </c>
      <c r="CH24" s="74">
        <f t="shared" si="31"/>
        <v>48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147990</v>
      </c>
      <c r="CR24" s="74">
        <f t="shared" si="41"/>
        <v>31403</v>
      </c>
      <c r="CS24" s="74">
        <f t="shared" si="42"/>
        <v>16737</v>
      </c>
      <c r="CT24" s="74">
        <f t="shared" si="43"/>
        <v>48</v>
      </c>
      <c r="CU24" s="74">
        <f t="shared" si="44"/>
        <v>5210</v>
      </c>
      <c r="CV24" s="74">
        <f t="shared" si="45"/>
        <v>9408</v>
      </c>
      <c r="CW24" s="74">
        <f t="shared" si="46"/>
        <v>2449</v>
      </c>
      <c r="CX24" s="74">
        <f t="shared" si="47"/>
        <v>0</v>
      </c>
      <c r="CY24" s="74">
        <f t="shared" si="48"/>
        <v>0</v>
      </c>
      <c r="CZ24" s="74">
        <f t="shared" si="49"/>
        <v>2449</v>
      </c>
      <c r="DA24" s="74">
        <f t="shared" si="50"/>
        <v>0</v>
      </c>
      <c r="DB24" s="74">
        <f t="shared" si="51"/>
        <v>112959</v>
      </c>
      <c r="DC24" s="74">
        <f t="shared" si="52"/>
        <v>32296</v>
      </c>
      <c r="DD24" s="74">
        <f t="shared" si="53"/>
        <v>74512</v>
      </c>
      <c r="DE24" s="74">
        <f t="shared" si="54"/>
        <v>4427</v>
      </c>
      <c r="DF24" s="74">
        <f t="shared" si="55"/>
        <v>1724</v>
      </c>
      <c r="DG24" s="74">
        <f t="shared" si="56"/>
        <v>6997</v>
      </c>
      <c r="DH24" s="74">
        <f t="shared" si="57"/>
        <v>1179</v>
      </c>
      <c r="DI24" s="74">
        <f t="shared" si="58"/>
        <v>4648</v>
      </c>
      <c r="DJ24" s="74">
        <f t="shared" si="59"/>
        <v>152638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118126</v>
      </c>
      <c r="E25" s="74">
        <f t="shared" si="7"/>
        <v>5197</v>
      </c>
      <c r="F25" s="74">
        <v>0</v>
      </c>
      <c r="G25" s="74">
        <v>0</v>
      </c>
      <c r="H25" s="74">
        <v>0</v>
      </c>
      <c r="I25" s="74">
        <v>0</v>
      </c>
      <c r="J25" s="75" t="s">
        <v>110</v>
      </c>
      <c r="K25" s="74">
        <v>5197</v>
      </c>
      <c r="L25" s="74">
        <v>112929</v>
      </c>
      <c r="M25" s="74">
        <f t="shared" si="8"/>
        <v>33722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33722</v>
      </c>
      <c r="V25" s="74">
        <f t="shared" si="10"/>
        <v>151848</v>
      </c>
      <c r="W25" s="74">
        <f t="shared" si="11"/>
        <v>5197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110</v>
      </c>
      <c r="AC25" s="74">
        <f t="shared" si="16"/>
        <v>5197</v>
      </c>
      <c r="AD25" s="74">
        <f t="shared" si="17"/>
        <v>146651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1817</v>
      </c>
      <c r="AM25" s="74">
        <f t="shared" si="20"/>
        <v>50722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50722</v>
      </c>
      <c r="AY25" s="74">
        <v>49687</v>
      </c>
      <c r="AZ25" s="74">
        <v>0</v>
      </c>
      <c r="BA25" s="74">
        <v>0</v>
      </c>
      <c r="BB25" s="74">
        <v>1035</v>
      </c>
      <c r="BC25" s="74">
        <v>65587</v>
      </c>
      <c r="BD25" s="74">
        <v>0</v>
      </c>
      <c r="BE25" s="74">
        <v>0</v>
      </c>
      <c r="BF25" s="74">
        <f t="shared" si="24"/>
        <v>50722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1426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32296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3243</v>
      </c>
      <c r="CQ25" s="74">
        <f t="shared" si="40"/>
        <v>50722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50722</v>
      </c>
      <c r="DC25" s="74">
        <f t="shared" si="52"/>
        <v>49687</v>
      </c>
      <c r="DD25" s="74">
        <f t="shared" si="53"/>
        <v>0</v>
      </c>
      <c r="DE25" s="74">
        <f t="shared" si="54"/>
        <v>0</v>
      </c>
      <c r="DF25" s="74">
        <f t="shared" si="55"/>
        <v>1035</v>
      </c>
      <c r="DG25" s="74">
        <f t="shared" si="56"/>
        <v>97883</v>
      </c>
      <c r="DH25" s="74">
        <f t="shared" si="57"/>
        <v>0</v>
      </c>
      <c r="DI25" s="74">
        <f t="shared" si="58"/>
        <v>0</v>
      </c>
      <c r="DJ25" s="74">
        <f t="shared" si="59"/>
        <v>50722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139286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110</v>
      </c>
      <c r="K26" s="74">
        <v>0</v>
      </c>
      <c r="L26" s="74">
        <v>139286</v>
      </c>
      <c r="M26" s="74">
        <f t="shared" si="8"/>
        <v>31795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31795</v>
      </c>
      <c r="V26" s="74">
        <f t="shared" si="10"/>
        <v>171081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110</v>
      </c>
      <c r="AC26" s="74">
        <f t="shared" si="16"/>
        <v>0</v>
      </c>
      <c r="AD26" s="74">
        <f t="shared" si="17"/>
        <v>171081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3240</v>
      </c>
      <c r="AM26" s="74">
        <f t="shared" si="20"/>
        <v>38873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38873</v>
      </c>
      <c r="AY26" s="74">
        <v>38873</v>
      </c>
      <c r="AZ26" s="74">
        <v>0</v>
      </c>
      <c r="BA26" s="74">
        <v>0</v>
      </c>
      <c r="BB26" s="74">
        <v>0</v>
      </c>
      <c r="BC26" s="74">
        <v>91820</v>
      </c>
      <c r="BD26" s="74">
        <v>0</v>
      </c>
      <c r="BE26" s="74">
        <v>5353</v>
      </c>
      <c r="BF26" s="74">
        <f t="shared" si="24"/>
        <v>44226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1350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30445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4590</v>
      </c>
      <c r="CQ26" s="74">
        <f t="shared" si="40"/>
        <v>38873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38873</v>
      </c>
      <c r="DC26" s="74">
        <f t="shared" si="52"/>
        <v>38873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122265</v>
      </c>
      <c r="DH26" s="74">
        <f t="shared" si="57"/>
        <v>0</v>
      </c>
      <c r="DI26" s="74">
        <f t="shared" si="58"/>
        <v>5353</v>
      </c>
      <c r="DJ26" s="74">
        <f t="shared" si="59"/>
        <v>44226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28018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28018</v>
      </c>
      <c r="M27" s="74">
        <f t="shared" si="8"/>
        <v>6315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0</v>
      </c>
      <c r="U27" s="74">
        <v>6315</v>
      </c>
      <c r="V27" s="74">
        <f t="shared" si="10"/>
        <v>34333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110</v>
      </c>
      <c r="AC27" s="74">
        <f t="shared" si="16"/>
        <v>0</v>
      </c>
      <c r="AD27" s="74">
        <f t="shared" si="17"/>
        <v>34333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28018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28018</v>
      </c>
      <c r="AY27" s="74">
        <v>0</v>
      </c>
      <c r="AZ27" s="74">
        <v>0</v>
      </c>
      <c r="BA27" s="74">
        <v>0</v>
      </c>
      <c r="BB27" s="74">
        <v>28018</v>
      </c>
      <c r="BC27" s="74">
        <v>0</v>
      </c>
      <c r="BD27" s="74">
        <v>0</v>
      </c>
      <c r="BE27" s="74">
        <v>0</v>
      </c>
      <c r="BF27" s="74">
        <f t="shared" si="24"/>
        <v>28018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6315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6315</v>
      </c>
      <c r="CA27" s="74">
        <v>0</v>
      </c>
      <c r="CB27" s="74">
        <v>0</v>
      </c>
      <c r="CC27" s="74">
        <v>0</v>
      </c>
      <c r="CD27" s="74">
        <v>6315</v>
      </c>
      <c r="CE27" s="74">
        <v>0</v>
      </c>
      <c r="CF27" s="74">
        <v>0</v>
      </c>
      <c r="CG27" s="74">
        <v>0</v>
      </c>
      <c r="CH27" s="74">
        <f t="shared" si="31"/>
        <v>6315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34333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34333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34333</v>
      </c>
      <c r="DG27" s="74">
        <f t="shared" si="56"/>
        <v>0</v>
      </c>
      <c r="DH27" s="74">
        <f t="shared" si="57"/>
        <v>0</v>
      </c>
      <c r="DI27" s="74">
        <f t="shared" si="58"/>
        <v>0</v>
      </c>
      <c r="DJ27" s="74">
        <f t="shared" si="59"/>
        <v>34333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198845</v>
      </c>
      <c r="E28" s="74">
        <f t="shared" si="7"/>
        <v>2914</v>
      </c>
      <c r="F28" s="74">
        <v>0</v>
      </c>
      <c r="G28" s="74">
        <v>0</v>
      </c>
      <c r="H28" s="74">
        <v>0</v>
      </c>
      <c r="I28" s="74">
        <v>2914</v>
      </c>
      <c r="J28" s="75" t="s">
        <v>110</v>
      </c>
      <c r="K28" s="74">
        <v>0</v>
      </c>
      <c r="L28" s="74">
        <v>195931</v>
      </c>
      <c r="M28" s="74">
        <f t="shared" si="8"/>
        <v>43015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43015</v>
      </c>
      <c r="V28" s="74">
        <f t="shared" si="10"/>
        <v>241860</v>
      </c>
      <c r="W28" s="74">
        <f t="shared" si="11"/>
        <v>2914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2914</v>
      </c>
      <c r="AB28" s="75" t="s">
        <v>110</v>
      </c>
      <c r="AC28" s="74">
        <f t="shared" si="16"/>
        <v>0</v>
      </c>
      <c r="AD28" s="74">
        <f t="shared" si="17"/>
        <v>238946</v>
      </c>
      <c r="AE28" s="74">
        <f t="shared" si="18"/>
        <v>15852</v>
      </c>
      <c r="AF28" s="74">
        <f t="shared" si="19"/>
        <v>15852</v>
      </c>
      <c r="AG28" s="74">
        <v>0</v>
      </c>
      <c r="AH28" s="74">
        <v>14595</v>
      </c>
      <c r="AI28" s="74">
        <v>0</v>
      </c>
      <c r="AJ28" s="74">
        <v>1257</v>
      </c>
      <c r="AK28" s="74">
        <v>0</v>
      </c>
      <c r="AL28" s="74">
        <v>27312</v>
      </c>
      <c r="AM28" s="74">
        <f t="shared" si="20"/>
        <v>55979</v>
      </c>
      <c r="AN28" s="74">
        <f t="shared" si="21"/>
        <v>28586</v>
      </c>
      <c r="AO28" s="74">
        <v>0</v>
      </c>
      <c r="AP28" s="74">
        <v>7100</v>
      </c>
      <c r="AQ28" s="74">
        <v>21486</v>
      </c>
      <c r="AR28" s="74">
        <v>0</v>
      </c>
      <c r="AS28" s="74">
        <f t="shared" si="22"/>
        <v>22327</v>
      </c>
      <c r="AT28" s="74">
        <v>2206</v>
      </c>
      <c r="AU28" s="74">
        <v>19258</v>
      </c>
      <c r="AV28" s="74">
        <v>863</v>
      </c>
      <c r="AW28" s="74">
        <v>0</v>
      </c>
      <c r="AX28" s="74">
        <f t="shared" si="23"/>
        <v>5066</v>
      </c>
      <c r="AY28" s="74">
        <v>3674</v>
      </c>
      <c r="AZ28" s="74">
        <v>1392</v>
      </c>
      <c r="BA28" s="74">
        <v>0</v>
      </c>
      <c r="BB28" s="74">
        <v>0</v>
      </c>
      <c r="BC28" s="74">
        <v>99702</v>
      </c>
      <c r="BD28" s="74">
        <v>0</v>
      </c>
      <c r="BE28" s="74">
        <v>0</v>
      </c>
      <c r="BF28" s="74">
        <f t="shared" si="24"/>
        <v>71831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39545</v>
      </c>
      <c r="CF28" s="74">
        <v>0</v>
      </c>
      <c r="CG28" s="74">
        <v>3470</v>
      </c>
      <c r="CH28" s="74">
        <f t="shared" si="31"/>
        <v>3470</v>
      </c>
      <c r="CI28" s="74">
        <f t="shared" si="32"/>
        <v>15852</v>
      </c>
      <c r="CJ28" s="74">
        <f t="shared" si="33"/>
        <v>15852</v>
      </c>
      <c r="CK28" s="74">
        <f t="shared" si="34"/>
        <v>0</v>
      </c>
      <c r="CL28" s="74">
        <f t="shared" si="35"/>
        <v>14595</v>
      </c>
      <c r="CM28" s="74">
        <f t="shared" si="36"/>
        <v>0</v>
      </c>
      <c r="CN28" s="74">
        <f t="shared" si="37"/>
        <v>1257</v>
      </c>
      <c r="CO28" s="74">
        <f t="shared" si="38"/>
        <v>0</v>
      </c>
      <c r="CP28" s="74">
        <f t="shared" si="39"/>
        <v>27312</v>
      </c>
      <c r="CQ28" s="74">
        <f t="shared" si="40"/>
        <v>55979</v>
      </c>
      <c r="CR28" s="74">
        <f t="shared" si="41"/>
        <v>28586</v>
      </c>
      <c r="CS28" s="74">
        <f t="shared" si="42"/>
        <v>0</v>
      </c>
      <c r="CT28" s="74">
        <f t="shared" si="43"/>
        <v>7100</v>
      </c>
      <c r="CU28" s="74">
        <f t="shared" si="44"/>
        <v>21486</v>
      </c>
      <c r="CV28" s="74">
        <f t="shared" si="45"/>
        <v>0</v>
      </c>
      <c r="CW28" s="74">
        <f t="shared" si="46"/>
        <v>22327</v>
      </c>
      <c r="CX28" s="74">
        <f t="shared" si="47"/>
        <v>2206</v>
      </c>
      <c r="CY28" s="74">
        <f t="shared" si="48"/>
        <v>19258</v>
      </c>
      <c r="CZ28" s="74">
        <f t="shared" si="49"/>
        <v>863</v>
      </c>
      <c r="DA28" s="74">
        <f t="shared" si="50"/>
        <v>0</v>
      </c>
      <c r="DB28" s="74">
        <f t="shared" si="51"/>
        <v>5066</v>
      </c>
      <c r="DC28" s="74">
        <f t="shared" si="52"/>
        <v>3674</v>
      </c>
      <c r="DD28" s="74">
        <f t="shared" si="53"/>
        <v>1392</v>
      </c>
      <c r="DE28" s="74">
        <f t="shared" si="54"/>
        <v>0</v>
      </c>
      <c r="DF28" s="74">
        <f t="shared" si="55"/>
        <v>0</v>
      </c>
      <c r="DG28" s="74">
        <f t="shared" si="56"/>
        <v>139247</v>
      </c>
      <c r="DH28" s="74">
        <f t="shared" si="57"/>
        <v>0</v>
      </c>
      <c r="DI28" s="74">
        <f t="shared" si="58"/>
        <v>3470</v>
      </c>
      <c r="DJ28" s="74">
        <f t="shared" si="59"/>
        <v>75301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139348</v>
      </c>
      <c r="E29" s="74">
        <f t="shared" si="7"/>
        <v>7537</v>
      </c>
      <c r="F29" s="74">
        <v>0</v>
      </c>
      <c r="G29" s="74">
        <v>0</v>
      </c>
      <c r="H29" s="74">
        <v>0</v>
      </c>
      <c r="I29" s="74">
        <v>7537</v>
      </c>
      <c r="J29" s="75" t="s">
        <v>110</v>
      </c>
      <c r="K29" s="74">
        <v>0</v>
      </c>
      <c r="L29" s="74">
        <v>131811</v>
      </c>
      <c r="M29" s="74">
        <f t="shared" si="8"/>
        <v>16379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16379</v>
      </c>
      <c r="V29" s="74">
        <f t="shared" si="10"/>
        <v>155727</v>
      </c>
      <c r="W29" s="74">
        <f t="shared" si="11"/>
        <v>7537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7537</v>
      </c>
      <c r="AB29" s="75" t="s">
        <v>110</v>
      </c>
      <c r="AC29" s="74">
        <f t="shared" si="16"/>
        <v>0</v>
      </c>
      <c r="AD29" s="74">
        <f t="shared" si="17"/>
        <v>148190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21881</v>
      </c>
      <c r="AM29" s="74">
        <f t="shared" si="20"/>
        <v>39512</v>
      </c>
      <c r="AN29" s="74">
        <f t="shared" si="21"/>
        <v>19430</v>
      </c>
      <c r="AO29" s="74">
        <v>6404</v>
      </c>
      <c r="AP29" s="74">
        <v>13026</v>
      </c>
      <c r="AQ29" s="74">
        <v>0</v>
      </c>
      <c r="AR29" s="74">
        <v>0</v>
      </c>
      <c r="AS29" s="74">
        <f t="shared" si="22"/>
        <v>1803</v>
      </c>
      <c r="AT29" s="74">
        <v>1803</v>
      </c>
      <c r="AU29" s="74">
        <v>0</v>
      </c>
      <c r="AV29" s="74">
        <v>0</v>
      </c>
      <c r="AW29" s="74">
        <v>0</v>
      </c>
      <c r="AX29" s="74">
        <f t="shared" si="23"/>
        <v>18279</v>
      </c>
      <c r="AY29" s="74">
        <v>15500</v>
      </c>
      <c r="AZ29" s="74">
        <v>2779</v>
      </c>
      <c r="BA29" s="74">
        <v>0</v>
      </c>
      <c r="BB29" s="74">
        <v>0</v>
      </c>
      <c r="BC29" s="74">
        <v>77955</v>
      </c>
      <c r="BD29" s="74">
        <v>0</v>
      </c>
      <c r="BE29" s="74"/>
      <c r="BF29" s="74">
        <f t="shared" si="24"/>
        <v>39512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16379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21881</v>
      </c>
      <c r="CQ29" s="74">
        <f t="shared" si="40"/>
        <v>39512</v>
      </c>
      <c r="CR29" s="74">
        <f t="shared" si="41"/>
        <v>19430</v>
      </c>
      <c r="CS29" s="74">
        <f t="shared" si="42"/>
        <v>6404</v>
      </c>
      <c r="CT29" s="74">
        <f t="shared" si="43"/>
        <v>13026</v>
      </c>
      <c r="CU29" s="74">
        <f t="shared" si="44"/>
        <v>0</v>
      </c>
      <c r="CV29" s="74">
        <f t="shared" si="45"/>
        <v>0</v>
      </c>
      <c r="CW29" s="74">
        <f t="shared" si="46"/>
        <v>1803</v>
      </c>
      <c r="CX29" s="74">
        <f t="shared" si="47"/>
        <v>1803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18279</v>
      </c>
      <c r="DC29" s="74">
        <f t="shared" si="52"/>
        <v>15500</v>
      </c>
      <c r="DD29" s="74">
        <f t="shared" si="53"/>
        <v>2779</v>
      </c>
      <c r="DE29" s="74">
        <f t="shared" si="54"/>
        <v>0</v>
      </c>
      <c r="DF29" s="74">
        <f t="shared" si="55"/>
        <v>0</v>
      </c>
      <c r="DG29" s="74">
        <f t="shared" si="56"/>
        <v>94334</v>
      </c>
      <c r="DH29" s="74">
        <f t="shared" si="57"/>
        <v>0</v>
      </c>
      <c r="DI29" s="74">
        <f t="shared" si="58"/>
        <v>0</v>
      </c>
      <c r="DJ29" s="74">
        <f t="shared" si="59"/>
        <v>39512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90100</v>
      </c>
      <c r="E30" s="74">
        <f t="shared" si="7"/>
        <v>810</v>
      </c>
      <c r="F30" s="74">
        <v>0</v>
      </c>
      <c r="G30" s="74">
        <v>60</v>
      </c>
      <c r="H30" s="74">
        <v>0</v>
      </c>
      <c r="I30" s="74">
        <v>750</v>
      </c>
      <c r="J30" s="75" t="s">
        <v>110</v>
      </c>
      <c r="K30" s="74">
        <v>0</v>
      </c>
      <c r="L30" s="74">
        <v>89290</v>
      </c>
      <c r="M30" s="74">
        <f t="shared" si="8"/>
        <v>39590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110</v>
      </c>
      <c r="T30" s="74">
        <v>0</v>
      </c>
      <c r="U30" s="74">
        <v>39590</v>
      </c>
      <c r="V30" s="74">
        <f t="shared" si="10"/>
        <v>129690</v>
      </c>
      <c r="W30" s="74">
        <f t="shared" si="11"/>
        <v>810</v>
      </c>
      <c r="X30" s="74">
        <f t="shared" si="12"/>
        <v>0</v>
      </c>
      <c r="Y30" s="74">
        <f t="shared" si="13"/>
        <v>60</v>
      </c>
      <c r="Z30" s="74">
        <f t="shared" si="14"/>
        <v>0</v>
      </c>
      <c r="AA30" s="74">
        <f t="shared" si="15"/>
        <v>750</v>
      </c>
      <c r="AB30" s="75" t="s">
        <v>110</v>
      </c>
      <c r="AC30" s="74">
        <f t="shared" si="16"/>
        <v>0</v>
      </c>
      <c r="AD30" s="74">
        <f t="shared" si="17"/>
        <v>128880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29250</v>
      </c>
      <c r="AM30" s="74">
        <f t="shared" si="20"/>
        <v>15420</v>
      </c>
      <c r="AN30" s="74">
        <f t="shared" si="21"/>
        <v>12317</v>
      </c>
      <c r="AO30" s="74">
        <v>2422</v>
      </c>
      <c r="AP30" s="74">
        <v>9895</v>
      </c>
      <c r="AQ30" s="74">
        <v>0</v>
      </c>
      <c r="AR30" s="74">
        <v>0</v>
      </c>
      <c r="AS30" s="74">
        <f t="shared" si="22"/>
        <v>1966</v>
      </c>
      <c r="AT30" s="74">
        <v>1966</v>
      </c>
      <c r="AU30" s="74">
        <v>0</v>
      </c>
      <c r="AV30" s="74">
        <v>0</v>
      </c>
      <c r="AW30" s="74">
        <v>0</v>
      </c>
      <c r="AX30" s="74">
        <f t="shared" si="23"/>
        <v>1137</v>
      </c>
      <c r="AY30" s="74">
        <v>91</v>
      </c>
      <c r="AZ30" s="74">
        <v>1046</v>
      </c>
      <c r="BA30" s="74">
        <v>0</v>
      </c>
      <c r="BB30" s="74">
        <v>0</v>
      </c>
      <c r="BC30" s="74">
        <v>44440</v>
      </c>
      <c r="BD30" s="74">
        <v>0</v>
      </c>
      <c r="BE30" s="74">
        <v>990</v>
      </c>
      <c r="BF30" s="74">
        <f t="shared" si="24"/>
        <v>16410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39590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29250</v>
      </c>
      <c r="CQ30" s="74">
        <f t="shared" si="40"/>
        <v>15420</v>
      </c>
      <c r="CR30" s="74">
        <f t="shared" si="41"/>
        <v>12317</v>
      </c>
      <c r="CS30" s="74">
        <f t="shared" si="42"/>
        <v>2422</v>
      </c>
      <c r="CT30" s="74">
        <f t="shared" si="43"/>
        <v>9895</v>
      </c>
      <c r="CU30" s="74">
        <f t="shared" si="44"/>
        <v>0</v>
      </c>
      <c r="CV30" s="74">
        <f t="shared" si="45"/>
        <v>0</v>
      </c>
      <c r="CW30" s="74">
        <f t="shared" si="46"/>
        <v>1966</v>
      </c>
      <c r="CX30" s="74">
        <f t="shared" si="47"/>
        <v>1966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1137</v>
      </c>
      <c r="DC30" s="74">
        <f t="shared" si="52"/>
        <v>91</v>
      </c>
      <c r="DD30" s="74">
        <f t="shared" si="53"/>
        <v>1046</v>
      </c>
      <c r="DE30" s="74">
        <f t="shared" si="54"/>
        <v>0</v>
      </c>
      <c r="DF30" s="74">
        <f t="shared" si="55"/>
        <v>0</v>
      </c>
      <c r="DG30" s="74">
        <f t="shared" si="56"/>
        <v>84030</v>
      </c>
      <c r="DH30" s="74">
        <f t="shared" si="57"/>
        <v>0</v>
      </c>
      <c r="DI30" s="74">
        <f t="shared" si="58"/>
        <v>990</v>
      </c>
      <c r="DJ30" s="74">
        <f t="shared" si="59"/>
        <v>16410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19529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110</v>
      </c>
      <c r="K31" s="74">
        <v>0</v>
      </c>
      <c r="L31" s="74">
        <v>19529</v>
      </c>
      <c r="M31" s="74">
        <f t="shared" si="8"/>
        <v>2294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2294</v>
      </c>
      <c r="V31" s="74">
        <f t="shared" si="10"/>
        <v>21823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110</v>
      </c>
      <c r="AC31" s="74">
        <f t="shared" si="16"/>
        <v>0</v>
      </c>
      <c r="AD31" s="74">
        <f t="shared" si="17"/>
        <v>21823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19529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19529</v>
      </c>
      <c r="AY31" s="74">
        <v>19529</v>
      </c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  <c r="BF31" s="74">
        <f t="shared" si="24"/>
        <v>19529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2294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19529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19529</v>
      </c>
      <c r="DC31" s="74">
        <f t="shared" si="52"/>
        <v>19529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2294</v>
      </c>
      <c r="DH31" s="74">
        <f t="shared" si="57"/>
        <v>0</v>
      </c>
      <c r="DI31" s="74">
        <f t="shared" si="58"/>
        <v>0</v>
      </c>
      <c r="DJ31" s="74">
        <f t="shared" si="59"/>
        <v>19529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68841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110</v>
      </c>
      <c r="K32" s="74">
        <v>0</v>
      </c>
      <c r="L32" s="74">
        <v>68841</v>
      </c>
      <c r="M32" s="74">
        <f t="shared" si="8"/>
        <v>15480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15480</v>
      </c>
      <c r="V32" s="74">
        <f t="shared" si="10"/>
        <v>84321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110</v>
      </c>
      <c r="AC32" s="74">
        <f t="shared" si="16"/>
        <v>0</v>
      </c>
      <c r="AD32" s="74">
        <f t="shared" si="17"/>
        <v>84321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68841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15480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84321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188330</v>
      </c>
      <c r="E33" s="74">
        <f t="shared" si="7"/>
        <v>13309</v>
      </c>
      <c r="F33" s="74">
        <v>0</v>
      </c>
      <c r="G33" s="74">
        <v>0</v>
      </c>
      <c r="H33" s="74">
        <v>0</v>
      </c>
      <c r="I33" s="74">
        <v>3798</v>
      </c>
      <c r="J33" s="75" t="s">
        <v>110</v>
      </c>
      <c r="K33" s="74">
        <v>9511</v>
      </c>
      <c r="L33" s="74">
        <v>175021</v>
      </c>
      <c r="M33" s="74">
        <f t="shared" si="8"/>
        <v>64107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64107</v>
      </c>
      <c r="V33" s="74">
        <f t="shared" si="10"/>
        <v>252437</v>
      </c>
      <c r="W33" s="74">
        <f t="shared" si="11"/>
        <v>13309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3798</v>
      </c>
      <c r="AB33" s="75" t="s">
        <v>110</v>
      </c>
      <c r="AC33" s="74">
        <f t="shared" si="16"/>
        <v>9511</v>
      </c>
      <c r="AD33" s="74">
        <f t="shared" si="17"/>
        <v>239128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32204</v>
      </c>
      <c r="AM33" s="74">
        <f t="shared" si="20"/>
        <v>73450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15264</v>
      </c>
      <c r="AT33" s="74">
        <v>12683</v>
      </c>
      <c r="AU33" s="74">
        <v>1570</v>
      </c>
      <c r="AV33" s="74">
        <v>1011</v>
      </c>
      <c r="AW33" s="74">
        <v>0</v>
      </c>
      <c r="AX33" s="74">
        <f t="shared" si="23"/>
        <v>58186</v>
      </c>
      <c r="AY33" s="74">
        <v>27118</v>
      </c>
      <c r="AZ33" s="74">
        <v>28256</v>
      </c>
      <c r="BA33" s="74">
        <v>2812</v>
      </c>
      <c r="BB33" s="74">
        <v>0</v>
      </c>
      <c r="BC33" s="74">
        <v>82676</v>
      </c>
      <c r="BD33" s="74">
        <v>0</v>
      </c>
      <c r="BE33" s="74">
        <v>0</v>
      </c>
      <c r="BF33" s="74">
        <f t="shared" si="24"/>
        <v>73450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15586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15586</v>
      </c>
      <c r="CA33" s="74">
        <v>0</v>
      </c>
      <c r="CB33" s="74">
        <v>15586</v>
      </c>
      <c r="CC33" s="74">
        <v>0</v>
      </c>
      <c r="CD33" s="74">
        <v>0</v>
      </c>
      <c r="CE33" s="74">
        <v>48521</v>
      </c>
      <c r="CF33" s="74">
        <v>0</v>
      </c>
      <c r="CG33" s="74">
        <v>0</v>
      </c>
      <c r="CH33" s="74">
        <f t="shared" si="31"/>
        <v>15586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32204</v>
      </c>
      <c r="CQ33" s="74">
        <f t="shared" si="40"/>
        <v>89036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15264</v>
      </c>
      <c r="CX33" s="74">
        <f t="shared" si="47"/>
        <v>12683</v>
      </c>
      <c r="CY33" s="74">
        <f t="shared" si="48"/>
        <v>1570</v>
      </c>
      <c r="CZ33" s="74">
        <f t="shared" si="49"/>
        <v>1011</v>
      </c>
      <c r="DA33" s="74">
        <f t="shared" si="50"/>
        <v>0</v>
      </c>
      <c r="DB33" s="74">
        <f t="shared" si="51"/>
        <v>73772</v>
      </c>
      <c r="DC33" s="74">
        <f t="shared" si="52"/>
        <v>27118</v>
      </c>
      <c r="DD33" s="74">
        <f t="shared" si="53"/>
        <v>43842</v>
      </c>
      <c r="DE33" s="74">
        <f t="shared" si="54"/>
        <v>2812</v>
      </c>
      <c r="DF33" s="74">
        <f t="shared" si="55"/>
        <v>0</v>
      </c>
      <c r="DG33" s="74">
        <f t="shared" si="56"/>
        <v>131197</v>
      </c>
      <c r="DH33" s="74">
        <f t="shared" si="57"/>
        <v>0</v>
      </c>
      <c r="DI33" s="74">
        <f t="shared" si="58"/>
        <v>0</v>
      </c>
      <c r="DJ33" s="74">
        <f t="shared" si="59"/>
        <v>89036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148230</v>
      </c>
      <c r="E34" s="74">
        <f t="shared" si="7"/>
        <v>2779</v>
      </c>
      <c r="F34" s="74">
        <v>0</v>
      </c>
      <c r="G34" s="74">
        <v>0</v>
      </c>
      <c r="H34" s="74">
        <v>0</v>
      </c>
      <c r="I34" s="74">
        <v>2771</v>
      </c>
      <c r="J34" s="75" t="s">
        <v>110</v>
      </c>
      <c r="K34" s="74">
        <v>8</v>
      </c>
      <c r="L34" s="74">
        <v>145451</v>
      </c>
      <c r="M34" s="74">
        <f t="shared" si="8"/>
        <v>59553</v>
      </c>
      <c r="N34" s="74">
        <f t="shared" si="9"/>
        <v>26062</v>
      </c>
      <c r="O34" s="74">
        <v>0</v>
      </c>
      <c r="P34" s="74">
        <v>0</v>
      </c>
      <c r="Q34" s="74">
        <v>0</v>
      </c>
      <c r="R34" s="74">
        <v>26062</v>
      </c>
      <c r="S34" s="75" t="s">
        <v>110</v>
      </c>
      <c r="T34" s="74">
        <v>0</v>
      </c>
      <c r="U34" s="74">
        <v>33491</v>
      </c>
      <c r="V34" s="74">
        <f t="shared" si="10"/>
        <v>207783</v>
      </c>
      <c r="W34" s="74">
        <f t="shared" si="11"/>
        <v>28841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28833</v>
      </c>
      <c r="AB34" s="75" t="s">
        <v>110</v>
      </c>
      <c r="AC34" s="74">
        <f t="shared" si="16"/>
        <v>8</v>
      </c>
      <c r="AD34" s="74">
        <f t="shared" si="17"/>
        <v>178942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5821</v>
      </c>
      <c r="AM34" s="74">
        <f t="shared" si="20"/>
        <v>55216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55216</v>
      </c>
      <c r="AY34" s="74">
        <v>55216</v>
      </c>
      <c r="AZ34" s="74">
        <v>0</v>
      </c>
      <c r="BA34" s="74">
        <v>0</v>
      </c>
      <c r="BB34" s="74">
        <v>0</v>
      </c>
      <c r="BC34" s="74">
        <v>87193</v>
      </c>
      <c r="BD34" s="74">
        <v>0</v>
      </c>
      <c r="BE34" s="74">
        <v>0</v>
      </c>
      <c r="BF34" s="74">
        <f t="shared" si="24"/>
        <v>55216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25757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25757</v>
      </c>
      <c r="CA34" s="74">
        <v>25757</v>
      </c>
      <c r="CB34" s="74">
        <v>0</v>
      </c>
      <c r="CC34" s="74">
        <v>0</v>
      </c>
      <c r="CD34" s="74">
        <v>0</v>
      </c>
      <c r="CE34" s="74">
        <v>33796</v>
      </c>
      <c r="CF34" s="74">
        <v>0</v>
      </c>
      <c r="CG34" s="74">
        <v>0</v>
      </c>
      <c r="CH34" s="74">
        <f t="shared" si="31"/>
        <v>25757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5821</v>
      </c>
      <c r="CQ34" s="74">
        <f t="shared" si="40"/>
        <v>80973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80973</v>
      </c>
      <c r="DC34" s="74">
        <f t="shared" si="52"/>
        <v>80973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120989</v>
      </c>
      <c r="DH34" s="74">
        <f t="shared" si="57"/>
        <v>0</v>
      </c>
      <c r="DI34" s="74">
        <f t="shared" si="58"/>
        <v>0</v>
      </c>
      <c r="DJ34" s="74">
        <f t="shared" si="59"/>
        <v>80973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165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166</v>
      </c>
      <c r="B2" s="147" t="s">
        <v>167</v>
      </c>
      <c r="C2" s="150" t="s">
        <v>168</v>
      </c>
      <c r="D2" s="131" t="s">
        <v>169</v>
      </c>
      <c r="E2" s="78"/>
      <c r="F2" s="78"/>
      <c r="G2" s="78"/>
      <c r="H2" s="78"/>
      <c r="I2" s="78"/>
      <c r="J2" s="78"/>
      <c r="K2" s="78"/>
      <c r="L2" s="79"/>
      <c r="M2" s="131" t="s">
        <v>170</v>
      </c>
      <c r="N2" s="78"/>
      <c r="O2" s="78"/>
      <c r="P2" s="78"/>
      <c r="Q2" s="78"/>
      <c r="R2" s="78"/>
      <c r="S2" s="78"/>
      <c r="T2" s="78"/>
      <c r="U2" s="79"/>
      <c r="V2" s="131" t="s">
        <v>171</v>
      </c>
      <c r="W2" s="78"/>
      <c r="X2" s="78"/>
      <c r="Y2" s="78"/>
      <c r="Z2" s="78"/>
      <c r="AA2" s="78"/>
      <c r="AB2" s="78"/>
      <c r="AC2" s="78"/>
      <c r="AD2" s="79"/>
      <c r="AE2" s="132" t="s">
        <v>172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173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174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175</v>
      </c>
      <c r="E3" s="83"/>
      <c r="F3" s="83"/>
      <c r="G3" s="83"/>
      <c r="H3" s="83"/>
      <c r="I3" s="83"/>
      <c r="J3" s="83"/>
      <c r="K3" s="83"/>
      <c r="L3" s="84"/>
      <c r="M3" s="133" t="s">
        <v>175</v>
      </c>
      <c r="N3" s="83"/>
      <c r="O3" s="83"/>
      <c r="P3" s="83"/>
      <c r="Q3" s="83"/>
      <c r="R3" s="83"/>
      <c r="S3" s="83"/>
      <c r="T3" s="83"/>
      <c r="U3" s="84"/>
      <c r="V3" s="133" t="s">
        <v>176</v>
      </c>
      <c r="W3" s="83"/>
      <c r="X3" s="83"/>
      <c r="Y3" s="83"/>
      <c r="Z3" s="83"/>
      <c r="AA3" s="83"/>
      <c r="AB3" s="83"/>
      <c r="AC3" s="83"/>
      <c r="AD3" s="84"/>
      <c r="AE3" s="134" t="s">
        <v>177</v>
      </c>
      <c r="AF3" s="80"/>
      <c r="AG3" s="80"/>
      <c r="AH3" s="80"/>
      <c r="AI3" s="80"/>
      <c r="AJ3" s="80"/>
      <c r="AK3" s="80"/>
      <c r="AL3" s="85"/>
      <c r="AM3" s="81" t="s">
        <v>178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179</v>
      </c>
      <c r="BG3" s="134" t="s">
        <v>180</v>
      </c>
      <c r="BH3" s="80"/>
      <c r="BI3" s="80"/>
      <c r="BJ3" s="80"/>
      <c r="BK3" s="80"/>
      <c r="BL3" s="80"/>
      <c r="BM3" s="80"/>
      <c r="BN3" s="85"/>
      <c r="BO3" s="81" t="s">
        <v>178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181</v>
      </c>
      <c r="CH3" s="90" t="s">
        <v>171</v>
      </c>
      <c r="CI3" s="134" t="s">
        <v>180</v>
      </c>
      <c r="CJ3" s="80"/>
      <c r="CK3" s="80"/>
      <c r="CL3" s="80"/>
      <c r="CM3" s="80"/>
      <c r="CN3" s="80"/>
      <c r="CO3" s="80"/>
      <c r="CP3" s="85"/>
      <c r="CQ3" s="81" t="s">
        <v>182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171</v>
      </c>
    </row>
    <row r="4" spans="1:114" s="55" customFormat="1" ht="13.5" customHeight="1">
      <c r="A4" s="148"/>
      <c r="B4" s="148"/>
      <c r="C4" s="151"/>
      <c r="D4" s="68"/>
      <c r="E4" s="133" t="s">
        <v>183</v>
      </c>
      <c r="F4" s="91"/>
      <c r="G4" s="91"/>
      <c r="H4" s="91"/>
      <c r="I4" s="91"/>
      <c r="J4" s="91"/>
      <c r="K4" s="92"/>
      <c r="L4" s="124" t="s">
        <v>184</v>
      </c>
      <c r="M4" s="68"/>
      <c r="N4" s="133" t="s">
        <v>185</v>
      </c>
      <c r="O4" s="91"/>
      <c r="P4" s="91"/>
      <c r="Q4" s="91"/>
      <c r="R4" s="91"/>
      <c r="S4" s="91"/>
      <c r="T4" s="92"/>
      <c r="U4" s="124" t="s">
        <v>186</v>
      </c>
      <c r="V4" s="68"/>
      <c r="W4" s="133" t="s">
        <v>185</v>
      </c>
      <c r="X4" s="91"/>
      <c r="Y4" s="91"/>
      <c r="Z4" s="91"/>
      <c r="AA4" s="91"/>
      <c r="AB4" s="91"/>
      <c r="AC4" s="92"/>
      <c r="AD4" s="124" t="s">
        <v>184</v>
      </c>
      <c r="AE4" s="90" t="s">
        <v>187</v>
      </c>
      <c r="AF4" s="95" t="s">
        <v>188</v>
      </c>
      <c r="AG4" s="89"/>
      <c r="AH4" s="93"/>
      <c r="AI4" s="80"/>
      <c r="AJ4" s="94"/>
      <c r="AK4" s="135" t="s">
        <v>189</v>
      </c>
      <c r="AL4" s="145" t="s">
        <v>190</v>
      </c>
      <c r="AM4" s="90" t="s">
        <v>179</v>
      </c>
      <c r="AN4" s="134" t="s">
        <v>191</v>
      </c>
      <c r="AO4" s="87"/>
      <c r="AP4" s="87"/>
      <c r="AQ4" s="87"/>
      <c r="AR4" s="88"/>
      <c r="AS4" s="134" t="s">
        <v>192</v>
      </c>
      <c r="AT4" s="80"/>
      <c r="AU4" s="80"/>
      <c r="AV4" s="94"/>
      <c r="AW4" s="95" t="s">
        <v>193</v>
      </c>
      <c r="AX4" s="134" t="s">
        <v>194</v>
      </c>
      <c r="AY4" s="86"/>
      <c r="AZ4" s="87"/>
      <c r="BA4" s="87"/>
      <c r="BB4" s="88"/>
      <c r="BC4" s="95" t="s">
        <v>3</v>
      </c>
      <c r="BD4" s="95" t="s">
        <v>195</v>
      </c>
      <c r="BE4" s="90"/>
      <c r="BF4" s="90"/>
      <c r="BG4" s="90" t="s">
        <v>196</v>
      </c>
      <c r="BH4" s="95" t="s">
        <v>197</v>
      </c>
      <c r="BI4" s="89"/>
      <c r="BJ4" s="93"/>
      <c r="BK4" s="80"/>
      <c r="BL4" s="94"/>
      <c r="BM4" s="135" t="s">
        <v>198</v>
      </c>
      <c r="BN4" s="145" t="s">
        <v>190</v>
      </c>
      <c r="BO4" s="90" t="s">
        <v>179</v>
      </c>
      <c r="BP4" s="134" t="s">
        <v>199</v>
      </c>
      <c r="BQ4" s="87"/>
      <c r="BR4" s="87"/>
      <c r="BS4" s="87"/>
      <c r="BT4" s="88"/>
      <c r="BU4" s="134" t="s">
        <v>200</v>
      </c>
      <c r="BV4" s="80"/>
      <c r="BW4" s="80"/>
      <c r="BX4" s="94"/>
      <c r="BY4" s="95" t="s">
        <v>201</v>
      </c>
      <c r="BZ4" s="134" t="s">
        <v>202</v>
      </c>
      <c r="CA4" s="96"/>
      <c r="CB4" s="96"/>
      <c r="CC4" s="97"/>
      <c r="CD4" s="88"/>
      <c r="CE4" s="95" t="s">
        <v>3</v>
      </c>
      <c r="CF4" s="95" t="s">
        <v>195</v>
      </c>
      <c r="CG4" s="90"/>
      <c r="CH4" s="90"/>
      <c r="CI4" s="90" t="s">
        <v>179</v>
      </c>
      <c r="CJ4" s="95" t="s">
        <v>203</v>
      </c>
      <c r="CK4" s="89"/>
      <c r="CL4" s="93"/>
      <c r="CM4" s="80"/>
      <c r="CN4" s="94"/>
      <c r="CO4" s="135" t="s">
        <v>204</v>
      </c>
      <c r="CP4" s="145" t="s">
        <v>205</v>
      </c>
      <c r="CQ4" s="90" t="s">
        <v>179</v>
      </c>
      <c r="CR4" s="134" t="s">
        <v>199</v>
      </c>
      <c r="CS4" s="87"/>
      <c r="CT4" s="87"/>
      <c r="CU4" s="87"/>
      <c r="CV4" s="88"/>
      <c r="CW4" s="134" t="s">
        <v>206</v>
      </c>
      <c r="CX4" s="80"/>
      <c r="CY4" s="80"/>
      <c r="CZ4" s="94"/>
      <c r="DA4" s="95" t="s">
        <v>193</v>
      </c>
      <c r="DB4" s="134" t="s">
        <v>207</v>
      </c>
      <c r="DC4" s="87"/>
      <c r="DD4" s="87"/>
      <c r="DE4" s="87"/>
      <c r="DF4" s="88"/>
      <c r="DG4" s="95" t="s">
        <v>208</v>
      </c>
      <c r="DH4" s="95" t="s">
        <v>195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179</v>
      </c>
      <c r="F5" s="123" t="s">
        <v>209</v>
      </c>
      <c r="G5" s="123" t="s">
        <v>210</v>
      </c>
      <c r="H5" s="123" t="s">
        <v>211</v>
      </c>
      <c r="I5" s="123" t="s">
        <v>212</v>
      </c>
      <c r="J5" s="123" t="s">
        <v>4</v>
      </c>
      <c r="K5" s="123" t="s">
        <v>213</v>
      </c>
      <c r="L5" s="67"/>
      <c r="M5" s="68"/>
      <c r="N5" s="125" t="s">
        <v>179</v>
      </c>
      <c r="O5" s="123" t="s">
        <v>209</v>
      </c>
      <c r="P5" s="123" t="s">
        <v>214</v>
      </c>
      <c r="Q5" s="123" t="s">
        <v>215</v>
      </c>
      <c r="R5" s="123" t="s">
        <v>216</v>
      </c>
      <c r="S5" s="123" t="s">
        <v>217</v>
      </c>
      <c r="T5" s="123" t="s">
        <v>5</v>
      </c>
      <c r="U5" s="67"/>
      <c r="V5" s="68"/>
      <c r="W5" s="125" t="s">
        <v>179</v>
      </c>
      <c r="X5" s="123" t="s">
        <v>209</v>
      </c>
      <c r="Y5" s="123" t="s">
        <v>210</v>
      </c>
      <c r="Z5" s="123" t="s">
        <v>218</v>
      </c>
      <c r="AA5" s="123" t="s">
        <v>212</v>
      </c>
      <c r="AB5" s="123" t="s">
        <v>4</v>
      </c>
      <c r="AC5" s="123" t="s">
        <v>5</v>
      </c>
      <c r="AD5" s="67"/>
      <c r="AE5" s="90"/>
      <c r="AF5" s="90" t="s">
        <v>179</v>
      </c>
      <c r="AG5" s="135" t="s">
        <v>219</v>
      </c>
      <c r="AH5" s="135" t="s">
        <v>220</v>
      </c>
      <c r="AI5" s="135" t="s">
        <v>221</v>
      </c>
      <c r="AJ5" s="135" t="s">
        <v>5</v>
      </c>
      <c r="AK5" s="98"/>
      <c r="AL5" s="146"/>
      <c r="AM5" s="90"/>
      <c r="AN5" s="90" t="s">
        <v>179</v>
      </c>
      <c r="AO5" s="90" t="s">
        <v>222</v>
      </c>
      <c r="AP5" s="90" t="s">
        <v>223</v>
      </c>
      <c r="AQ5" s="90" t="s">
        <v>224</v>
      </c>
      <c r="AR5" s="90" t="s">
        <v>225</v>
      </c>
      <c r="AS5" s="90" t="s">
        <v>179</v>
      </c>
      <c r="AT5" s="95" t="s">
        <v>226</v>
      </c>
      <c r="AU5" s="95" t="s">
        <v>227</v>
      </c>
      <c r="AV5" s="95" t="s">
        <v>228</v>
      </c>
      <c r="AW5" s="90"/>
      <c r="AX5" s="90" t="s">
        <v>229</v>
      </c>
      <c r="AY5" s="95" t="s">
        <v>230</v>
      </c>
      <c r="AZ5" s="95" t="s">
        <v>227</v>
      </c>
      <c r="BA5" s="95" t="s">
        <v>231</v>
      </c>
      <c r="BB5" s="95" t="s">
        <v>5</v>
      </c>
      <c r="BC5" s="90"/>
      <c r="BD5" s="90"/>
      <c r="BE5" s="90"/>
      <c r="BF5" s="90"/>
      <c r="BG5" s="90"/>
      <c r="BH5" s="90" t="s">
        <v>196</v>
      </c>
      <c r="BI5" s="135" t="s">
        <v>232</v>
      </c>
      <c r="BJ5" s="135" t="s">
        <v>233</v>
      </c>
      <c r="BK5" s="135" t="s">
        <v>234</v>
      </c>
      <c r="BL5" s="135" t="s">
        <v>5</v>
      </c>
      <c r="BM5" s="98"/>
      <c r="BN5" s="146"/>
      <c r="BO5" s="90"/>
      <c r="BP5" s="90" t="s">
        <v>179</v>
      </c>
      <c r="BQ5" s="90" t="s">
        <v>235</v>
      </c>
      <c r="BR5" s="90" t="s">
        <v>236</v>
      </c>
      <c r="BS5" s="90" t="s">
        <v>237</v>
      </c>
      <c r="BT5" s="90" t="s">
        <v>238</v>
      </c>
      <c r="BU5" s="90" t="s">
        <v>179</v>
      </c>
      <c r="BV5" s="95" t="s">
        <v>226</v>
      </c>
      <c r="BW5" s="95" t="s">
        <v>239</v>
      </c>
      <c r="BX5" s="95" t="s">
        <v>240</v>
      </c>
      <c r="BY5" s="90"/>
      <c r="BZ5" s="90" t="s">
        <v>196</v>
      </c>
      <c r="CA5" s="95" t="s">
        <v>226</v>
      </c>
      <c r="CB5" s="95" t="s">
        <v>227</v>
      </c>
      <c r="CC5" s="95" t="s">
        <v>231</v>
      </c>
      <c r="CD5" s="95" t="s">
        <v>241</v>
      </c>
      <c r="CE5" s="90"/>
      <c r="CF5" s="90"/>
      <c r="CG5" s="90"/>
      <c r="CH5" s="90"/>
      <c r="CI5" s="90"/>
      <c r="CJ5" s="90" t="s">
        <v>229</v>
      </c>
      <c r="CK5" s="135" t="s">
        <v>219</v>
      </c>
      <c r="CL5" s="135" t="s">
        <v>242</v>
      </c>
      <c r="CM5" s="135" t="s">
        <v>234</v>
      </c>
      <c r="CN5" s="135" t="s">
        <v>5</v>
      </c>
      <c r="CO5" s="98"/>
      <c r="CP5" s="146"/>
      <c r="CQ5" s="90"/>
      <c r="CR5" s="90" t="s">
        <v>179</v>
      </c>
      <c r="CS5" s="90" t="s">
        <v>222</v>
      </c>
      <c r="CT5" s="90" t="s">
        <v>243</v>
      </c>
      <c r="CU5" s="90" t="s">
        <v>244</v>
      </c>
      <c r="CV5" s="90" t="s">
        <v>238</v>
      </c>
      <c r="CW5" s="90" t="s">
        <v>179</v>
      </c>
      <c r="CX5" s="95" t="s">
        <v>226</v>
      </c>
      <c r="CY5" s="95" t="s">
        <v>227</v>
      </c>
      <c r="CZ5" s="95" t="s">
        <v>231</v>
      </c>
      <c r="DA5" s="90"/>
      <c r="DB5" s="90" t="s">
        <v>179</v>
      </c>
      <c r="DC5" s="95" t="s">
        <v>226</v>
      </c>
      <c r="DD5" s="95" t="s">
        <v>227</v>
      </c>
      <c r="DE5" s="95" t="s">
        <v>231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245</v>
      </c>
      <c r="E6" s="99" t="s">
        <v>245</v>
      </c>
      <c r="F6" s="100" t="s">
        <v>245</v>
      </c>
      <c r="G6" s="100" t="s">
        <v>245</v>
      </c>
      <c r="H6" s="100" t="s">
        <v>245</v>
      </c>
      <c r="I6" s="100" t="s">
        <v>245</v>
      </c>
      <c r="J6" s="100" t="s">
        <v>245</v>
      </c>
      <c r="K6" s="100" t="s">
        <v>245</v>
      </c>
      <c r="L6" s="100" t="s">
        <v>245</v>
      </c>
      <c r="M6" s="99" t="s">
        <v>245</v>
      </c>
      <c r="N6" s="99" t="s">
        <v>245</v>
      </c>
      <c r="O6" s="100" t="s">
        <v>245</v>
      </c>
      <c r="P6" s="100" t="s">
        <v>245</v>
      </c>
      <c r="Q6" s="100" t="s">
        <v>245</v>
      </c>
      <c r="R6" s="100" t="s">
        <v>245</v>
      </c>
      <c r="S6" s="100" t="s">
        <v>245</v>
      </c>
      <c r="T6" s="100" t="s">
        <v>245</v>
      </c>
      <c r="U6" s="100" t="s">
        <v>245</v>
      </c>
      <c r="V6" s="99" t="s">
        <v>245</v>
      </c>
      <c r="W6" s="99" t="s">
        <v>245</v>
      </c>
      <c r="X6" s="100" t="s">
        <v>245</v>
      </c>
      <c r="Y6" s="100" t="s">
        <v>245</v>
      </c>
      <c r="Z6" s="100" t="s">
        <v>245</v>
      </c>
      <c r="AA6" s="100" t="s">
        <v>245</v>
      </c>
      <c r="AB6" s="100" t="s">
        <v>245</v>
      </c>
      <c r="AC6" s="100" t="s">
        <v>245</v>
      </c>
      <c r="AD6" s="100" t="s">
        <v>245</v>
      </c>
      <c r="AE6" s="101" t="s">
        <v>245</v>
      </c>
      <c r="AF6" s="101" t="s">
        <v>245</v>
      </c>
      <c r="AG6" s="102" t="s">
        <v>245</v>
      </c>
      <c r="AH6" s="102" t="s">
        <v>245</v>
      </c>
      <c r="AI6" s="102" t="s">
        <v>245</v>
      </c>
      <c r="AJ6" s="102" t="s">
        <v>245</v>
      </c>
      <c r="AK6" s="102" t="s">
        <v>245</v>
      </c>
      <c r="AL6" s="102" t="s">
        <v>245</v>
      </c>
      <c r="AM6" s="101" t="s">
        <v>245</v>
      </c>
      <c r="AN6" s="101" t="s">
        <v>245</v>
      </c>
      <c r="AO6" s="101" t="s">
        <v>245</v>
      </c>
      <c r="AP6" s="101" t="s">
        <v>245</v>
      </c>
      <c r="AQ6" s="101" t="s">
        <v>245</v>
      </c>
      <c r="AR6" s="101" t="s">
        <v>245</v>
      </c>
      <c r="AS6" s="101" t="s">
        <v>245</v>
      </c>
      <c r="AT6" s="101" t="s">
        <v>245</v>
      </c>
      <c r="AU6" s="101" t="s">
        <v>245</v>
      </c>
      <c r="AV6" s="101" t="s">
        <v>245</v>
      </c>
      <c r="AW6" s="101" t="s">
        <v>245</v>
      </c>
      <c r="AX6" s="101" t="s">
        <v>245</v>
      </c>
      <c r="AY6" s="101" t="s">
        <v>245</v>
      </c>
      <c r="AZ6" s="101" t="s">
        <v>245</v>
      </c>
      <c r="BA6" s="101" t="s">
        <v>245</v>
      </c>
      <c r="BB6" s="101" t="s">
        <v>245</v>
      </c>
      <c r="BC6" s="101" t="s">
        <v>245</v>
      </c>
      <c r="BD6" s="101" t="s">
        <v>245</v>
      </c>
      <c r="BE6" s="101" t="s">
        <v>245</v>
      </c>
      <c r="BF6" s="101" t="s">
        <v>245</v>
      </c>
      <c r="BG6" s="101" t="s">
        <v>245</v>
      </c>
      <c r="BH6" s="101" t="s">
        <v>245</v>
      </c>
      <c r="BI6" s="102" t="s">
        <v>245</v>
      </c>
      <c r="BJ6" s="102" t="s">
        <v>245</v>
      </c>
      <c r="BK6" s="102" t="s">
        <v>245</v>
      </c>
      <c r="BL6" s="102" t="s">
        <v>245</v>
      </c>
      <c r="BM6" s="102" t="s">
        <v>245</v>
      </c>
      <c r="BN6" s="102" t="s">
        <v>245</v>
      </c>
      <c r="BO6" s="101" t="s">
        <v>245</v>
      </c>
      <c r="BP6" s="101" t="s">
        <v>245</v>
      </c>
      <c r="BQ6" s="101" t="s">
        <v>245</v>
      </c>
      <c r="BR6" s="101" t="s">
        <v>245</v>
      </c>
      <c r="BS6" s="101" t="s">
        <v>245</v>
      </c>
      <c r="BT6" s="101" t="s">
        <v>245</v>
      </c>
      <c r="BU6" s="101" t="s">
        <v>245</v>
      </c>
      <c r="BV6" s="101" t="s">
        <v>245</v>
      </c>
      <c r="BW6" s="101" t="s">
        <v>245</v>
      </c>
      <c r="BX6" s="101" t="s">
        <v>245</v>
      </c>
      <c r="BY6" s="101" t="s">
        <v>245</v>
      </c>
      <c r="BZ6" s="101" t="s">
        <v>245</v>
      </c>
      <c r="CA6" s="101" t="s">
        <v>245</v>
      </c>
      <c r="CB6" s="101" t="s">
        <v>245</v>
      </c>
      <c r="CC6" s="101" t="s">
        <v>245</v>
      </c>
      <c r="CD6" s="101" t="s">
        <v>245</v>
      </c>
      <c r="CE6" s="101" t="s">
        <v>245</v>
      </c>
      <c r="CF6" s="101" t="s">
        <v>245</v>
      </c>
      <c r="CG6" s="101" t="s">
        <v>245</v>
      </c>
      <c r="CH6" s="101" t="s">
        <v>245</v>
      </c>
      <c r="CI6" s="101" t="s">
        <v>245</v>
      </c>
      <c r="CJ6" s="101" t="s">
        <v>245</v>
      </c>
      <c r="CK6" s="102" t="s">
        <v>245</v>
      </c>
      <c r="CL6" s="102" t="s">
        <v>245</v>
      </c>
      <c r="CM6" s="102" t="s">
        <v>245</v>
      </c>
      <c r="CN6" s="102" t="s">
        <v>245</v>
      </c>
      <c r="CO6" s="102" t="s">
        <v>245</v>
      </c>
      <c r="CP6" s="102" t="s">
        <v>245</v>
      </c>
      <c r="CQ6" s="101" t="s">
        <v>245</v>
      </c>
      <c r="CR6" s="101" t="s">
        <v>245</v>
      </c>
      <c r="CS6" s="102" t="s">
        <v>245</v>
      </c>
      <c r="CT6" s="102" t="s">
        <v>245</v>
      </c>
      <c r="CU6" s="102" t="s">
        <v>245</v>
      </c>
      <c r="CV6" s="102" t="s">
        <v>245</v>
      </c>
      <c r="CW6" s="101" t="s">
        <v>245</v>
      </c>
      <c r="CX6" s="101" t="s">
        <v>245</v>
      </c>
      <c r="CY6" s="101" t="s">
        <v>245</v>
      </c>
      <c r="CZ6" s="101" t="s">
        <v>245</v>
      </c>
      <c r="DA6" s="101" t="s">
        <v>245</v>
      </c>
      <c r="DB6" s="101" t="s">
        <v>245</v>
      </c>
      <c r="DC6" s="101" t="s">
        <v>245</v>
      </c>
      <c r="DD6" s="101" t="s">
        <v>245</v>
      </c>
      <c r="DE6" s="101" t="s">
        <v>245</v>
      </c>
      <c r="DF6" s="101" t="s">
        <v>245</v>
      </c>
      <c r="DG6" s="101" t="s">
        <v>245</v>
      </c>
      <c r="DH6" s="101" t="s">
        <v>245</v>
      </c>
      <c r="DI6" s="101" t="s">
        <v>245</v>
      </c>
      <c r="DJ6" s="101" t="s">
        <v>245</v>
      </c>
    </row>
    <row r="7" spans="1:114" s="50" customFormat="1" ht="12" customHeight="1">
      <c r="A7" s="48" t="s">
        <v>246</v>
      </c>
      <c r="B7" s="63" t="s">
        <v>247</v>
      </c>
      <c r="C7" s="48" t="s">
        <v>179</v>
      </c>
      <c r="D7" s="70">
        <f aca="true" t="shared" si="0" ref="D7:AK7">SUM(D8:D27)</f>
        <v>1228010</v>
      </c>
      <c r="E7" s="70">
        <f t="shared" si="0"/>
        <v>1046105</v>
      </c>
      <c r="F7" s="70">
        <f t="shared" si="0"/>
        <v>68946</v>
      </c>
      <c r="G7" s="70">
        <f t="shared" si="0"/>
        <v>0</v>
      </c>
      <c r="H7" s="70">
        <f t="shared" si="0"/>
        <v>444900</v>
      </c>
      <c r="I7" s="70">
        <f t="shared" si="0"/>
        <v>338361</v>
      </c>
      <c r="J7" s="70">
        <f t="shared" si="0"/>
        <v>3741867</v>
      </c>
      <c r="K7" s="70">
        <f t="shared" si="0"/>
        <v>193898</v>
      </c>
      <c r="L7" s="70">
        <f t="shared" si="0"/>
        <v>181905</v>
      </c>
      <c r="M7" s="70">
        <f t="shared" si="0"/>
        <v>239962</v>
      </c>
      <c r="N7" s="70">
        <f t="shared" si="0"/>
        <v>141483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119324</v>
      </c>
      <c r="S7" s="70">
        <f t="shared" si="0"/>
        <v>1851778</v>
      </c>
      <c r="T7" s="70">
        <f t="shared" si="0"/>
        <v>22159</v>
      </c>
      <c r="U7" s="70">
        <f t="shared" si="0"/>
        <v>98479</v>
      </c>
      <c r="V7" s="70">
        <f t="shared" si="0"/>
        <v>1467972</v>
      </c>
      <c r="W7" s="70">
        <f t="shared" si="0"/>
        <v>1187588</v>
      </c>
      <c r="X7" s="70">
        <f t="shared" si="0"/>
        <v>68946</v>
      </c>
      <c r="Y7" s="70">
        <f t="shared" si="0"/>
        <v>0</v>
      </c>
      <c r="Z7" s="70">
        <f t="shared" si="0"/>
        <v>444900</v>
      </c>
      <c r="AA7" s="70">
        <f t="shared" si="0"/>
        <v>457685</v>
      </c>
      <c r="AB7" s="70">
        <f t="shared" si="0"/>
        <v>5593645</v>
      </c>
      <c r="AC7" s="70">
        <f t="shared" si="0"/>
        <v>216057</v>
      </c>
      <c r="AD7" s="70">
        <f t="shared" si="0"/>
        <v>280384</v>
      </c>
      <c r="AE7" s="70">
        <f t="shared" si="0"/>
        <v>804687</v>
      </c>
      <c r="AF7" s="70">
        <f t="shared" si="0"/>
        <v>581914</v>
      </c>
      <c r="AG7" s="70">
        <f t="shared" si="0"/>
        <v>4343</v>
      </c>
      <c r="AH7" s="70">
        <f t="shared" si="0"/>
        <v>285632</v>
      </c>
      <c r="AI7" s="70">
        <f t="shared" si="0"/>
        <v>225131</v>
      </c>
      <c r="AJ7" s="70">
        <f t="shared" si="0"/>
        <v>66808</v>
      </c>
      <c r="AK7" s="70">
        <f t="shared" si="0"/>
        <v>222773</v>
      </c>
      <c r="AL7" s="71" t="s">
        <v>248</v>
      </c>
      <c r="AM7" s="70">
        <f aca="true" t="shared" si="1" ref="AM7:BB7">SUM(AM8:AM27)</f>
        <v>3806240</v>
      </c>
      <c r="AN7" s="70">
        <f t="shared" si="1"/>
        <v>803612</v>
      </c>
      <c r="AO7" s="70">
        <f t="shared" si="1"/>
        <v>464501</v>
      </c>
      <c r="AP7" s="70">
        <f t="shared" si="1"/>
        <v>45562</v>
      </c>
      <c r="AQ7" s="70">
        <f t="shared" si="1"/>
        <v>271829</v>
      </c>
      <c r="AR7" s="70">
        <f t="shared" si="1"/>
        <v>21720</v>
      </c>
      <c r="AS7" s="70">
        <f t="shared" si="1"/>
        <v>1638815</v>
      </c>
      <c r="AT7" s="70">
        <f t="shared" si="1"/>
        <v>67956</v>
      </c>
      <c r="AU7" s="70">
        <f t="shared" si="1"/>
        <v>1552592</v>
      </c>
      <c r="AV7" s="70">
        <f t="shared" si="1"/>
        <v>18267</v>
      </c>
      <c r="AW7" s="70">
        <f t="shared" si="1"/>
        <v>14196</v>
      </c>
      <c r="AX7" s="70">
        <f t="shared" si="1"/>
        <v>1349515</v>
      </c>
      <c r="AY7" s="70">
        <f t="shared" si="1"/>
        <v>57708</v>
      </c>
      <c r="AZ7" s="70">
        <f t="shared" si="1"/>
        <v>1119784</v>
      </c>
      <c r="BA7" s="70">
        <f t="shared" si="1"/>
        <v>49447</v>
      </c>
      <c r="BB7" s="70">
        <f t="shared" si="1"/>
        <v>122576</v>
      </c>
      <c r="BC7" s="71" t="s">
        <v>248</v>
      </c>
      <c r="BD7" s="70">
        <f aca="true" t="shared" si="2" ref="BD7:BM7">SUM(BD8:BD27)</f>
        <v>102</v>
      </c>
      <c r="BE7" s="70">
        <f t="shared" si="2"/>
        <v>358950</v>
      </c>
      <c r="BF7" s="70">
        <f t="shared" si="2"/>
        <v>4969877</v>
      </c>
      <c r="BG7" s="70">
        <f t="shared" si="2"/>
        <v>15355</v>
      </c>
      <c r="BH7" s="70">
        <f t="shared" si="2"/>
        <v>15355</v>
      </c>
      <c r="BI7" s="70">
        <f t="shared" si="2"/>
        <v>0</v>
      </c>
      <c r="BJ7" s="70">
        <f t="shared" si="2"/>
        <v>15355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248</v>
      </c>
      <c r="BO7" s="70">
        <f aca="true" t="shared" si="3" ref="BO7:CD7">SUM(BO8:BO27)</f>
        <v>1873237</v>
      </c>
      <c r="BP7" s="70">
        <f t="shared" si="3"/>
        <v>369712</v>
      </c>
      <c r="BQ7" s="70">
        <f t="shared" si="3"/>
        <v>263667</v>
      </c>
      <c r="BR7" s="70">
        <f t="shared" si="3"/>
        <v>0</v>
      </c>
      <c r="BS7" s="70">
        <f t="shared" si="3"/>
        <v>106045</v>
      </c>
      <c r="BT7" s="70">
        <f t="shared" si="3"/>
        <v>0</v>
      </c>
      <c r="BU7" s="70">
        <f t="shared" si="3"/>
        <v>700290</v>
      </c>
      <c r="BV7" s="70">
        <f t="shared" si="3"/>
        <v>0</v>
      </c>
      <c r="BW7" s="70">
        <f t="shared" si="3"/>
        <v>700290</v>
      </c>
      <c r="BX7" s="70">
        <f t="shared" si="3"/>
        <v>0</v>
      </c>
      <c r="BY7" s="70">
        <f t="shared" si="3"/>
        <v>0</v>
      </c>
      <c r="BZ7" s="70">
        <f t="shared" si="3"/>
        <v>803235</v>
      </c>
      <c r="CA7" s="70">
        <f t="shared" si="3"/>
        <v>151391</v>
      </c>
      <c r="CB7" s="70">
        <f t="shared" si="3"/>
        <v>528930</v>
      </c>
      <c r="CC7" s="70">
        <f t="shared" si="3"/>
        <v>36036</v>
      </c>
      <c r="CD7" s="70">
        <f t="shared" si="3"/>
        <v>86878</v>
      </c>
      <c r="CE7" s="71" t="s">
        <v>248</v>
      </c>
      <c r="CF7" s="70">
        <f aca="true" t="shared" si="4" ref="CF7:CO7">SUM(CF8:CF27)</f>
        <v>0</v>
      </c>
      <c r="CG7" s="70">
        <f t="shared" si="4"/>
        <v>203148</v>
      </c>
      <c r="CH7" s="70">
        <f t="shared" si="4"/>
        <v>2091740</v>
      </c>
      <c r="CI7" s="70">
        <f t="shared" si="4"/>
        <v>820042</v>
      </c>
      <c r="CJ7" s="70">
        <f t="shared" si="4"/>
        <v>597269</v>
      </c>
      <c r="CK7" s="70">
        <f t="shared" si="4"/>
        <v>4343</v>
      </c>
      <c r="CL7" s="70">
        <f t="shared" si="4"/>
        <v>300987</v>
      </c>
      <c r="CM7" s="70">
        <f t="shared" si="4"/>
        <v>225131</v>
      </c>
      <c r="CN7" s="70">
        <f t="shared" si="4"/>
        <v>66808</v>
      </c>
      <c r="CO7" s="70">
        <f t="shared" si="4"/>
        <v>222773</v>
      </c>
      <c r="CP7" s="71" t="s">
        <v>248</v>
      </c>
      <c r="CQ7" s="70">
        <f aca="true" t="shared" si="5" ref="CQ7:DF7">SUM(CQ8:CQ27)</f>
        <v>5679477</v>
      </c>
      <c r="CR7" s="70">
        <f t="shared" si="5"/>
        <v>1173324</v>
      </c>
      <c r="CS7" s="70">
        <f t="shared" si="5"/>
        <v>728168</v>
      </c>
      <c r="CT7" s="70">
        <f t="shared" si="5"/>
        <v>45562</v>
      </c>
      <c r="CU7" s="70">
        <f t="shared" si="5"/>
        <v>377874</v>
      </c>
      <c r="CV7" s="70">
        <f t="shared" si="5"/>
        <v>21720</v>
      </c>
      <c r="CW7" s="70">
        <f t="shared" si="5"/>
        <v>2339105</v>
      </c>
      <c r="CX7" s="70">
        <f t="shared" si="5"/>
        <v>67956</v>
      </c>
      <c r="CY7" s="70">
        <f t="shared" si="5"/>
        <v>2252882</v>
      </c>
      <c r="CZ7" s="70">
        <f t="shared" si="5"/>
        <v>18267</v>
      </c>
      <c r="DA7" s="70">
        <f t="shared" si="5"/>
        <v>14196</v>
      </c>
      <c r="DB7" s="70">
        <f t="shared" si="5"/>
        <v>2152750</v>
      </c>
      <c r="DC7" s="70">
        <f t="shared" si="5"/>
        <v>209099</v>
      </c>
      <c r="DD7" s="70">
        <f t="shared" si="5"/>
        <v>1648714</v>
      </c>
      <c r="DE7" s="70">
        <f t="shared" si="5"/>
        <v>85483</v>
      </c>
      <c r="DF7" s="70">
        <f t="shared" si="5"/>
        <v>209454</v>
      </c>
      <c r="DG7" s="71" t="s">
        <v>248</v>
      </c>
      <c r="DH7" s="70">
        <f>SUM(DH8:DH27)</f>
        <v>102</v>
      </c>
      <c r="DI7" s="70">
        <f>SUM(DI8:DI27)</f>
        <v>562098</v>
      </c>
      <c r="DJ7" s="70">
        <f>SUM(DJ8:DJ27)</f>
        <v>7061617</v>
      </c>
    </row>
    <row r="8" spans="1:114" s="50" customFormat="1" ht="12" customHeight="1">
      <c r="A8" s="51" t="s">
        <v>249</v>
      </c>
      <c r="B8" s="64" t="s">
        <v>250</v>
      </c>
      <c r="C8" s="51" t="s">
        <v>251</v>
      </c>
      <c r="D8" s="72">
        <f aca="true" t="shared" si="6" ref="D8:D27">SUM(E8,+L8)</f>
        <v>0</v>
      </c>
      <c r="E8" s="72">
        <f aca="true" t="shared" si="7" ref="E8:E27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7">SUM(N8,+U8)</f>
        <v>46061</v>
      </c>
      <c r="N8" s="72">
        <f aca="true" t="shared" si="9" ref="N8:N27">SUM(O8:R8)+T8</f>
        <v>17536</v>
      </c>
      <c r="O8" s="72">
        <v>0</v>
      </c>
      <c r="P8" s="72">
        <v>0</v>
      </c>
      <c r="Q8" s="72">
        <v>0</v>
      </c>
      <c r="R8" s="72">
        <v>17022</v>
      </c>
      <c r="S8" s="72">
        <v>276493</v>
      </c>
      <c r="T8" s="72">
        <v>514</v>
      </c>
      <c r="U8" s="72">
        <v>28525</v>
      </c>
      <c r="V8" s="72">
        <f aca="true" t="shared" si="10" ref="V8:V27">+SUM(D8,M8)</f>
        <v>46061</v>
      </c>
      <c r="W8" s="72">
        <f aca="true" t="shared" si="11" ref="W8:W27">+SUM(E8,N8)</f>
        <v>17536</v>
      </c>
      <c r="X8" s="72">
        <f aca="true" t="shared" si="12" ref="X8:X27">+SUM(F8,O8)</f>
        <v>0</v>
      </c>
      <c r="Y8" s="72">
        <f aca="true" t="shared" si="13" ref="Y8:Y27">+SUM(G8,P8)</f>
        <v>0</v>
      </c>
      <c r="Z8" s="72">
        <f aca="true" t="shared" si="14" ref="Z8:Z27">+SUM(H8,Q8)</f>
        <v>0</v>
      </c>
      <c r="AA8" s="72">
        <f aca="true" t="shared" si="15" ref="AA8:AA27">+SUM(I8,R8)</f>
        <v>17022</v>
      </c>
      <c r="AB8" s="72">
        <f aca="true" t="shared" si="16" ref="AB8:AB27">+SUM(J8,S8)</f>
        <v>276493</v>
      </c>
      <c r="AC8" s="72">
        <f aca="true" t="shared" si="17" ref="AC8:AC27">+SUM(K8,T8)</f>
        <v>514</v>
      </c>
      <c r="AD8" s="72">
        <f aca="true" t="shared" si="18" ref="AD8:AD27">+SUM(L8,U8)</f>
        <v>28525</v>
      </c>
      <c r="AE8" s="72">
        <f aca="true" t="shared" si="19" ref="AE8:AE27">SUM(AF8,+AK8)</f>
        <v>0</v>
      </c>
      <c r="AF8" s="72">
        <f aca="true" t="shared" si="20" ref="AF8:AF27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248</v>
      </c>
      <c r="AM8" s="72">
        <f aca="true" t="shared" si="21" ref="AM8:AM27">SUM(AN8,AS8,AW8,AX8,BD8)</f>
        <v>0</v>
      </c>
      <c r="AN8" s="72">
        <f aca="true" t="shared" si="22" ref="AN8:AN27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7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7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248</v>
      </c>
      <c r="BD8" s="72">
        <v>0</v>
      </c>
      <c r="BE8" s="72">
        <v>0</v>
      </c>
      <c r="BF8" s="72">
        <f aca="true" t="shared" si="25" ref="BF8:BF27">SUM(AE8,+AM8,+BE8)</f>
        <v>0</v>
      </c>
      <c r="BG8" s="72">
        <f aca="true" t="shared" si="26" ref="BG8:BG27">SUM(BH8,+BM8)</f>
        <v>0</v>
      </c>
      <c r="BH8" s="72">
        <f aca="true" t="shared" si="27" ref="BH8:BH2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248</v>
      </c>
      <c r="BO8" s="72">
        <f aca="true" t="shared" si="28" ref="BO8:BO27">SUM(BP8,BU8,BY8,BZ8,CF8)</f>
        <v>238001</v>
      </c>
      <c r="BP8" s="72">
        <f aca="true" t="shared" si="29" ref="BP8:BP27">SUM(BQ8:BT8)</f>
        <v>67871</v>
      </c>
      <c r="BQ8" s="72">
        <v>59557</v>
      </c>
      <c r="BR8" s="72">
        <v>0</v>
      </c>
      <c r="BS8" s="72">
        <v>8314</v>
      </c>
      <c r="BT8" s="72">
        <v>0</v>
      </c>
      <c r="BU8" s="72">
        <f aca="true" t="shared" si="30" ref="BU8:BU27">SUM(BV8:BX8)</f>
        <v>162727</v>
      </c>
      <c r="BV8" s="72">
        <v>0</v>
      </c>
      <c r="BW8" s="72">
        <v>162727</v>
      </c>
      <c r="BX8" s="72">
        <v>0</v>
      </c>
      <c r="BY8" s="72">
        <v>0</v>
      </c>
      <c r="BZ8" s="72">
        <f aca="true" t="shared" si="31" ref="BZ8:BZ27">SUM(CA8:CD8)</f>
        <v>7403</v>
      </c>
      <c r="CA8" s="72">
        <v>0</v>
      </c>
      <c r="CB8" s="72">
        <v>7403</v>
      </c>
      <c r="CC8" s="72">
        <v>0</v>
      </c>
      <c r="CD8" s="72">
        <v>0</v>
      </c>
      <c r="CE8" s="73" t="s">
        <v>248</v>
      </c>
      <c r="CF8" s="72">
        <v>0</v>
      </c>
      <c r="CG8" s="72">
        <v>84553</v>
      </c>
      <c r="CH8" s="72">
        <f aca="true" t="shared" si="32" ref="CH8:CH27">SUM(BG8,+BO8,+CG8)</f>
        <v>322554</v>
      </c>
      <c r="CI8" s="72">
        <f aca="true" t="shared" si="33" ref="CI8:CI27">SUM(AE8,+BG8)</f>
        <v>0</v>
      </c>
      <c r="CJ8" s="72">
        <f aca="true" t="shared" si="34" ref="CJ8:CJ27">SUM(AF8,+BH8)</f>
        <v>0</v>
      </c>
      <c r="CK8" s="72">
        <f aca="true" t="shared" si="35" ref="CK8:CK27">SUM(AG8,+BI8)</f>
        <v>0</v>
      </c>
      <c r="CL8" s="72">
        <f aca="true" t="shared" si="36" ref="CL8:CL27">SUM(AH8,+BJ8)</f>
        <v>0</v>
      </c>
      <c r="CM8" s="72">
        <f aca="true" t="shared" si="37" ref="CM8:CM27">SUM(AI8,+BK8)</f>
        <v>0</v>
      </c>
      <c r="CN8" s="72">
        <f aca="true" t="shared" si="38" ref="CN8:CN27">SUM(AJ8,+BL8)</f>
        <v>0</v>
      </c>
      <c r="CO8" s="72">
        <f aca="true" t="shared" si="39" ref="CO8:CO27">SUM(AK8,+BM8)</f>
        <v>0</v>
      </c>
      <c r="CP8" s="73" t="s">
        <v>248</v>
      </c>
      <c r="CQ8" s="72">
        <f aca="true" t="shared" si="40" ref="CQ8:CQ27">SUM(AM8,+BO8)</f>
        <v>238001</v>
      </c>
      <c r="CR8" s="72">
        <f aca="true" t="shared" si="41" ref="CR8:CR27">SUM(AN8,+BP8)</f>
        <v>67871</v>
      </c>
      <c r="CS8" s="72">
        <f aca="true" t="shared" si="42" ref="CS8:CS27">SUM(AO8,+BQ8)</f>
        <v>59557</v>
      </c>
      <c r="CT8" s="72">
        <f aca="true" t="shared" si="43" ref="CT8:CT27">SUM(AP8,+BR8)</f>
        <v>0</v>
      </c>
      <c r="CU8" s="72">
        <f aca="true" t="shared" si="44" ref="CU8:CU27">SUM(AQ8,+BS8)</f>
        <v>8314</v>
      </c>
      <c r="CV8" s="72">
        <f aca="true" t="shared" si="45" ref="CV8:CV27">SUM(AR8,+BT8)</f>
        <v>0</v>
      </c>
      <c r="CW8" s="72">
        <f aca="true" t="shared" si="46" ref="CW8:CW27">SUM(AS8,+BU8)</f>
        <v>162727</v>
      </c>
      <c r="CX8" s="72">
        <f aca="true" t="shared" si="47" ref="CX8:CX27">SUM(AT8,+BV8)</f>
        <v>0</v>
      </c>
      <c r="CY8" s="72">
        <f aca="true" t="shared" si="48" ref="CY8:CY27">SUM(AU8,+BW8)</f>
        <v>162727</v>
      </c>
      <c r="CZ8" s="72">
        <f aca="true" t="shared" si="49" ref="CZ8:CZ27">SUM(AV8,+BX8)</f>
        <v>0</v>
      </c>
      <c r="DA8" s="72">
        <f aca="true" t="shared" si="50" ref="DA8:DA27">SUM(AW8,+BY8)</f>
        <v>0</v>
      </c>
      <c r="DB8" s="72">
        <f aca="true" t="shared" si="51" ref="DB8:DB27">SUM(AX8,+BZ8)</f>
        <v>7403</v>
      </c>
      <c r="DC8" s="72">
        <f aca="true" t="shared" si="52" ref="DC8:DC27">SUM(AY8,+CA8)</f>
        <v>0</v>
      </c>
      <c r="DD8" s="72">
        <f aca="true" t="shared" si="53" ref="DD8:DD27">SUM(AZ8,+CB8)</f>
        <v>7403</v>
      </c>
      <c r="DE8" s="72">
        <f aca="true" t="shared" si="54" ref="DE8:DE27">SUM(BA8,+CC8)</f>
        <v>0</v>
      </c>
      <c r="DF8" s="72">
        <f aca="true" t="shared" si="55" ref="DF8:DF27">SUM(BB8,+CD8)</f>
        <v>0</v>
      </c>
      <c r="DG8" s="73" t="s">
        <v>248</v>
      </c>
      <c r="DH8" s="72">
        <f aca="true" t="shared" si="56" ref="DH8:DH27">SUM(BD8,+CF8)</f>
        <v>0</v>
      </c>
      <c r="DI8" s="72">
        <f aca="true" t="shared" si="57" ref="DI8:DI27">SUM(BE8,+CG8)</f>
        <v>84553</v>
      </c>
      <c r="DJ8" s="72">
        <f aca="true" t="shared" si="58" ref="DJ8:DJ27">SUM(BF8,+CH8)</f>
        <v>322554</v>
      </c>
    </row>
    <row r="9" spans="1:114" s="50" customFormat="1" ht="12" customHeight="1">
      <c r="A9" s="51" t="s">
        <v>249</v>
      </c>
      <c r="B9" s="64" t="s">
        <v>252</v>
      </c>
      <c r="C9" s="51" t="s">
        <v>253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1941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234233</v>
      </c>
      <c r="T9" s="72">
        <v>0</v>
      </c>
      <c r="U9" s="72">
        <v>1941</v>
      </c>
      <c r="V9" s="72">
        <f t="shared" si="10"/>
        <v>1941</v>
      </c>
      <c r="W9" s="72">
        <f t="shared" si="11"/>
        <v>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234233</v>
      </c>
      <c r="AC9" s="72">
        <f t="shared" si="17"/>
        <v>0</v>
      </c>
      <c r="AD9" s="72">
        <f t="shared" si="18"/>
        <v>1941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248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248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248</v>
      </c>
      <c r="BO9" s="72">
        <f t="shared" si="28"/>
        <v>180950</v>
      </c>
      <c r="BP9" s="72">
        <f t="shared" si="29"/>
        <v>37217</v>
      </c>
      <c r="BQ9" s="72">
        <v>37217</v>
      </c>
      <c r="BR9" s="72">
        <v>0</v>
      </c>
      <c r="BS9" s="72">
        <v>0</v>
      </c>
      <c r="BT9" s="72">
        <v>0</v>
      </c>
      <c r="BU9" s="72">
        <f t="shared" si="30"/>
        <v>101364</v>
      </c>
      <c r="BV9" s="72">
        <v>0</v>
      </c>
      <c r="BW9" s="72">
        <v>101364</v>
      </c>
      <c r="BX9" s="72">
        <v>0</v>
      </c>
      <c r="BY9" s="72">
        <v>0</v>
      </c>
      <c r="BZ9" s="72">
        <f t="shared" si="31"/>
        <v>42369</v>
      </c>
      <c r="CA9" s="72">
        <v>0</v>
      </c>
      <c r="CB9" s="72">
        <v>42369</v>
      </c>
      <c r="CC9" s="72">
        <v>0</v>
      </c>
      <c r="CD9" s="72">
        <v>0</v>
      </c>
      <c r="CE9" s="73" t="s">
        <v>248</v>
      </c>
      <c r="CF9" s="72">
        <v>0</v>
      </c>
      <c r="CG9" s="72">
        <v>55224</v>
      </c>
      <c r="CH9" s="72">
        <f t="shared" si="32"/>
        <v>236174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248</v>
      </c>
      <c r="CQ9" s="72">
        <f t="shared" si="40"/>
        <v>180950</v>
      </c>
      <c r="CR9" s="72">
        <f t="shared" si="41"/>
        <v>37217</v>
      </c>
      <c r="CS9" s="72">
        <f t="shared" si="42"/>
        <v>37217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101364</v>
      </c>
      <c r="CX9" s="72">
        <f t="shared" si="47"/>
        <v>0</v>
      </c>
      <c r="CY9" s="72">
        <f t="shared" si="48"/>
        <v>101364</v>
      </c>
      <c r="CZ9" s="72">
        <f t="shared" si="49"/>
        <v>0</v>
      </c>
      <c r="DA9" s="72">
        <f t="shared" si="50"/>
        <v>0</v>
      </c>
      <c r="DB9" s="72">
        <f t="shared" si="51"/>
        <v>42369</v>
      </c>
      <c r="DC9" s="72">
        <f t="shared" si="52"/>
        <v>0</v>
      </c>
      <c r="DD9" s="72">
        <f t="shared" si="53"/>
        <v>42369</v>
      </c>
      <c r="DE9" s="72">
        <f t="shared" si="54"/>
        <v>0</v>
      </c>
      <c r="DF9" s="72">
        <f t="shared" si="55"/>
        <v>0</v>
      </c>
      <c r="DG9" s="73" t="s">
        <v>248</v>
      </c>
      <c r="DH9" s="72">
        <f t="shared" si="56"/>
        <v>0</v>
      </c>
      <c r="DI9" s="72">
        <f t="shared" si="57"/>
        <v>55224</v>
      </c>
      <c r="DJ9" s="72">
        <f t="shared" si="58"/>
        <v>236174</v>
      </c>
    </row>
    <row r="10" spans="1:114" s="50" customFormat="1" ht="12" customHeight="1">
      <c r="A10" s="51" t="s">
        <v>249</v>
      </c>
      <c r="B10" s="64" t="s">
        <v>254</v>
      </c>
      <c r="C10" s="51" t="s">
        <v>255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9139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153725</v>
      </c>
      <c r="T10" s="72">
        <v>0</v>
      </c>
      <c r="U10" s="72">
        <v>9139</v>
      </c>
      <c r="V10" s="72">
        <f t="shared" si="10"/>
        <v>9139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153725</v>
      </c>
      <c r="AC10" s="72">
        <f t="shared" si="17"/>
        <v>0</v>
      </c>
      <c r="AD10" s="72">
        <f t="shared" si="18"/>
        <v>9139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248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248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248</v>
      </c>
      <c r="BO10" s="72">
        <f t="shared" si="28"/>
        <v>162864</v>
      </c>
      <c r="BP10" s="72">
        <f t="shared" si="29"/>
        <v>53943</v>
      </c>
      <c r="BQ10" s="72">
        <v>19258</v>
      </c>
      <c r="BR10" s="72">
        <v>0</v>
      </c>
      <c r="BS10" s="72">
        <v>34685</v>
      </c>
      <c r="BT10" s="72">
        <v>0</v>
      </c>
      <c r="BU10" s="72">
        <f t="shared" si="30"/>
        <v>50805</v>
      </c>
      <c r="BV10" s="72">
        <v>0</v>
      </c>
      <c r="BW10" s="72">
        <v>50805</v>
      </c>
      <c r="BX10" s="72">
        <v>0</v>
      </c>
      <c r="BY10" s="72">
        <v>0</v>
      </c>
      <c r="BZ10" s="72">
        <f t="shared" si="31"/>
        <v>58116</v>
      </c>
      <c r="CA10" s="72">
        <v>3329</v>
      </c>
      <c r="CB10" s="72">
        <v>14974</v>
      </c>
      <c r="CC10" s="72">
        <v>0</v>
      </c>
      <c r="CD10" s="72">
        <v>39813</v>
      </c>
      <c r="CE10" s="73" t="s">
        <v>248</v>
      </c>
      <c r="CF10" s="72">
        <v>0</v>
      </c>
      <c r="CG10" s="72">
        <v>0</v>
      </c>
      <c r="CH10" s="72">
        <f t="shared" si="32"/>
        <v>162864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248</v>
      </c>
      <c r="CQ10" s="72">
        <f t="shared" si="40"/>
        <v>162864</v>
      </c>
      <c r="CR10" s="72">
        <f t="shared" si="41"/>
        <v>53943</v>
      </c>
      <c r="CS10" s="72">
        <f t="shared" si="42"/>
        <v>19258</v>
      </c>
      <c r="CT10" s="72">
        <f t="shared" si="43"/>
        <v>0</v>
      </c>
      <c r="CU10" s="72">
        <f t="shared" si="44"/>
        <v>34685</v>
      </c>
      <c r="CV10" s="72">
        <f t="shared" si="45"/>
        <v>0</v>
      </c>
      <c r="CW10" s="72">
        <f t="shared" si="46"/>
        <v>50805</v>
      </c>
      <c r="CX10" s="72">
        <f t="shared" si="47"/>
        <v>0</v>
      </c>
      <c r="CY10" s="72">
        <f t="shared" si="48"/>
        <v>50805</v>
      </c>
      <c r="CZ10" s="72">
        <f t="shared" si="49"/>
        <v>0</v>
      </c>
      <c r="DA10" s="72">
        <f t="shared" si="50"/>
        <v>0</v>
      </c>
      <c r="DB10" s="72">
        <f t="shared" si="51"/>
        <v>58116</v>
      </c>
      <c r="DC10" s="72">
        <f t="shared" si="52"/>
        <v>3329</v>
      </c>
      <c r="DD10" s="72">
        <f t="shared" si="53"/>
        <v>14974</v>
      </c>
      <c r="DE10" s="72">
        <f t="shared" si="54"/>
        <v>0</v>
      </c>
      <c r="DF10" s="72">
        <f t="shared" si="55"/>
        <v>39813</v>
      </c>
      <c r="DG10" s="73" t="s">
        <v>248</v>
      </c>
      <c r="DH10" s="72">
        <f t="shared" si="56"/>
        <v>0</v>
      </c>
      <c r="DI10" s="72">
        <f t="shared" si="57"/>
        <v>0</v>
      </c>
      <c r="DJ10" s="72">
        <f t="shared" si="58"/>
        <v>162864</v>
      </c>
    </row>
    <row r="11" spans="1:114" s="50" customFormat="1" ht="12" customHeight="1">
      <c r="A11" s="51" t="s">
        <v>249</v>
      </c>
      <c r="B11" s="64" t="s">
        <v>256</v>
      </c>
      <c r="C11" s="51" t="s">
        <v>257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191458</v>
      </c>
      <c r="K11" s="72">
        <v>0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364914</v>
      </c>
      <c r="T11" s="72">
        <v>0</v>
      </c>
      <c r="U11" s="72">
        <v>0</v>
      </c>
      <c r="V11" s="72">
        <f t="shared" si="10"/>
        <v>0</v>
      </c>
      <c r="W11" s="72">
        <f t="shared" si="11"/>
        <v>0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0</v>
      </c>
      <c r="AB11" s="72">
        <f t="shared" si="16"/>
        <v>556372</v>
      </c>
      <c r="AC11" s="72">
        <f t="shared" si="17"/>
        <v>0</v>
      </c>
      <c r="AD11" s="72">
        <f t="shared" si="18"/>
        <v>0</v>
      </c>
      <c r="AE11" s="72">
        <f t="shared" si="19"/>
        <v>26338</v>
      </c>
      <c r="AF11" s="72">
        <f t="shared" si="20"/>
        <v>26338</v>
      </c>
      <c r="AG11" s="72">
        <v>0</v>
      </c>
      <c r="AH11" s="72">
        <v>26338</v>
      </c>
      <c r="AI11" s="72">
        <v>0</v>
      </c>
      <c r="AJ11" s="72">
        <v>0</v>
      </c>
      <c r="AK11" s="72">
        <v>0</v>
      </c>
      <c r="AL11" s="73" t="s">
        <v>248</v>
      </c>
      <c r="AM11" s="72">
        <f t="shared" si="21"/>
        <v>157120</v>
      </c>
      <c r="AN11" s="72">
        <f t="shared" si="22"/>
        <v>47391</v>
      </c>
      <c r="AO11" s="72">
        <v>0</v>
      </c>
      <c r="AP11" s="72">
        <v>0</v>
      </c>
      <c r="AQ11" s="72">
        <v>39870</v>
      </c>
      <c r="AR11" s="72">
        <v>7521</v>
      </c>
      <c r="AS11" s="72">
        <f t="shared" si="23"/>
        <v>45410</v>
      </c>
      <c r="AT11" s="72">
        <v>0</v>
      </c>
      <c r="AU11" s="72">
        <v>35316</v>
      </c>
      <c r="AV11" s="72">
        <v>10094</v>
      </c>
      <c r="AW11" s="72">
        <v>0</v>
      </c>
      <c r="AX11" s="72">
        <f t="shared" si="24"/>
        <v>64319</v>
      </c>
      <c r="AY11" s="72">
        <v>6372</v>
      </c>
      <c r="AZ11" s="72">
        <v>49418</v>
      </c>
      <c r="BA11" s="72">
        <v>0</v>
      </c>
      <c r="BB11" s="72">
        <v>8529</v>
      </c>
      <c r="BC11" s="73" t="s">
        <v>248</v>
      </c>
      <c r="BD11" s="72">
        <v>0</v>
      </c>
      <c r="BE11" s="72">
        <v>8000</v>
      </c>
      <c r="BF11" s="72">
        <f t="shared" si="25"/>
        <v>191458</v>
      </c>
      <c r="BG11" s="72">
        <f t="shared" si="26"/>
        <v>15172</v>
      </c>
      <c r="BH11" s="72">
        <f t="shared" si="27"/>
        <v>15172</v>
      </c>
      <c r="BI11" s="72">
        <v>0</v>
      </c>
      <c r="BJ11" s="72">
        <v>15172</v>
      </c>
      <c r="BK11" s="72">
        <v>0</v>
      </c>
      <c r="BL11" s="72">
        <v>0</v>
      </c>
      <c r="BM11" s="72">
        <v>0</v>
      </c>
      <c r="BN11" s="73" t="s">
        <v>248</v>
      </c>
      <c r="BO11" s="72">
        <f t="shared" si="28"/>
        <v>347942</v>
      </c>
      <c r="BP11" s="72">
        <f t="shared" si="29"/>
        <v>54367</v>
      </c>
      <c r="BQ11" s="72">
        <v>26373</v>
      </c>
      <c r="BR11" s="72">
        <v>0</v>
      </c>
      <c r="BS11" s="72">
        <v>27994</v>
      </c>
      <c r="BT11" s="72">
        <v>0</v>
      </c>
      <c r="BU11" s="72">
        <f t="shared" si="30"/>
        <v>100815</v>
      </c>
      <c r="BV11" s="72">
        <v>0</v>
      </c>
      <c r="BW11" s="72">
        <v>100815</v>
      </c>
      <c r="BX11" s="72">
        <v>0</v>
      </c>
      <c r="BY11" s="72">
        <v>0</v>
      </c>
      <c r="BZ11" s="72">
        <f t="shared" si="31"/>
        <v>192760</v>
      </c>
      <c r="CA11" s="72">
        <v>119899</v>
      </c>
      <c r="CB11" s="72">
        <v>30390</v>
      </c>
      <c r="CC11" s="72">
        <v>0</v>
      </c>
      <c r="CD11" s="72">
        <v>42471</v>
      </c>
      <c r="CE11" s="73" t="s">
        <v>248</v>
      </c>
      <c r="CF11" s="72">
        <v>0</v>
      </c>
      <c r="CG11" s="72">
        <v>1800</v>
      </c>
      <c r="CH11" s="72">
        <f t="shared" si="32"/>
        <v>364914</v>
      </c>
      <c r="CI11" s="72">
        <f t="shared" si="33"/>
        <v>41510</v>
      </c>
      <c r="CJ11" s="72">
        <f t="shared" si="34"/>
        <v>41510</v>
      </c>
      <c r="CK11" s="72">
        <f t="shared" si="35"/>
        <v>0</v>
      </c>
      <c r="CL11" s="72">
        <f t="shared" si="36"/>
        <v>41510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248</v>
      </c>
      <c r="CQ11" s="72">
        <f t="shared" si="40"/>
        <v>505062</v>
      </c>
      <c r="CR11" s="72">
        <f t="shared" si="41"/>
        <v>101758</v>
      </c>
      <c r="CS11" s="72">
        <f t="shared" si="42"/>
        <v>26373</v>
      </c>
      <c r="CT11" s="72">
        <f t="shared" si="43"/>
        <v>0</v>
      </c>
      <c r="CU11" s="72">
        <f t="shared" si="44"/>
        <v>67864</v>
      </c>
      <c r="CV11" s="72">
        <f t="shared" si="45"/>
        <v>7521</v>
      </c>
      <c r="CW11" s="72">
        <f t="shared" si="46"/>
        <v>146225</v>
      </c>
      <c r="CX11" s="72">
        <f t="shared" si="47"/>
        <v>0</v>
      </c>
      <c r="CY11" s="72">
        <f t="shared" si="48"/>
        <v>136131</v>
      </c>
      <c r="CZ11" s="72">
        <f t="shared" si="49"/>
        <v>10094</v>
      </c>
      <c r="DA11" s="72">
        <f t="shared" si="50"/>
        <v>0</v>
      </c>
      <c r="DB11" s="72">
        <f t="shared" si="51"/>
        <v>257079</v>
      </c>
      <c r="DC11" s="72">
        <f t="shared" si="52"/>
        <v>126271</v>
      </c>
      <c r="DD11" s="72">
        <f t="shared" si="53"/>
        <v>79808</v>
      </c>
      <c r="DE11" s="72">
        <f t="shared" si="54"/>
        <v>0</v>
      </c>
      <c r="DF11" s="72">
        <f t="shared" si="55"/>
        <v>51000</v>
      </c>
      <c r="DG11" s="73" t="s">
        <v>248</v>
      </c>
      <c r="DH11" s="72">
        <f t="shared" si="56"/>
        <v>0</v>
      </c>
      <c r="DI11" s="72">
        <f t="shared" si="57"/>
        <v>9800</v>
      </c>
      <c r="DJ11" s="72">
        <f t="shared" si="58"/>
        <v>556372</v>
      </c>
    </row>
    <row r="12" spans="1:114" s="50" customFormat="1" ht="12" customHeight="1">
      <c r="A12" s="53" t="s">
        <v>249</v>
      </c>
      <c r="B12" s="54" t="s">
        <v>258</v>
      </c>
      <c r="C12" s="53" t="s">
        <v>259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102928</v>
      </c>
      <c r="N12" s="74">
        <f t="shared" si="9"/>
        <v>102928</v>
      </c>
      <c r="O12" s="74">
        <v>0</v>
      </c>
      <c r="P12" s="74">
        <v>0</v>
      </c>
      <c r="Q12" s="74">
        <v>0</v>
      </c>
      <c r="R12" s="74">
        <v>81643</v>
      </c>
      <c r="S12" s="74">
        <v>76497</v>
      </c>
      <c r="T12" s="74">
        <v>21285</v>
      </c>
      <c r="U12" s="74">
        <v>0</v>
      </c>
      <c r="V12" s="74">
        <f t="shared" si="10"/>
        <v>102928</v>
      </c>
      <c r="W12" s="74">
        <f t="shared" si="11"/>
        <v>102928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81643</v>
      </c>
      <c r="AB12" s="74">
        <f t="shared" si="16"/>
        <v>76497</v>
      </c>
      <c r="AC12" s="74">
        <f t="shared" si="17"/>
        <v>21285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248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248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248</v>
      </c>
      <c r="BO12" s="74">
        <f t="shared" si="28"/>
        <v>138216</v>
      </c>
      <c r="BP12" s="74">
        <f t="shared" si="29"/>
        <v>63128</v>
      </c>
      <c r="BQ12" s="74">
        <v>63128</v>
      </c>
      <c r="BR12" s="74">
        <v>0</v>
      </c>
      <c r="BS12" s="74">
        <v>0</v>
      </c>
      <c r="BT12" s="74">
        <v>0</v>
      </c>
      <c r="BU12" s="74">
        <f t="shared" si="30"/>
        <v>42427</v>
      </c>
      <c r="BV12" s="74">
        <v>0</v>
      </c>
      <c r="BW12" s="74">
        <v>42427</v>
      </c>
      <c r="BX12" s="74">
        <v>0</v>
      </c>
      <c r="BY12" s="74">
        <v>0</v>
      </c>
      <c r="BZ12" s="74">
        <f t="shared" si="31"/>
        <v>32661</v>
      </c>
      <c r="CA12" s="74">
        <v>26233</v>
      </c>
      <c r="CB12" s="74">
        <v>6428</v>
      </c>
      <c r="CC12" s="74">
        <v>0</v>
      </c>
      <c r="CD12" s="74">
        <v>0</v>
      </c>
      <c r="CE12" s="75" t="s">
        <v>248</v>
      </c>
      <c r="CF12" s="74">
        <v>0</v>
      </c>
      <c r="CG12" s="74">
        <v>41209</v>
      </c>
      <c r="CH12" s="74">
        <f t="shared" si="32"/>
        <v>179425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248</v>
      </c>
      <c r="CQ12" s="74">
        <f t="shared" si="40"/>
        <v>138216</v>
      </c>
      <c r="CR12" s="74">
        <f t="shared" si="41"/>
        <v>63128</v>
      </c>
      <c r="CS12" s="74">
        <f t="shared" si="42"/>
        <v>63128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42427</v>
      </c>
      <c r="CX12" s="74">
        <f t="shared" si="47"/>
        <v>0</v>
      </c>
      <c r="CY12" s="74">
        <f t="shared" si="48"/>
        <v>42427</v>
      </c>
      <c r="CZ12" s="74">
        <f t="shared" si="49"/>
        <v>0</v>
      </c>
      <c r="DA12" s="74">
        <f t="shared" si="50"/>
        <v>0</v>
      </c>
      <c r="DB12" s="74">
        <f t="shared" si="51"/>
        <v>32661</v>
      </c>
      <c r="DC12" s="74">
        <f t="shared" si="52"/>
        <v>26233</v>
      </c>
      <c r="DD12" s="74">
        <f t="shared" si="53"/>
        <v>6428</v>
      </c>
      <c r="DE12" s="74">
        <f t="shared" si="54"/>
        <v>0</v>
      </c>
      <c r="DF12" s="74">
        <f t="shared" si="55"/>
        <v>0</v>
      </c>
      <c r="DG12" s="75" t="s">
        <v>248</v>
      </c>
      <c r="DH12" s="74">
        <f t="shared" si="56"/>
        <v>0</v>
      </c>
      <c r="DI12" s="74">
        <f t="shared" si="57"/>
        <v>41209</v>
      </c>
      <c r="DJ12" s="74">
        <f t="shared" si="58"/>
        <v>179425</v>
      </c>
    </row>
    <row r="13" spans="1:114" s="50" customFormat="1" ht="12" customHeight="1">
      <c r="A13" s="53" t="s">
        <v>249</v>
      </c>
      <c r="B13" s="54" t="s">
        <v>260</v>
      </c>
      <c r="C13" s="53" t="s">
        <v>261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79484</v>
      </c>
      <c r="N13" s="74">
        <f t="shared" si="9"/>
        <v>20610</v>
      </c>
      <c r="O13" s="74">
        <v>0</v>
      </c>
      <c r="P13" s="74">
        <v>0</v>
      </c>
      <c r="Q13" s="74">
        <v>0</v>
      </c>
      <c r="R13" s="74">
        <v>20610</v>
      </c>
      <c r="S13" s="74">
        <v>146499</v>
      </c>
      <c r="T13" s="74">
        <v>0</v>
      </c>
      <c r="U13" s="74">
        <v>58874</v>
      </c>
      <c r="V13" s="74">
        <f t="shared" si="10"/>
        <v>79484</v>
      </c>
      <c r="W13" s="74">
        <f t="shared" si="11"/>
        <v>20610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20610</v>
      </c>
      <c r="AB13" s="74">
        <f t="shared" si="16"/>
        <v>146499</v>
      </c>
      <c r="AC13" s="74">
        <f t="shared" si="17"/>
        <v>0</v>
      </c>
      <c r="AD13" s="74">
        <f t="shared" si="18"/>
        <v>58874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248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248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248</v>
      </c>
      <c r="BO13" s="74">
        <f t="shared" si="28"/>
        <v>225983</v>
      </c>
      <c r="BP13" s="74">
        <f t="shared" si="29"/>
        <v>55350</v>
      </c>
      <c r="BQ13" s="74">
        <v>20298</v>
      </c>
      <c r="BR13" s="74">
        <v>0</v>
      </c>
      <c r="BS13" s="74">
        <v>35052</v>
      </c>
      <c r="BT13" s="74">
        <v>0</v>
      </c>
      <c r="BU13" s="74">
        <f t="shared" si="30"/>
        <v>36857</v>
      </c>
      <c r="BV13" s="74">
        <v>0</v>
      </c>
      <c r="BW13" s="74">
        <v>36857</v>
      </c>
      <c r="BX13" s="74">
        <v>0</v>
      </c>
      <c r="BY13" s="74">
        <v>0</v>
      </c>
      <c r="BZ13" s="74">
        <f t="shared" si="31"/>
        <v>133776</v>
      </c>
      <c r="CA13" s="74">
        <v>0</v>
      </c>
      <c r="CB13" s="74">
        <v>133776</v>
      </c>
      <c r="CC13" s="74">
        <v>0</v>
      </c>
      <c r="CD13" s="74">
        <v>0</v>
      </c>
      <c r="CE13" s="75" t="s">
        <v>248</v>
      </c>
      <c r="CF13" s="74">
        <v>0</v>
      </c>
      <c r="CG13" s="74">
        <v>0</v>
      </c>
      <c r="CH13" s="74">
        <f t="shared" si="32"/>
        <v>225983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248</v>
      </c>
      <c r="CQ13" s="74">
        <f t="shared" si="40"/>
        <v>225983</v>
      </c>
      <c r="CR13" s="74">
        <f t="shared" si="41"/>
        <v>55350</v>
      </c>
      <c r="CS13" s="74">
        <f t="shared" si="42"/>
        <v>20298</v>
      </c>
      <c r="CT13" s="74">
        <f t="shared" si="43"/>
        <v>0</v>
      </c>
      <c r="CU13" s="74">
        <f t="shared" si="44"/>
        <v>35052</v>
      </c>
      <c r="CV13" s="74">
        <f t="shared" si="45"/>
        <v>0</v>
      </c>
      <c r="CW13" s="74">
        <f t="shared" si="46"/>
        <v>36857</v>
      </c>
      <c r="CX13" s="74">
        <f t="shared" si="47"/>
        <v>0</v>
      </c>
      <c r="CY13" s="74">
        <f t="shared" si="48"/>
        <v>36857</v>
      </c>
      <c r="CZ13" s="74">
        <f t="shared" si="49"/>
        <v>0</v>
      </c>
      <c r="DA13" s="74">
        <f t="shared" si="50"/>
        <v>0</v>
      </c>
      <c r="DB13" s="74">
        <f t="shared" si="51"/>
        <v>133776</v>
      </c>
      <c r="DC13" s="74">
        <f t="shared" si="52"/>
        <v>0</v>
      </c>
      <c r="DD13" s="74">
        <f t="shared" si="53"/>
        <v>133776</v>
      </c>
      <c r="DE13" s="74">
        <f t="shared" si="54"/>
        <v>0</v>
      </c>
      <c r="DF13" s="74">
        <f t="shared" si="55"/>
        <v>0</v>
      </c>
      <c r="DG13" s="75" t="s">
        <v>248</v>
      </c>
      <c r="DH13" s="74">
        <f t="shared" si="56"/>
        <v>0</v>
      </c>
      <c r="DI13" s="74">
        <f t="shared" si="57"/>
        <v>0</v>
      </c>
      <c r="DJ13" s="74">
        <f t="shared" si="58"/>
        <v>225983</v>
      </c>
    </row>
    <row r="14" spans="1:114" s="50" customFormat="1" ht="12" customHeight="1">
      <c r="A14" s="53" t="s">
        <v>249</v>
      </c>
      <c r="B14" s="54" t="s">
        <v>262</v>
      </c>
      <c r="C14" s="53" t="s">
        <v>884</v>
      </c>
      <c r="D14" s="74">
        <f t="shared" si="6"/>
        <v>95737</v>
      </c>
      <c r="E14" s="74">
        <f t="shared" si="7"/>
        <v>95737</v>
      </c>
      <c r="F14" s="74">
        <v>0</v>
      </c>
      <c r="G14" s="74">
        <v>0</v>
      </c>
      <c r="H14" s="74">
        <v>0</v>
      </c>
      <c r="I14" s="74">
        <v>0</v>
      </c>
      <c r="J14" s="74">
        <v>341044</v>
      </c>
      <c r="K14" s="74">
        <v>95737</v>
      </c>
      <c r="L14" s="74">
        <v>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95737</v>
      </c>
      <c r="W14" s="74">
        <f t="shared" si="11"/>
        <v>95737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341044</v>
      </c>
      <c r="AC14" s="74">
        <f t="shared" si="17"/>
        <v>95737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248</v>
      </c>
      <c r="AM14" s="74">
        <f t="shared" si="21"/>
        <v>436781</v>
      </c>
      <c r="AN14" s="74">
        <f t="shared" si="22"/>
        <v>53922</v>
      </c>
      <c r="AO14" s="74">
        <v>36203</v>
      </c>
      <c r="AP14" s="74">
        <v>0</v>
      </c>
      <c r="AQ14" s="74">
        <v>17719</v>
      </c>
      <c r="AR14" s="74">
        <v>0</v>
      </c>
      <c r="AS14" s="74">
        <f t="shared" si="23"/>
        <v>271469</v>
      </c>
      <c r="AT14" s="74">
        <v>0</v>
      </c>
      <c r="AU14" s="74">
        <v>271469</v>
      </c>
      <c r="AV14" s="74">
        <v>0</v>
      </c>
      <c r="AW14" s="74">
        <v>0</v>
      </c>
      <c r="AX14" s="74">
        <f t="shared" si="24"/>
        <v>111390</v>
      </c>
      <c r="AY14" s="74">
        <v>4504</v>
      </c>
      <c r="AZ14" s="74">
        <v>21148</v>
      </c>
      <c r="BA14" s="74">
        <v>0</v>
      </c>
      <c r="BB14" s="74">
        <v>85738</v>
      </c>
      <c r="BC14" s="75" t="s">
        <v>248</v>
      </c>
      <c r="BD14" s="74">
        <v>0</v>
      </c>
      <c r="BE14" s="74">
        <v>0</v>
      </c>
      <c r="BF14" s="74">
        <f t="shared" si="25"/>
        <v>436781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248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248</v>
      </c>
      <c r="CF14" s="74">
        <v>0</v>
      </c>
      <c r="CG14" s="74">
        <v>0</v>
      </c>
      <c r="CH14" s="74">
        <f t="shared" si="32"/>
        <v>0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248</v>
      </c>
      <c r="CQ14" s="74">
        <f t="shared" si="40"/>
        <v>436781</v>
      </c>
      <c r="CR14" s="74">
        <f t="shared" si="41"/>
        <v>53922</v>
      </c>
      <c r="CS14" s="74">
        <f t="shared" si="42"/>
        <v>36203</v>
      </c>
      <c r="CT14" s="74">
        <f t="shared" si="43"/>
        <v>0</v>
      </c>
      <c r="CU14" s="74">
        <f t="shared" si="44"/>
        <v>17719</v>
      </c>
      <c r="CV14" s="74">
        <f t="shared" si="45"/>
        <v>0</v>
      </c>
      <c r="CW14" s="74">
        <f t="shared" si="46"/>
        <v>271469</v>
      </c>
      <c r="CX14" s="74">
        <f t="shared" si="47"/>
        <v>0</v>
      </c>
      <c r="CY14" s="74">
        <f t="shared" si="48"/>
        <v>271469</v>
      </c>
      <c r="CZ14" s="74">
        <f t="shared" si="49"/>
        <v>0</v>
      </c>
      <c r="DA14" s="74">
        <f t="shared" si="50"/>
        <v>0</v>
      </c>
      <c r="DB14" s="74">
        <f t="shared" si="51"/>
        <v>111390</v>
      </c>
      <c r="DC14" s="74">
        <f t="shared" si="52"/>
        <v>4504</v>
      </c>
      <c r="DD14" s="74">
        <f t="shared" si="53"/>
        <v>21148</v>
      </c>
      <c r="DE14" s="74">
        <f t="shared" si="54"/>
        <v>0</v>
      </c>
      <c r="DF14" s="74">
        <f t="shared" si="55"/>
        <v>85738</v>
      </c>
      <c r="DG14" s="75" t="s">
        <v>248</v>
      </c>
      <c r="DH14" s="74">
        <f t="shared" si="56"/>
        <v>0</v>
      </c>
      <c r="DI14" s="74">
        <f t="shared" si="57"/>
        <v>0</v>
      </c>
      <c r="DJ14" s="74">
        <f t="shared" si="58"/>
        <v>436781</v>
      </c>
    </row>
    <row r="15" spans="1:114" s="50" customFormat="1" ht="12" customHeight="1">
      <c r="A15" s="53" t="s">
        <v>249</v>
      </c>
      <c r="B15" s="54" t="s">
        <v>263</v>
      </c>
      <c r="C15" s="53" t="s">
        <v>264</v>
      </c>
      <c r="D15" s="74">
        <f t="shared" si="6"/>
        <v>66185</v>
      </c>
      <c r="E15" s="74">
        <f t="shared" si="7"/>
        <v>66185</v>
      </c>
      <c r="F15" s="74">
        <v>0</v>
      </c>
      <c r="G15" s="74">
        <v>0</v>
      </c>
      <c r="H15" s="74">
        <v>0</v>
      </c>
      <c r="I15" s="74">
        <v>66185</v>
      </c>
      <c r="J15" s="74">
        <v>196393</v>
      </c>
      <c r="K15" s="74">
        <v>0</v>
      </c>
      <c r="L15" s="74">
        <v>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66185</v>
      </c>
      <c r="W15" s="74">
        <f t="shared" si="11"/>
        <v>66185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66185</v>
      </c>
      <c r="AB15" s="74">
        <f t="shared" si="16"/>
        <v>196393</v>
      </c>
      <c r="AC15" s="74">
        <f t="shared" si="17"/>
        <v>0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248</v>
      </c>
      <c r="AM15" s="74">
        <f t="shared" si="21"/>
        <v>238309</v>
      </c>
      <c r="AN15" s="74">
        <f t="shared" si="22"/>
        <v>130444</v>
      </c>
      <c r="AO15" s="74">
        <v>17014</v>
      </c>
      <c r="AP15" s="74">
        <v>37300</v>
      </c>
      <c r="AQ15" s="74">
        <v>70452</v>
      </c>
      <c r="AR15" s="74">
        <v>5678</v>
      </c>
      <c r="AS15" s="74">
        <f t="shared" si="23"/>
        <v>105650</v>
      </c>
      <c r="AT15" s="74">
        <v>8549</v>
      </c>
      <c r="AU15" s="74">
        <v>93924</v>
      </c>
      <c r="AV15" s="74">
        <v>3177</v>
      </c>
      <c r="AW15" s="74">
        <v>0</v>
      </c>
      <c r="AX15" s="74">
        <f t="shared" si="24"/>
        <v>2215</v>
      </c>
      <c r="AY15" s="74">
        <v>0</v>
      </c>
      <c r="AZ15" s="74">
        <v>2215</v>
      </c>
      <c r="BA15" s="74">
        <v>0</v>
      </c>
      <c r="BB15" s="74">
        <v>0</v>
      </c>
      <c r="BC15" s="75" t="s">
        <v>248</v>
      </c>
      <c r="BD15" s="74">
        <v>0</v>
      </c>
      <c r="BE15" s="74">
        <v>24269</v>
      </c>
      <c r="BF15" s="74">
        <f t="shared" si="25"/>
        <v>262578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248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248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248</v>
      </c>
      <c r="CQ15" s="74">
        <f t="shared" si="40"/>
        <v>238309</v>
      </c>
      <c r="CR15" s="74">
        <f t="shared" si="41"/>
        <v>130444</v>
      </c>
      <c r="CS15" s="74">
        <f t="shared" si="42"/>
        <v>17014</v>
      </c>
      <c r="CT15" s="74">
        <f t="shared" si="43"/>
        <v>37300</v>
      </c>
      <c r="CU15" s="74">
        <f t="shared" si="44"/>
        <v>70452</v>
      </c>
      <c r="CV15" s="74">
        <f t="shared" si="45"/>
        <v>5678</v>
      </c>
      <c r="CW15" s="74">
        <f t="shared" si="46"/>
        <v>105650</v>
      </c>
      <c r="CX15" s="74">
        <f t="shared" si="47"/>
        <v>8549</v>
      </c>
      <c r="CY15" s="74">
        <f t="shared" si="48"/>
        <v>93924</v>
      </c>
      <c r="CZ15" s="74">
        <f t="shared" si="49"/>
        <v>3177</v>
      </c>
      <c r="DA15" s="74">
        <f t="shared" si="50"/>
        <v>0</v>
      </c>
      <c r="DB15" s="74">
        <f t="shared" si="51"/>
        <v>2215</v>
      </c>
      <c r="DC15" s="74">
        <f t="shared" si="52"/>
        <v>0</v>
      </c>
      <c r="DD15" s="74">
        <f t="shared" si="53"/>
        <v>2215</v>
      </c>
      <c r="DE15" s="74">
        <f t="shared" si="54"/>
        <v>0</v>
      </c>
      <c r="DF15" s="74">
        <f t="shared" si="55"/>
        <v>0</v>
      </c>
      <c r="DG15" s="75" t="s">
        <v>248</v>
      </c>
      <c r="DH15" s="74">
        <f t="shared" si="56"/>
        <v>0</v>
      </c>
      <c r="DI15" s="74">
        <f t="shared" si="57"/>
        <v>24269</v>
      </c>
      <c r="DJ15" s="74">
        <f t="shared" si="58"/>
        <v>262578</v>
      </c>
    </row>
    <row r="16" spans="1:114" s="50" customFormat="1" ht="12" customHeight="1">
      <c r="A16" s="53" t="s">
        <v>249</v>
      </c>
      <c r="B16" s="54" t="s">
        <v>265</v>
      </c>
      <c r="C16" s="53" t="s">
        <v>266</v>
      </c>
      <c r="D16" s="74">
        <f t="shared" si="6"/>
        <v>160615</v>
      </c>
      <c r="E16" s="74">
        <f t="shared" si="7"/>
        <v>92845</v>
      </c>
      <c r="F16" s="74">
        <v>0</v>
      </c>
      <c r="G16" s="74">
        <v>0</v>
      </c>
      <c r="H16" s="74">
        <v>0</v>
      </c>
      <c r="I16" s="74">
        <v>92845</v>
      </c>
      <c r="J16" s="74">
        <v>412200</v>
      </c>
      <c r="K16" s="74">
        <v>0</v>
      </c>
      <c r="L16" s="74">
        <v>67770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160615</v>
      </c>
      <c r="W16" s="74">
        <f t="shared" si="11"/>
        <v>92845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92845</v>
      </c>
      <c r="AB16" s="74">
        <f t="shared" si="16"/>
        <v>412200</v>
      </c>
      <c r="AC16" s="74">
        <f t="shared" si="17"/>
        <v>0</v>
      </c>
      <c r="AD16" s="74">
        <f t="shared" si="18"/>
        <v>67770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248</v>
      </c>
      <c r="AM16" s="74">
        <f t="shared" si="21"/>
        <v>491587</v>
      </c>
      <c r="AN16" s="74">
        <f t="shared" si="22"/>
        <v>62505</v>
      </c>
      <c r="AO16" s="74">
        <v>44830</v>
      </c>
      <c r="AP16" s="74">
        <v>0</v>
      </c>
      <c r="AQ16" s="74">
        <v>17675</v>
      </c>
      <c r="AR16" s="74">
        <v>0</v>
      </c>
      <c r="AS16" s="74">
        <f t="shared" si="23"/>
        <v>280600</v>
      </c>
      <c r="AT16" s="74">
        <v>0</v>
      </c>
      <c r="AU16" s="74">
        <v>280600</v>
      </c>
      <c r="AV16" s="74">
        <v>0</v>
      </c>
      <c r="AW16" s="74">
        <v>0</v>
      </c>
      <c r="AX16" s="74">
        <f t="shared" si="24"/>
        <v>148482</v>
      </c>
      <c r="AY16" s="74">
        <v>0</v>
      </c>
      <c r="AZ16" s="74">
        <v>148482</v>
      </c>
      <c r="BA16" s="74">
        <v>0</v>
      </c>
      <c r="BB16" s="74">
        <v>0</v>
      </c>
      <c r="BC16" s="75" t="s">
        <v>248</v>
      </c>
      <c r="BD16" s="74">
        <v>0</v>
      </c>
      <c r="BE16" s="74">
        <v>81228</v>
      </c>
      <c r="BF16" s="74">
        <f t="shared" si="25"/>
        <v>572815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248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248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248</v>
      </c>
      <c r="CQ16" s="74">
        <f t="shared" si="40"/>
        <v>491587</v>
      </c>
      <c r="CR16" s="74">
        <f t="shared" si="41"/>
        <v>62505</v>
      </c>
      <c r="CS16" s="74">
        <f t="shared" si="42"/>
        <v>44830</v>
      </c>
      <c r="CT16" s="74">
        <f t="shared" si="43"/>
        <v>0</v>
      </c>
      <c r="CU16" s="74">
        <f t="shared" si="44"/>
        <v>17675</v>
      </c>
      <c r="CV16" s="74">
        <f t="shared" si="45"/>
        <v>0</v>
      </c>
      <c r="CW16" s="74">
        <f t="shared" si="46"/>
        <v>280600</v>
      </c>
      <c r="CX16" s="74">
        <f t="shared" si="47"/>
        <v>0</v>
      </c>
      <c r="CY16" s="74">
        <f t="shared" si="48"/>
        <v>280600</v>
      </c>
      <c r="CZ16" s="74">
        <f t="shared" si="49"/>
        <v>0</v>
      </c>
      <c r="DA16" s="74">
        <f t="shared" si="50"/>
        <v>0</v>
      </c>
      <c r="DB16" s="74">
        <f t="shared" si="51"/>
        <v>148482</v>
      </c>
      <c r="DC16" s="74">
        <f t="shared" si="52"/>
        <v>0</v>
      </c>
      <c r="DD16" s="74">
        <f t="shared" si="53"/>
        <v>148482</v>
      </c>
      <c r="DE16" s="74">
        <f t="shared" si="54"/>
        <v>0</v>
      </c>
      <c r="DF16" s="74">
        <f t="shared" si="55"/>
        <v>0</v>
      </c>
      <c r="DG16" s="75" t="s">
        <v>248</v>
      </c>
      <c r="DH16" s="74">
        <f t="shared" si="56"/>
        <v>0</v>
      </c>
      <c r="DI16" s="74">
        <f t="shared" si="57"/>
        <v>81228</v>
      </c>
      <c r="DJ16" s="74">
        <f t="shared" si="58"/>
        <v>572815</v>
      </c>
    </row>
    <row r="17" spans="1:114" s="50" customFormat="1" ht="12" customHeight="1">
      <c r="A17" s="53" t="s">
        <v>249</v>
      </c>
      <c r="B17" s="54" t="s">
        <v>267</v>
      </c>
      <c r="C17" s="53" t="s">
        <v>268</v>
      </c>
      <c r="D17" s="74">
        <f t="shared" si="6"/>
        <v>24741</v>
      </c>
      <c r="E17" s="74">
        <f t="shared" si="7"/>
        <v>24741</v>
      </c>
      <c r="F17" s="74">
        <v>0</v>
      </c>
      <c r="G17" s="74">
        <v>0</v>
      </c>
      <c r="H17" s="74">
        <v>0</v>
      </c>
      <c r="I17" s="74">
        <v>21136</v>
      </c>
      <c r="J17" s="74">
        <v>154767</v>
      </c>
      <c r="K17" s="74">
        <v>3605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24741</v>
      </c>
      <c r="W17" s="74">
        <f t="shared" si="11"/>
        <v>24741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21136</v>
      </c>
      <c r="AB17" s="74">
        <f t="shared" si="16"/>
        <v>154767</v>
      </c>
      <c r="AC17" s="74">
        <f t="shared" si="17"/>
        <v>3605</v>
      </c>
      <c r="AD17" s="74">
        <f t="shared" si="18"/>
        <v>0</v>
      </c>
      <c r="AE17" s="74">
        <f t="shared" si="19"/>
        <v>4826</v>
      </c>
      <c r="AF17" s="74">
        <f t="shared" si="20"/>
        <v>4343</v>
      </c>
      <c r="AG17" s="74">
        <v>4343</v>
      </c>
      <c r="AH17" s="74">
        <v>0</v>
      </c>
      <c r="AI17" s="74">
        <v>0</v>
      </c>
      <c r="AJ17" s="74">
        <v>0</v>
      </c>
      <c r="AK17" s="74">
        <v>483</v>
      </c>
      <c r="AL17" s="75" t="s">
        <v>248</v>
      </c>
      <c r="AM17" s="74">
        <f t="shared" si="21"/>
        <v>174682</v>
      </c>
      <c r="AN17" s="74">
        <f t="shared" si="22"/>
        <v>60676</v>
      </c>
      <c r="AO17" s="74">
        <v>60676</v>
      </c>
      <c r="AP17" s="74">
        <v>0</v>
      </c>
      <c r="AQ17" s="74">
        <v>0</v>
      </c>
      <c r="AR17" s="74">
        <v>0</v>
      </c>
      <c r="AS17" s="74">
        <f t="shared" si="23"/>
        <v>73946</v>
      </c>
      <c r="AT17" s="74">
        <v>58939</v>
      </c>
      <c r="AU17" s="74">
        <v>14741</v>
      </c>
      <c r="AV17" s="74">
        <v>266</v>
      </c>
      <c r="AW17" s="74">
        <v>3937</v>
      </c>
      <c r="AX17" s="74">
        <f t="shared" si="24"/>
        <v>36123</v>
      </c>
      <c r="AY17" s="74">
        <v>0</v>
      </c>
      <c r="AZ17" s="74">
        <v>18915</v>
      </c>
      <c r="BA17" s="74">
        <v>9111</v>
      </c>
      <c r="BB17" s="74">
        <v>8097</v>
      </c>
      <c r="BC17" s="75" t="s">
        <v>248</v>
      </c>
      <c r="BD17" s="74">
        <v>0</v>
      </c>
      <c r="BE17" s="74">
        <v>0</v>
      </c>
      <c r="BF17" s="74">
        <f t="shared" si="25"/>
        <v>179508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248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248</v>
      </c>
      <c r="CF17" s="74">
        <v>0</v>
      </c>
      <c r="CG17" s="74">
        <v>0</v>
      </c>
      <c r="CH17" s="74">
        <f t="shared" si="32"/>
        <v>0</v>
      </c>
      <c r="CI17" s="74">
        <f t="shared" si="33"/>
        <v>4826</v>
      </c>
      <c r="CJ17" s="74">
        <f t="shared" si="34"/>
        <v>4343</v>
      </c>
      <c r="CK17" s="74">
        <f t="shared" si="35"/>
        <v>4343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483</v>
      </c>
      <c r="CP17" s="75" t="s">
        <v>248</v>
      </c>
      <c r="CQ17" s="74">
        <f t="shared" si="40"/>
        <v>174682</v>
      </c>
      <c r="CR17" s="74">
        <f t="shared" si="41"/>
        <v>60676</v>
      </c>
      <c r="CS17" s="74">
        <f t="shared" si="42"/>
        <v>60676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73946</v>
      </c>
      <c r="CX17" s="74">
        <f t="shared" si="47"/>
        <v>58939</v>
      </c>
      <c r="CY17" s="74">
        <f t="shared" si="48"/>
        <v>14741</v>
      </c>
      <c r="CZ17" s="74">
        <f t="shared" si="49"/>
        <v>266</v>
      </c>
      <c r="DA17" s="74">
        <f t="shared" si="50"/>
        <v>3937</v>
      </c>
      <c r="DB17" s="74">
        <f t="shared" si="51"/>
        <v>36123</v>
      </c>
      <c r="DC17" s="74">
        <f t="shared" si="52"/>
        <v>0</v>
      </c>
      <c r="DD17" s="74">
        <f t="shared" si="53"/>
        <v>18915</v>
      </c>
      <c r="DE17" s="74">
        <f t="shared" si="54"/>
        <v>9111</v>
      </c>
      <c r="DF17" s="74">
        <f t="shared" si="55"/>
        <v>8097</v>
      </c>
      <c r="DG17" s="75" t="s">
        <v>248</v>
      </c>
      <c r="DH17" s="74">
        <f t="shared" si="56"/>
        <v>0</v>
      </c>
      <c r="DI17" s="74">
        <f t="shared" si="57"/>
        <v>0</v>
      </c>
      <c r="DJ17" s="74">
        <f t="shared" si="58"/>
        <v>179508</v>
      </c>
    </row>
    <row r="18" spans="1:114" s="50" customFormat="1" ht="12" customHeight="1">
      <c r="A18" s="53" t="s">
        <v>249</v>
      </c>
      <c r="B18" s="54" t="s">
        <v>269</v>
      </c>
      <c r="C18" s="53" t="s">
        <v>886</v>
      </c>
      <c r="D18" s="74">
        <f t="shared" si="6"/>
        <v>50609</v>
      </c>
      <c r="E18" s="74">
        <f t="shared" si="7"/>
        <v>14507</v>
      </c>
      <c r="F18" s="74">
        <v>0</v>
      </c>
      <c r="G18" s="74">
        <v>0</v>
      </c>
      <c r="H18" s="74">
        <v>0</v>
      </c>
      <c r="I18" s="74">
        <v>14507</v>
      </c>
      <c r="J18" s="74">
        <v>230243</v>
      </c>
      <c r="K18" s="74">
        <v>0</v>
      </c>
      <c r="L18" s="74">
        <v>36102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50609</v>
      </c>
      <c r="W18" s="74">
        <f t="shared" si="11"/>
        <v>14507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14507</v>
      </c>
      <c r="AB18" s="74">
        <f t="shared" si="16"/>
        <v>230243</v>
      </c>
      <c r="AC18" s="74">
        <f t="shared" si="17"/>
        <v>0</v>
      </c>
      <c r="AD18" s="74">
        <f t="shared" si="18"/>
        <v>36102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248</v>
      </c>
      <c r="AM18" s="74">
        <f t="shared" si="21"/>
        <v>280724</v>
      </c>
      <c r="AN18" s="74">
        <f t="shared" si="22"/>
        <v>70948</v>
      </c>
      <c r="AO18" s="74">
        <v>70948</v>
      </c>
      <c r="AP18" s="74">
        <v>0</v>
      </c>
      <c r="AQ18" s="74">
        <v>0</v>
      </c>
      <c r="AR18" s="74">
        <v>0</v>
      </c>
      <c r="AS18" s="74">
        <f t="shared" si="23"/>
        <v>187763</v>
      </c>
      <c r="AT18" s="74">
        <v>0</v>
      </c>
      <c r="AU18" s="74">
        <v>187763</v>
      </c>
      <c r="AV18" s="74">
        <v>0</v>
      </c>
      <c r="AW18" s="74">
        <v>0</v>
      </c>
      <c r="AX18" s="74">
        <f t="shared" si="24"/>
        <v>22013</v>
      </c>
      <c r="AY18" s="74">
        <v>0</v>
      </c>
      <c r="AZ18" s="74">
        <v>13110</v>
      </c>
      <c r="BA18" s="74">
        <v>8903</v>
      </c>
      <c r="BB18" s="74">
        <v>0</v>
      </c>
      <c r="BC18" s="75" t="s">
        <v>248</v>
      </c>
      <c r="BD18" s="74">
        <v>0</v>
      </c>
      <c r="BE18" s="74">
        <v>128</v>
      </c>
      <c r="BF18" s="74">
        <f t="shared" si="25"/>
        <v>280852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248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248</v>
      </c>
      <c r="CF18" s="74">
        <v>0</v>
      </c>
      <c r="CG18" s="74">
        <v>0</v>
      </c>
      <c r="CH18" s="74">
        <f t="shared" si="32"/>
        <v>0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248</v>
      </c>
      <c r="CQ18" s="74">
        <f t="shared" si="40"/>
        <v>280724</v>
      </c>
      <c r="CR18" s="74">
        <f t="shared" si="41"/>
        <v>70948</v>
      </c>
      <c r="CS18" s="74">
        <f t="shared" si="42"/>
        <v>70948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187763</v>
      </c>
      <c r="CX18" s="74">
        <f t="shared" si="47"/>
        <v>0</v>
      </c>
      <c r="CY18" s="74">
        <f t="shared" si="48"/>
        <v>187763</v>
      </c>
      <c r="CZ18" s="74">
        <f t="shared" si="49"/>
        <v>0</v>
      </c>
      <c r="DA18" s="74">
        <f t="shared" si="50"/>
        <v>0</v>
      </c>
      <c r="DB18" s="74">
        <f t="shared" si="51"/>
        <v>22013</v>
      </c>
      <c r="DC18" s="74">
        <f t="shared" si="52"/>
        <v>0</v>
      </c>
      <c r="DD18" s="74">
        <f t="shared" si="53"/>
        <v>13110</v>
      </c>
      <c r="DE18" s="74">
        <f t="shared" si="54"/>
        <v>8903</v>
      </c>
      <c r="DF18" s="74">
        <f t="shared" si="55"/>
        <v>0</v>
      </c>
      <c r="DG18" s="75" t="s">
        <v>248</v>
      </c>
      <c r="DH18" s="74">
        <f t="shared" si="56"/>
        <v>0</v>
      </c>
      <c r="DI18" s="74">
        <f t="shared" si="57"/>
        <v>128</v>
      </c>
      <c r="DJ18" s="74">
        <f t="shared" si="58"/>
        <v>280852</v>
      </c>
    </row>
    <row r="19" spans="1:114" s="50" customFormat="1" ht="12" customHeight="1">
      <c r="A19" s="53" t="s">
        <v>249</v>
      </c>
      <c r="B19" s="54" t="s">
        <v>270</v>
      </c>
      <c r="C19" s="53" t="s">
        <v>271</v>
      </c>
      <c r="D19" s="74">
        <f t="shared" si="6"/>
        <v>14515</v>
      </c>
      <c r="E19" s="74">
        <f t="shared" si="7"/>
        <v>14515</v>
      </c>
      <c r="F19" s="74">
        <v>0</v>
      </c>
      <c r="G19" s="74">
        <v>0</v>
      </c>
      <c r="H19" s="74">
        <v>0</v>
      </c>
      <c r="I19" s="74">
        <v>14515</v>
      </c>
      <c r="J19" s="74">
        <v>368435</v>
      </c>
      <c r="K19" s="74">
        <v>0</v>
      </c>
      <c r="L19" s="74">
        <v>0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14515</v>
      </c>
      <c r="W19" s="74">
        <f t="shared" si="11"/>
        <v>14515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14515</v>
      </c>
      <c r="AB19" s="74">
        <f t="shared" si="16"/>
        <v>368435</v>
      </c>
      <c r="AC19" s="74">
        <f t="shared" si="17"/>
        <v>0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248</v>
      </c>
      <c r="AM19" s="74">
        <f t="shared" si="21"/>
        <v>382950</v>
      </c>
      <c r="AN19" s="74">
        <f t="shared" si="22"/>
        <v>16634</v>
      </c>
      <c r="AO19" s="74">
        <v>16634</v>
      </c>
      <c r="AP19" s="74">
        <v>0</v>
      </c>
      <c r="AQ19" s="74">
        <v>0</v>
      </c>
      <c r="AR19" s="74">
        <v>0</v>
      </c>
      <c r="AS19" s="74">
        <f t="shared" si="23"/>
        <v>204340</v>
      </c>
      <c r="AT19" s="74">
        <v>0</v>
      </c>
      <c r="AU19" s="74">
        <v>204340</v>
      </c>
      <c r="AV19" s="74">
        <v>0</v>
      </c>
      <c r="AW19" s="74">
        <v>0</v>
      </c>
      <c r="AX19" s="74">
        <f t="shared" si="24"/>
        <v>161976</v>
      </c>
      <c r="AY19" s="74">
        <v>0</v>
      </c>
      <c r="AZ19" s="74">
        <v>161976</v>
      </c>
      <c r="BA19" s="74">
        <v>0</v>
      </c>
      <c r="BB19" s="74">
        <v>0</v>
      </c>
      <c r="BC19" s="75" t="s">
        <v>248</v>
      </c>
      <c r="BD19" s="74">
        <v>0</v>
      </c>
      <c r="BE19" s="74">
        <v>0</v>
      </c>
      <c r="BF19" s="74">
        <f t="shared" si="25"/>
        <v>382950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248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248</v>
      </c>
      <c r="CF19" s="74">
        <v>0</v>
      </c>
      <c r="CG19" s="74">
        <v>0</v>
      </c>
      <c r="CH19" s="74">
        <f t="shared" si="32"/>
        <v>0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248</v>
      </c>
      <c r="CQ19" s="74">
        <f t="shared" si="40"/>
        <v>382950</v>
      </c>
      <c r="CR19" s="74">
        <f t="shared" si="41"/>
        <v>16634</v>
      </c>
      <c r="CS19" s="74">
        <f t="shared" si="42"/>
        <v>16634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204340</v>
      </c>
      <c r="CX19" s="74">
        <f t="shared" si="47"/>
        <v>0</v>
      </c>
      <c r="CY19" s="74">
        <f t="shared" si="48"/>
        <v>204340</v>
      </c>
      <c r="CZ19" s="74">
        <f t="shared" si="49"/>
        <v>0</v>
      </c>
      <c r="DA19" s="74">
        <f t="shared" si="50"/>
        <v>0</v>
      </c>
      <c r="DB19" s="74">
        <f t="shared" si="51"/>
        <v>161976</v>
      </c>
      <c r="DC19" s="74">
        <f t="shared" si="52"/>
        <v>0</v>
      </c>
      <c r="DD19" s="74">
        <f t="shared" si="53"/>
        <v>161976</v>
      </c>
      <c r="DE19" s="74">
        <f t="shared" si="54"/>
        <v>0</v>
      </c>
      <c r="DF19" s="74">
        <f t="shared" si="55"/>
        <v>0</v>
      </c>
      <c r="DG19" s="75" t="s">
        <v>248</v>
      </c>
      <c r="DH19" s="74">
        <f t="shared" si="56"/>
        <v>0</v>
      </c>
      <c r="DI19" s="74">
        <f t="shared" si="57"/>
        <v>0</v>
      </c>
      <c r="DJ19" s="74">
        <f t="shared" si="58"/>
        <v>382950</v>
      </c>
    </row>
    <row r="20" spans="1:114" s="50" customFormat="1" ht="12" customHeight="1">
      <c r="A20" s="53" t="s">
        <v>249</v>
      </c>
      <c r="B20" s="54" t="s">
        <v>272</v>
      </c>
      <c r="C20" s="53" t="s">
        <v>273</v>
      </c>
      <c r="D20" s="74">
        <f t="shared" si="6"/>
        <v>0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356586</v>
      </c>
      <c r="T20" s="74">
        <v>0</v>
      </c>
      <c r="U20" s="74">
        <v>0</v>
      </c>
      <c r="V20" s="74">
        <f t="shared" si="10"/>
        <v>0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4">
        <f t="shared" si="16"/>
        <v>356586</v>
      </c>
      <c r="AC20" s="74">
        <f t="shared" si="17"/>
        <v>0</v>
      </c>
      <c r="AD20" s="74">
        <f t="shared" si="18"/>
        <v>0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248</v>
      </c>
      <c r="AM20" s="74">
        <f t="shared" si="21"/>
        <v>0</v>
      </c>
      <c r="AN20" s="74">
        <f t="shared" si="22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3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248</v>
      </c>
      <c r="BD20" s="74">
        <v>0</v>
      </c>
      <c r="BE20" s="74">
        <v>0</v>
      </c>
      <c r="BF20" s="74">
        <f t="shared" si="25"/>
        <v>0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248</v>
      </c>
      <c r="BO20" s="74">
        <f t="shared" si="28"/>
        <v>347762</v>
      </c>
      <c r="BP20" s="74">
        <f t="shared" si="29"/>
        <v>16608</v>
      </c>
      <c r="BQ20" s="74">
        <v>16608</v>
      </c>
      <c r="BR20" s="74">
        <v>0</v>
      </c>
      <c r="BS20" s="74">
        <v>0</v>
      </c>
      <c r="BT20" s="74">
        <v>0</v>
      </c>
      <c r="BU20" s="74">
        <f t="shared" si="30"/>
        <v>87966</v>
      </c>
      <c r="BV20" s="74">
        <v>0</v>
      </c>
      <c r="BW20" s="74">
        <v>87966</v>
      </c>
      <c r="BX20" s="74">
        <v>0</v>
      </c>
      <c r="BY20" s="74">
        <v>0</v>
      </c>
      <c r="BZ20" s="74">
        <f t="shared" si="31"/>
        <v>243188</v>
      </c>
      <c r="CA20" s="74">
        <v>1930</v>
      </c>
      <c r="CB20" s="74">
        <v>200628</v>
      </c>
      <c r="CC20" s="74">
        <v>36036</v>
      </c>
      <c r="CD20" s="74">
        <v>4594</v>
      </c>
      <c r="CE20" s="75" t="s">
        <v>248</v>
      </c>
      <c r="CF20" s="74">
        <v>0</v>
      </c>
      <c r="CG20" s="74">
        <v>8824</v>
      </c>
      <c r="CH20" s="74">
        <f t="shared" si="32"/>
        <v>356586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248</v>
      </c>
      <c r="CQ20" s="74">
        <f t="shared" si="40"/>
        <v>347762</v>
      </c>
      <c r="CR20" s="74">
        <f t="shared" si="41"/>
        <v>16608</v>
      </c>
      <c r="CS20" s="74">
        <f t="shared" si="42"/>
        <v>16608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87966</v>
      </c>
      <c r="CX20" s="74">
        <f t="shared" si="47"/>
        <v>0</v>
      </c>
      <c r="CY20" s="74">
        <f t="shared" si="48"/>
        <v>87966</v>
      </c>
      <c r="CZ20" s="74">
        <f t="shared" si="49"/>
        <v>0</v>
      </c>
      <c r="DA20" s="74">
        <f t="shared" si="50"/>
        <v>0</v>
      </c>
      <c r="DB20" s="74">
        <f t="shared" si="51"/>
        <v>243188</v>
      </c>
      <c r="DC20" s="74">
        <f t="shared" si="52"/>
        <v>1930</v>
      </c>
      <c r="DD20" s="74">
        <f t="shared" si="53"/>
        <v>200628</v>
      </c>
      <c r="DE20" s="74">
        <f t="shared" si="54"/>
        <v>36036</v>
      </c>
      <c r="DF20" s="74">
        <f t="shared" si="55"/>
        <v>4594</v>
      </c>
      <c r="DG20" s="75" t="s">
        <v>248</v>
      </c>
      <c r="DH20" s="74">
        <f t="shared" si="56"/>
        <v>0</v>
      </c>
      <c r="DI20" s="74">
        <f t="shared" si="57"/>
        <v>8824</v>
      </c>
      <c r="DJ20" s="74">
        <f t="shared" si="58"/>
        <v>356586</v>
      </c>
    </row>
    <row r="21" spans="1:114" s="50" customFormat="1" ht="12" customHeight="1">
      <c r="A21" s="53" t="s">
        <v>249</v>
      </c>
      <c r="B21" s="54" t="s">
        <v>274</v>
      </c>
      <c r="C21" s="53" t="s">
        <v>275</v>
      </c>
      <c r="D21" s="74">
        <f t="shared" si="6"/>
        <v>46433</v>
      </c>
      <c r="E21" s="74">
        <f t="shared" si="7"/>
        <v>46433</v>
      </c>
      <c r="F21" s="74">
        <v>0</v>
      </c>
      <c r="G21" s="74">
        <v>0</v>
      </c>
      <c r="H21" s="74">
        <v>0</v>
      </c>
      <c r="I21" s="74">
        <v>7128</v>
      </c>
      <c r="J21" s="74">
        <v>205836</v>
      </c>
      <c r="K21" s="74">
        <v>39305</v>
      </c>
      <c r="L21" s="74">
        <v>0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46433</v>
      </c>
      <c r="W21" s="74">
        <f t="shared" si="11"/>
        <v>46433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7128</v>
      </c>
      <c r="AB21" s="74">
        <f t="shared" si="16"/>
        <v>205836</v>
      </c>
      <c r="AC21" s="74">
        <f t="shared" si="17"/>
        <v>39305</v>
      </c>
      <c r="AD21" s="74">
        <f t="shared" si="18"/>
        <v>0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248</v>
      </c>
      <c r="AM21" s="74">
        <f t="shared" si="21"/>
        <v>133927</v>
      </c>
      <c r="AN21" s="74">
        <f t="shared" si="22"/>
        <v>35099</v>
      </c>
      <c r="AO21" s="74">
        <v>9612</v>
      </c>
      <c r="AP21" s="74">
        <v>0</v>
      </c>
      <c r="AQ21" s="74">
        <v>25487</v>
      </c>
      <c r="AR21" s="74">
        <v>0</v>
      </c>
      <c r="AS21" s="74">
        <f t="shared" si="23"/>
        <v>36858</v>
      </c>
      <c r="AT21" s="74">
        <v>0</v>
      </c>
      <c r="AU21" s="74">
        <v>36858</v>
      </c>
      <c r="AV21" s="74">
        <v>0</v>
      </c>
      <c r="AW21" s="74">
        <v>0</v>
      </c>
      <c r="AX21" s="74">
        <f t="shared" si="24"/>
        <v>61970</v>
      </c>
      <c r="AY21" s="74">
        <v>0</v>
      </c>
      <c r="AZ21" s="74">
        <v>20454</v>
      </c>
      <c r="BA21" s="74">
        <v>21304</v>
      </c>
      <c r="BB21" s="74">
        <v>20212</v>
      </c>
      <c r="BC21" s="75" t="s">
        <v>248</v>
      </c>
      <c r="BD21" s="74">
        <v>0</v>
      </c>
      <c r="BE21" s="74">
        <v>118342</v>
      </c>
      <c r="BF21" s="74">
        <f t="shared" si="25"/>
        <v>252269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248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248</v>
      </c>
      <c r="CF21" s="74">
        <v>0</v>
      </c>
      <c r="CG21" s="74">
        <v>0</v>
      </c>
      <c r="CH21" s="74">
        <f t="shared" si="32"/>
        <v>0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248</v>
      </c>
      <c r="CQ21" s="74">
        <f t="shared" si="40"/>
        <v>133927</v>
      </c>
      <c r="CR21" s="74">
        <f t="shared" si="41"/>
        <v>35099</v>
      </c>
      <c r="CS21" s="74">
        <f t="shared" si="42"/>
        <v>9612</v>
      </c>
      <c r="CT21" s="74">
        <f t="shared" si="43"/>
        <v>0</v>
      </c>
      <c r="CU21" s="74">
        <f t="shared" si="44"/>
        <v>25487</v>
      </c>
      <c r="CV21" s="74">
        <f t="shared" si="45"/>
        <v>0</v>
      </c>
      <c r="CW21" s="74">
        <f t="shared" si="46"/>
        <v>36858</v>
      </c>
      <c r="CX21" s="74">
        <f t="shared" si="47"/>
        <v>0</v>
      </c>
      <c r="CY21" s="74">
        <f t="shared" si="48"/>
        <v>36858</v>
      </c>
      <c r="CZ21" s="74">
        <f t="shared" si="49"/>
        <v>0</v>
      </c>
      <c r="DA21" s="74">
        <f t="shared" si="50"/>
        <v>0</v>
      </c>
      <c r="DB21" s="74">
        <f t="shared" si="51"/>
        <v>61970</v>
      </c>
      <c r="DC21" s="74">
        <f t="shared" si="52"/>
        <v>0</v>
      </c>
      <c r="DD21" s="74">
        <f t="shared" si="53"/>
        <v>20454</v>
      </c>
      <c r="DE21" s="74">
        <f t="shared" si="54"/>
        <v>21304</v>
      </c>
      <c r="DF21" s="74">
        <f t="shared" si="55"/>
        <v>20212</v>
      </c>
      <c r="DG21" s="75" t="s">
        <v>248</v>
      </c>
      <c r="DH21" s="74">
        <f t="shared" si="56"/>
        <v>0</v>
      </c>
      <c r="DI21" s="74">
        <f t="shared" si="57"/>
        <v>118342</v>
      </c>
      <c r="DJ21" s="74">
        <f t="shared" si="58"/>
        <v>252269</v>
      </c>
    </row>
    <row r="22" spans="1:114" s="50" customFormat="1" ht="12" customHeight="1">
      <c r="A22" s="53" t="s">
        <v>249</v>
      </c>
      <c r="B22" s="54" t="s">
        <v>276</v>
      </c>
      <c r="C22" s="53" t="s">
        <v>277</v>
      </c>
      <c r="D22" s="74">
        <f t="shared" si="6"/>
        <v>32994</v>
      </c>
      <c r="E22" s="74">
        <f t="shared" si="7"/>
        <v>800</v>
      </c>
      <c r="F22" s="74">
        <v>0</v>
      </c>
      <c r="G22" s="74">
        <v>0</v>
      </c>
      <c r="H22" s="74">
        <v>0</v>
      </c>
      <c r="I22" s="74">
        <v>800</v>
      </c>
      <c r="J22" s="74">
        <v>215758</v>
      </c>
      <c r="K22" s="74">
        <v>0</v>
      </c>
      <c r="L22" s="74">
        <v>32194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32994</v>
      </c>
      <c r="W22" s="74">
        <f t="shared" si="11"/>
        <v>800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800</v>
      </c>
      <c r="AB22" s="74">
        <f t="shared" si="16"/>
        <v>215758</v>
      </c>
      <c r="AC22" s="74">
        <f t="shared" si="17"/>
        <v>0</v>
      </c>
      <c r="AD22" s="74">
        <f t="shared" si="18"/>
        <v>32194</v>
      </c>
      <c r="AE22" s="74">
        <f t="shared" si="19"/>
        <v>0</v>
      </c>
      <c r="AF22" s="74">
        <f t="shared" si="20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5" t="s">
        <v>248</v>
      </c>
      <c r="AM22" s="74">
        <f t="shared" si="21"/>
        <v>248752</v>
      </c>
      <c r="AN22" s="74">
        <f t="shared" si="22"/>
        <v>124806</v>
      </c>
      <c r="AO22" s="74">
        <v>20978</v>
      </c>
      <c r="AP22" s="74">
        <v>3900</v>
      </c>
      <c r="AQ22" s="74">
        <v>91407</v>
      </c>
      <c r="AR22" s="74">
        <v>8521</v>
      </c>
      <c r="AS22" s="74">
        <f t="shared" si="23"/>
        <v>0</v>
      </c>
      <c r="AT22" s="74">
        <v>0</v>
      </c>
      <c r="AU22" s="74">
        <v>0</v>
      </c>
      <c r="AV22" s="74">
        <v>0</v>
      </c>
      <c r="AW22" s="74">
        <v>10259</v>
      </c>
      <c r="AX22" s="74">
        <f t="shared" si="24"/>
        <v>113687</v>
      </c>
      <c r="AY22" s="74">
        <v>42044</v>
      </c>
      <c r="AZ22" s="74">
        <v>67494</v>
      </c>
      <c r="BA22" s="74">
        <v>4149</v>
      </c>
      <c r="BB22" s="74">
        <v>0</v>
      </c>
      <c r="BC22" s="75" t="s">
        <v>248</v>
      </c>
      <c r="BD22" s="74">
        <v>0</v>
      </c>
      <c r="BE22" s="74">
        <v>0</v>
      </c>
      <c r="BF22" s="74">
        <f t="shared" si="25"/>
        <v>248752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248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248</v>
      </c>
      <c r="CF22" s="74">
        <v>0</v>
      </c>
      <c r="CG22" s="74">
        <v>0</v>
      </c>
      <c r="CH22" s="74">
        <f t="shared" si="32"/>
        <v>0</v>
      </c>
      <c r="CI22" s="74">
        <f t="shared" si="33"/>
        <v>0</v>
      </c>
      <c r="CJ22" s="74">
        <f t="shared" si="34"/>
        <v>0</v>
      </c>
      <c r="CK22" s="74">
        <f t="shared" si="35"/>
        <v>0</v>
      </c>
      <c r="CL22" s="74">
        <f t="shared" si="36"/>
        <v>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248</v>
      </c>
      <c r="CQ22" s="74">
        <f t="shared" si="40"/>
        <v>248752</v>
      </c>
      <c r="CR22" s="74">
        <f t="shared" si="41"/>
        <v>124806</v>
      </c>
      <c r="CS22" s="74">
        <f t="shared" si="42"/>
        <v>20978</v>
      </c>
      <c r="CT22" s="74">
        <f t="shared" si="43"/>
        <v>3900</v>
      </c>
      <c r="CU22" s="74">
        <f t="shared" si="44"/>
        <v>91407</v>
      </c>
      <c r="CV22" s="74">
        <f t="shared" si="45"/>
        <v>8521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10259</v>
      </c>
      <c r="DB22" s="74">
        <f t="shared" si="51"/>
        <v>113687</v>
      </c>
      <c r="DC22" s="74">
        <f t="shared" si="52"/>
        <v>42044</v>
      </c>
      <c r="DD22" s="74">
        <f t="shared" si="53"/>
        <v>67494</v>
      </c>
      <c r="DE22" s="74">
        <f t="shared" si="54"/>
        <v>4149</v>
      </c>
      <c r="DF22" s="74">
        <f t="shared" si="55"/>
        <v>0</v>
      </c>
      <c r="DG22" s="75" t="s">
        <v>248</v>
      </c>
      <c r="DH22" s="74">
        <f t="shared" si="56"/>
        <v>0</v>
      </c>
      <c r="DI22" s="74">
        <f t="shared" si="57"/>
        <v>0</v>
      </c>
      <c r="DJ22" s="74">
        <f t="shared" si="58"/>
        <v>248752</v>
      </c>
    </row>
    <row r="23" spans="1:114" s="50" customFormat="1" ht="12" customHeight="1">
      <c r="A23" s="53" t="s">
        <v>249</v>
      </c>
      <c r="B23" s="54" t="s">
        <v>278</v>
      </c>
      <c r="C23" s="53" t="s">
        <v>888</v>
      </c>
      <c r="D23" s="74">
        <f t="shared" si="6"/>
        <v>66342</v>
      </c>
      <c r="E23" s="74">
        <f t="shared" si="7"/>
        <v>32857</v>
      </c>
      <c r="F23" s="74">
        <v>0</v>
      </c>
      <c r="G23" s="74">
        <v>0</v>
      </c>
      <c r="H23" s="74">
        <v>0</v>
      </c>
      <c r="I23" s="74">
        <v>2506</v>
      </c>
      <c r="J23" s="74">
        <v>66295</v>
      </c>
      <c r="K23" s="74">
        <v>30351</v>
      </c>
      <c r="L23" s="74">
        <v>33485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10"/>
        <v>66342</v>
      </c>
      <c r="W23" s="74">
        <f t="shared" si="11"/>
        <v>32857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2506</v>
      </c>
      <c r="AB23" s="74">
        <f t="shared" si="16"/>
        <v>66295</v>
      </c>
      <c r="AC23" s="74">
        <f t="shared" si="17"/>
        <v>30351</v>
      </c>
      <c r="AD23" s="74">
        <f t="shared" si="18"/>
        <v>33485</v>
      </c>
      <c r="AE23" s="74">
        <f t="shared" si="19"/>
        <v>0</v>
      </c>
      <c r="AF23" s="74">
        <f t="shared" si="20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5" t="s">
        <v>248</v>
      </c>
      <c r="AM23" s="74">
        <f t="shared" si="21"/>
        <v>86546</v>
      </c>
      <c r="AN23" s="74">
        <f t="shared" si="22"/>
        <v>19818</v>
      </c>
      <c r="AO23" s="74">
        <v>9532</v>
      </c>
      <c r="AP23" s="74">
        <v>4362</v>
      </c>
      <c r="AQ23" s="74">
        <v>5924</v>
      </c>
      <c r="AR23" s="74">
        <v>0</v>
      </c>
      <c r="AS23" s="74">
        <f t="shared" si="23"/>
        <v>54002</v>
      </c>
      <c r="AT23" s="74">
        <v>468</v>
      </c>
      <c r="AU23" s="74">
        <v>53534</v>
      </c>
      <c r="AV23" s="74">
        <v>0</v>
      </c>
      <c r="AW23" s="74">
        <v>0</v>
      </c>
      <c r="AX23" s="74">
        <f t="shared" si="24"/>
        <v>12726</v>
      </c>
      <c r="AY23" s="74">
        <v>4788</v>
      </c>
      <c r="AZ23" s="74">
        <v>7938</v>
      </c>
      <c r="BA23" s="74">
        <v>0</v>
      </c>
      <c r="BB23" s="74">
        <v>0</v>
      </c>
      <c r="BC23" s="75" t="s">
        <v>248</v>
      </c>
      <c r="BD23" s="74">
        <v>0</v>
      </c>
      <c r="BE23" s="74">
        <v>46091</v>
      </c>
      <c r="BF23" s="74">
        <f t="shared" si="25"/>
        <v>132637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248</v>
      </c>
      <c r="BO23" s="74">
        <f t="shared" si="28"/>
        <v>0</v>
      </c>
      <c r="BP23" s="74">
        <f t="shared" si="29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30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1"/>
        <v>0</v>
      </c>
      <c r="CA23" s="74">
        <v>0</v>
      </c>
      <c r="CB23" s="74">
        <v>0</v>
      </c>
      <c r="CC23" s="74">
        <v>0</v>
      </c>
      <c r="CD23" s="74">
        <v>0</v>
      </c>
      <c r="CE23" s="75" t="s">
        <v>248</v>
      </c>
      <c r="CF23" s="74">
        <v>0</v>
      </c>
      <c r="CG23" s="74">
        <v>0</v>
      </c>
      <c r="CH23" s="74">
        <f t="shared" si="32"/>
        <v>0</v>
      </c>
      <c r="CI23" s="74">
        <f t="shared" si="33"/>
        <v>0</v>
      </c>
      <c r="CJ23" s="74">
        <f t="shared" si="34"/>
        <v>0</v>
      </c>
      <c r="CK23" s="74">
        <f t="shared" si="35"/>
        <v>0</v>
      </c>
      <c r="CL23" s="74">
        <f t="shared" si="36"/>
        <v>0</v>
      </c>
      <c r="CM23" s="74">
        <f t="shared" si="37"/>
        <v>0</v>
      </c>
      <c r="CN23" s="74">
        <f t="shared" si="38"/>
        <v>0</v>
      </c>
      <c r="CO23" s="74">
        <f t="shared" si="39"/>
        <v>0</v>
      </c>
      <c r="CP23" s="75" t="s">
        <v>248</v>
      </c>
      <c r="CQ23" s="74">
        <f t="shared" si="40"/>
        <v>86546</v>
      </c>
      <c r="CR23" s="74">
        <f t="shared" si="41"/>
        <v>19818</v>
      </c>
      <c r="CS23" s="74">
        <f t="shared" si="42"/>
        <v>9532</v>
      </c>
      <c r="CT23" s="74">
        <f t="shared" si="43"/>
        <v>4362</v>
      </c>
      <c r="CU23" s="74">
        <f t="shared" si="44"/>
        <v>5924</v>
      </c>
      <c r="CV23" s="74">
        <f t="shared" si="45"/>
        <v>0</v>
      </c>
      <c r="CW23" s="74">
        <f t="shared" si="46"/>
        <v>54002</v>
      </c>
      <c r="CX23" s="74">
        <f t="shared" si="47"/>
        <v>468</v>
      </c>
      <c r="CY23" s="74">
        <f t="shared" si="48"/>
        <v>53534</v>
      </c>
      <c r="CZ23" s="74">
        <f t="shared" si="49"/>
        <v>0</v>
      </c>
      <c r="DA23" s="74">
        <f t="shared" si="50"/>
        <v>0</v>
      </c>
      <c r="DB23" s="74">
        <f t="shared" si="51"/>
        <v>12726</v>
      </c>
      <c r="DC23" s="74">
        <f t="shared" si="52"/>
        <v>4788</v>
      </c>
      <c r="DD23" s="74">
        <f t="shared" si="53"/>
        <v>7938</v>
      </c>
      <c r="DE23" s="74">
        <f t="shared" si="54"/>
        <v>0</v>
      </c>
      <c r="DF23" s="74">
        <f t="shared" si="55"/>
        <v>0</v>
      </c>
      <c r="DG23" s="75" t="s">
        <v>248</v>
      </c>
      <c r="DH23" s="74">
        <f t="shared" si="56"/>
        <v>0</v>
      </c>
      <c r="DI23" s="74">
        <f t="shared" si="57"/>
        <v>46091</v>
      </c>
      <c r="DJ23" s="74">
        <f t="shared" si="58"/>
        <v>132637</v>
      </c>
    </row>
    <row r="24" spans="1:114" s="50" customFormat="1" ht="12" customHeight="1">
      <c r="A24" s="53" t="s">
        <v>249</v>
      </c>
      <c r="B24" s="54" t="s">
        <v>279</v>
      </c>
      <c r="C24" s="53" t="s">
        <v>280</v>
      </c>
      <c r="D24" s="74">
        <f t="shared" si="6"/>
        <v>105904</v>
      </c>
      <c r="E24" s="74">
        <f t="shared" si="7"/>
        <v>105904</v>
      </c>
      <c r="F24" s="74">
        <v>0</v>
      </c>
      <c r="G24" s="74">
        <v>0</v>
      </c>
      <c r="H24" s="74">
        <v>0</v>
      </c>
      <c r="I24" s="74">
        <v>81753</v>
      </c>
      <c r="J24" s="74">
        <v>552364</v>
      </c>
      <c r="K24" s="74">
        <v>24151</v>
      </c>
      <c r="L24" s="74">
        <v>0</v>
      </c>
      <c r="M24" s="74">
        <f t="shared" si="8"/>
        <v>409</v>
      </c>
      <c r="N24" s="74">
        <f t="shared" si="9"/>
        <v>409</v>
      </c>
      <c r="O24" s="74">
        <v>0</v>
      </c>
      <c r="P24" s="74">
        <v>0</v>
      </c>
      <c r="Q24" s="74">
        <v>0</v>
      </c>
      <c r="R24" s="74">
        <v>49</v>
      </c>
      <c r="S24" s="74">
        <v>171341</v>
      </c>
      <c r="T24" s="74">
        <v>360</v>
      </c>
      <c r="U24" s="74">
        <v>0</v>
      </c>
      <c r="V24" s="74">
        <f t="shared" si="10"/>
        <v>106313</v>
      </c>
      <c r="W24" s="74">
        <f t="shared" si="11"/>
        <v>106313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81802</v>
      </c>
      <c r="AB24" s="74">
        <f t="shared" si="16"/>
        <v>723705</v>
      </c>
      <c r="AC24" s="74">
        <f t="shared" si="17"/>
        <v>24511</v>
      </c>
      <c r="AD24" s="74">
        <f t="shared" si="18"/>
        <v>0</v>
      </c>
      <c r="AE24" s="74">
        <f t="shared" si="19"/>
        <v>1880</v>
      </c>
      <c r="AF24" s="74">
        <f t="shared" si="20"/>
        <v>1880</v>
      </c>
      <c r="AG24" s="74">
        <v>0</v>
      </c>
      <c r="AH24" s="74">
        <v>1880</v>
      </c>
      <c r="AI24" s="74">
        <v>0</v>
      </c>
      <c r="AJ24" s="74">
        <v>0</v>
      </c>
      <c r="AK24" s="74">
        <v>0</v>
      </c>
      <c r="AL24" s="75" t="s">
        <v>248</v>
      </c>
      <c r="AM24" s="74">
        <f t="shared" si="21"/>
        <v>630824</v>
      </c>
      <c r="AN24" s="74">
        <f t="shared" si="22"/>
        <v>33583</v>
      </c>
      <c r="AO24" s="74">
        <v>33583</v>
      </c>
      <c r="AP24" s="74">
        <v>0</v>
      </c>
      <c r="AQ24" s="74">
        <v>0</v>
      </c>
      <c r="AR24" s="74">
        <v>0</v>
      </c>
      <c r="AS24" s="74">
        <f t="shared" si="23"/>
        <v>325480</v>
      </c>
      <c r="AT24" s="74">
        <v>0</v>
      </c>
      <c r="AU24" s="74">
        <v>325480</v>
      </c>
      <c r="AV24" s="74">
        <v>0</v>
      </c>
      <c r="AW24" s="74">
        <v>0</v>
      </c>
      <c r="AX24" s="74">
        <f t="shared" si="24"/>
        <v>271761</v>
      </c>
      <c r="AY24" s="74">
        <v>0</v>
      </c>
      <c r="AZ24" s="74">
        <v>271761</v>
      </c>
      <c r="BA24" s="74">
        <v>0</v>
      </c>
      <c r="BB24" s="74">
        <v>0</v>
      </c>
      <c r="BC24" s="75" t="s">
        <v>248</v>
      </c>
      <c r="BD24" s="74">
        <v>0</v>
      </c>
      <c r="BE24" s="74">
        <v>25564</v>
      </c>
      <c r="BF24" s="74">
        <f t="shared" si="25"/>
        <v>658268</v>
      </c>
      <c r="BG24" s="74">
        <f t="shared" si="26"/>
        <v>183</v>
      </c>
      <c r="BH24" s="74">
        <f t="shared" si="27"/>
        <v>183</v>
      </c>
      <c r="BI24" s="74">
        <v>0</v>
      </c>
      <c r="BJ24" s="74">
        <v>183</v>
      </c>
      <c r="BK24" s="74">
        <v>0</v>
      </c>
      <c r="BL24" s="74">
        <v>0</v>
      </c>
      <c r="BM24" s="74">
        <v>0</v>
      </c>
      <c r="BN24" s="75" t="s">
        <v>248</v>
      </c>
      <c r="BO24" s="74">
        <f t="shared" si="28"/>
        <v>160029</v>
      </c>
      <c r="BP24" s="74">
        <f t="shared" si="29"/>
        <v>18258</v>
      </c>
      <c r="BQ24" s="74">
        <v>18258</v>
      </c>
      <c r="BR24" s="74">
        <v>0</v>
      </c>
      <c r="BS24" s="74">
        <v>0</v>
      </c>
      <c r="BT24" s="74">
        <v>0</v>
      </c>
      <c r="BU24" s="74">
        <f t="shared" si="30"/>
        <v>69887</v>
      </c>
      <c r="BV24" s="74">
        <v>0</v>
      </c>
      <c r="BW24" s="74">
        <v>69887</v>
      </c>
      <c r="BX24" s="74">
        <v>0</v>
      </c>
      <c r="BY24" s="74">
        <v>0</v>
      </c>
      <c r="BZ24" s="74">
        <f t="shared" si="31"/>
        <v>71884</v>
      </c>
      <c r="CA24" s="74">
        <v>0</v>
      </c>
      <c r="CB24" s="74">
        <v>71884</v>
      </c>
      <c r="CC24" s="74">
        <v>0</v>
      </c>
      <c r="CD24" s="74">
        <v>0</v>
      </c>
      <c r="CE24" s="75" t="s">
        <v>248</v>
      </c>
      <c r="CF24" s="74">
        <v>0</v>
      </c>
      <c r="CG24" s="74">
        <v>11538</v>
      </c>
      <c r="CH24" s="74">
        <f t="shared" si="32"/>
        <v>171750</v>
      </c>
      <c r="CI24" s="74">
        <f t="shared" si="33"/>
        <v>2063</v>
      </c>
      <c r="CJ24" s="74">
        <f t="shared" si="34"/>
        <v>2063</v>
      </c>
      <c r="CK24" s="74">
        <f t="shared" si="35"/>
        <v>0</v>
      </c>
      <c r="CL24" s="74">
        <f t="shared" si="36"/>
        <v>2063</v>
      </c>
      <c r="CM24" s="74">
        <f t="shared" si="37"/>
        <v>0</v>
      </c>
      <c r="CN24" s="74">
        <f t="shared" si="38"/>
        <v>0</v>
      </c>
      <c r="CO24" s="74">
        <f t="shared" si="39"/>
        <v>0</v>
      </c>
      <c r="CP24" s="75" t="s">
        <v>248</v>
      </c>
      <c r="CQ24" s="74">
        <f t="shared" si="40"/>
        <v>790853</v>
      </c>
      <c r="CR24" s="74">
        <f t="shared" si="41"/>
        <v>51841</v>
      </c>
      <c r="CS24" s="74">
        <f t="shared" si="42"/>
        <v>51841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395367</v>
      </c>
      <c r="CX24" s="74">
        <f t="shared" si="47"/>
        <v>0</v>
      </c>
      <c r="CY24" s="74">
        <f t="shared" si="48"/>
        <v>395367</v>
      </c>
      <c r="CZ24" s="74">
        <f t="shared" si="49"/>
        <v>0</v>
      </c>
      <c r="DA24" s="74">
        <f t="shared" si="50"/>
        <v>0</v>
      </c>
      <c r="DB24" s="74">
        <f t="shared" si="51"/>
        <v>343645</v>
      </c>
      <c r="DC24" s="74">
        <f t="shared" si="52"/>
        <v>0</v>
      </c>
      <c r="DD24" s="74">
        <f t="shared" si="53"/>
        <v>343645</v>
      </c>
      <c r="DE24" s="74">
        <f t="shared" si="54"/>
        <v>0</v>
      </c>
      <c r="DF24" s="74">
        <f t="shared" si="55"/>
        <v>0</v>
      </c>
      <c r="DG24" s="75" t="s">
        <v>248</v>
      </c>
      <c r="DH24" s="74">
        <f t="shared" si="56"/>
        <v>0</v>
      </c>
      <c r="DI24" s="74">
        <f t="shared" si="57"/>
        <v>37102</v>
      </c>
      <c r="DJ24" s="74">
        <f t="shared" si="58"/>
        <v>830018</v>
      </c>
    </row>
    <row r="25" spans="1:114" s="50" customFormat="1" ht="12" customHeight="1">
      <c r="A25" s="53" t="s">
        <v>249</v>
      </c>
      <c r="B25" s="54" t="s">
        <v>281</v>
      </c>
      <c r="C25" s="53" t="s">
        <v>282</v>
      </c>
      <c r="D25" s="74">
        <f t="shared" si="6"/>
        <v>48331</v>
      </c>
      <c r="E25" s="74">
        <f t="shared" si="7"/>
        <v>37301</v>
      </c>
      <c r="F25" s="74">
        <v>0</v>
      </c>
      <c r="G25" s="74">
        <v>0</v>
      </c>
      <c r="H25" s="74">
        <v>0</v>
      </c>
      <c r="I25" s="74">
        <v>36986</v>
      </c>
      <c r="J25" s="74">
        <v>400500</v>
      </c>
      <c r="K25" s="74">
        <v>315</v>
      </c>
      <c r="L25" s="74">
        <v>11030</v>
      </c>
      <c r="M25" s="74">
        <f t="shared" si="8"/>
        <v>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4">
        <v>71490</v>
      </c>
      <c r="T25" s="74">
        <v>0</v>
      </c>
      <c r="U25" s="74">
        <v>0</v>
      </c>
      <c r="V25" s="74">
        <f t="shared" si="10"/>
        <v>48331</v>
      </c>
      <c r="W25" s="74">
        <f t="shared" si="11"/>
        <v>37301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36986</v>
      </c>
      <c r="AB25" s="74">
        <f t="shared" si="16"/>
        <v>471990</v>
      </c>
      <c r="AC25" s="74">
        <f t="shared" si="17"/>
        <v>315</v>
      </c>
      <c r="AD25" s="74">
        <f t="shared" si="18"/>
        <v>11030</v>
      </c>
      <c r="AE25" s="74">
        <f t="shared" si="19"/>
        <v>33327</v>
      </c>
      <c r="AF25" s="74">
        <f t="shared" si="20"/>
        <v>32283</v>
      </c>
      <c r="AG25" s="74">
        <v>0</v>
      </c>
      <c r="AH25" s="74">
        <v>32283</v>
      </c>
      <c r="AI25" s="74">
        <v>0</v>
      </c>
      <c r="AJ25" s="74">
        <v>0</v>
      </c>
      <c r="AK25" s="74">
        <v>1044</v>
      </c>
      <c r="AL25" s="75" t="s">
        <v>248</v>
      </c>
      <c r="AM25" s="74">
        <f t="shared" si="21"/>
        <v>415504</v>
      </c>
      <c r="AN25" s="74">
        <f t="shared" si="22"/>
        <v>19354</v>
      </c>
      <c r="AO25" s="74">
        <v>16059</v>
      </c>
      <c r="AP25" s="74">
        <v>0</v>
      </c>
      <c r="AQ25" s="74">
        <v>3295</v>
      </c>
      <c r="AR25" s="74">
        <v>0</v>
      </c>
      <c r="AS25" s="74">
        <f t="shared" si="23"/>
        <v>53297</v>
      </c>
      <c r="AT25" s="74">
        <v>0</v>
      </c>
      <c r="AU25" s="74">
        <v>48567</v>
      </c>
      <c r="AV25" s="74">
        <v>4730</v>
      </c>
      <c r="AW25" s="74">
        <v>0</v>
      </c>
      <c r="AX25" s="74">
        <f t="shared" si="24"/>
        <v>342853</v>
      </c>
      <c r="AY25" s="74">
        <v>0</v>
      </c>
      <c r="AZ25" s="74">
        <v>336873</v>
      </c>
      <c r="BA25" s="74">
        <v>5980</v>
      </c>
      <c r="BB25" s="74">
        <v>0</v>
      </c>
      <c r="BC25" s="75" t="s">
        <v>248</v>
      </c>
      <c r="BD25" s="74">
        <v>0</v>
      </c>
      <c r="BE25" s="74">
        <v>0</v>
      </c>
      <c r="BF25" s="74">
        <f t="shared" si="25"/>
        <v>448831</v>
      </c>
      <c r="BG25" s="74">
        <f t="shared" si="26"/>
        <v>0</v>
      </c>
      <c r="BH25" s="74">
        <f t="shared" si="27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5" t="s">
        <v>248</v>
      </c>
      <c r="BO25" s="74">
        <f t="shared" si="28"/>
        <v>71490</v>
      </c>
      <c r="BP25" s="74">
        <f t="shared" si="29"/>
        <v>2970</v>
      </c>
      <c r="BQ25" s="74">
        <v>2970</v>
      </c>
      <c r="BR25" s="74">
        <v>0</v>
      </c>
      <c r="BS25" s="74">
        <v>0</v>
      </c>
      <c r="BT25" s="74">
        <v>0</v>
      </c>
      <c r="BU25" s="74">
        <f t="shared" si="30"/>
        <v>47442</v>
      </c>
      <c r="BV25" s="74">
        <v>0</v>
      </c>
      <c r="BW25" s="74">
        <v>47442</v>
      </c>
      <c r="BX25" s="74">
        <v>0</v>
      </c>
      <c r="BY25" s="74">
        <v>0</v>
      </c>
      <c r="BZ25" s="74">
        <f t="shared" si="31"/>
        <v>21078</v>
      </c>
      <c r="CA25" s="74">
        <v>0</v>
      </c>
      <c r="CB25" s="74">
        <v>21078</v>
      </c>
      <c r="CC25" s="74">
        <v>0</v>
      </c>
      <c r="CD25" s="74">
        <v>0</v>
      </c>
      <c r="CE25" s="75" t="s">
        <v>248</v>
      </c>
      <c r="CF25" s="74">
        <v>0</v>
      </c>
      <c r="CG25" s="74">
        <v>0</v>
      </c>
      <c r="CH25" s="74">
        <f t="shared" si="32"/>
        <v>71490</v>
      </c>
      <c r="CI25" s="74">
        <f t="shared" si="33"/>
        <v>33327</v>
      </c>
      <c r="CJ25" s="74">
        <f t="shared" si="34"/>
        <v>32283</v>
      </c>
      <c r="CK25" s="74">
        <f t="shared" si="35"/>
        <v>0</v>
      </c>
      <c r="CL25" s="74">
        <f t="shared" si="36"/>
        <v>32283</v>
      </c>
      <c r="CM25" s="74">
        <f t="shared" si="37"/>
        <v>0</v>
      </c>
      <c r="CN25" s="74">
        <f t="shared" si="38"/>
        <v>0</v>
      </c>
      <c r="CO25" s="74">
        <f t="shared" si="39"/>
        <v>1044</v>
      </c>
      <c r="CP25" s="75" t="s">
        <v>248</v>
      </c>
      <c r="CQ25" s="74">
        <f t="shared" si="40"/>
        <v>486994</v>
      </c>
      <c r="CR25" s="74">
        <f t="shared" si="41"/>
        <v>22324</v>
      </c>
      <c r="CS25" s="74">
        <f t="shared" si="42"/>
        <v>19029</v>
      </c>
      <c r="CT25" s="74">
        <f t="shared" si="43"/>
        <v>0</v>
      </c>
      <c r="CU25" s="74">
        <f t="shared" si="44"/>
        <v>3295</v>
      </c>
      <c r="CV25" s="74">
        <f t="shared" si="45"/>
        <v>0</v>
      </c>
      <c r="CW25" s="74">
        <f t="shared" si="46"/>
        <v>100739</v>
      </c>
      <c r="CX25" s="74">
        <f t="shared" si="47"/>
        <v>0</v>
      </c>
      <c r="CY25" s="74">
        <f t="shared" si="48"/>
        <v>96009</v>
      </c>
      <c r="CZ25" s="74">
        <f t="shared" si="49"/>
        <v>4730</v>
      </c>
      <c r="DA25" s="74">
        <f t="shared" si="50"/>
        <v>0</v>
      </c>
      <c r="DB25" s="74">
        <f t="shared" si="51"/>
        <v>363931</v>
      </c>
      <c r="DC25" s="74">
        <f t="shared" si="52"/>
        <v>0</v>
      </c>
      <c r="DD25" s="74">
        <f t="shared" si="53"/>
        <v>357951</v>
      </c>
      <c r="DE25" s="74">
        <f t="shared" si="54"/>
        <v>5980</v>
      </c>
      <c r="DF25" s="74">
        <f t="shared" si="55"/>
        <v>0</v>
      </c>
      <c r="DG25" s="75" t="s">
        <v>248</v>
      </c>
      <c r="DH25" s="74">
        <f t="shared" si="56"/>
        <v>0</v>
      </c>
      <c r="DI25" s="74">
        <f t="shared" si="57"/>
        <v>0</v>
      </c>
      <c r="DJ25" s="74">
        <f t="shared" si="58"/>
        <v>520321</v>
      </c>
    </row>
    <row r="26" spans="1:114" s="50" customFormat="1" ht="12" customHeight="1">
      <c r="A26" s="53" t="s">
        <v>249</v>
      </c>
      <c r="B26" s="54" t="s">
        <v>283</v>
      </c>
      <c r="C26" s="53" t="s">
        <v>284</v>
      </c>
      <c r="D26" s="74">
        <f t="shared" si="6"/>
        <v>1324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97790</v>
      </c>
      <c r="K26" s="74">
        <v>0</v>
      </c>
      <c r="L26" s="74">
        <v>1324</v>
      </c>
      <c r="M26" s="74">
        <f t="shared" si="8"/>
        <v>0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10"/>
        <v>1324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4">
        <f t="shared" si="16"/>
        <v>97790</v>
      </c>
      <c r="AC26" s="74">
        <f t="shared" si="17"/>
        <v>0</v>
      </c>
      <c r="AD26" s="74">
        <f t="shared" si="18"/>
        <v>1324</v>
      </c>
      <c r="AE26" s="74">
        <f t="shared" si="19"/>
        <v>99114</v>
      </c>
      <c r="AF26" s="74">
        <f t="shared" si="20"/>
        <v>66808</v>
      </c>
      <c r="AG26" s="74">
        <v>0</v>
      </c>
      <c r="AH26" s="74">
        <v>0</v>
      </c>
      <c r="AI26" s="74">
        <v>0</v>
      </c>
      <c r="AJ26" s="74">
        <v>66808</v>
      </c>
      <c r="AK26" s="74">
        <v>32306</v>
      </c>
      <c r="AL26" s="75" t="s">
        <v>248</v>
      </c>
      <c r="AM26" s="74">
        <f t="shared" si="21"/>
        <v>0</v>
      </c>
      <c r="AN26" s="74">
        <f t="shared" si="22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3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4"/>
        <v>0</v>
      </c>
      <c r="AY26" s="74">
        <v>0</v>
      </c>
      <c r="AZ26" s="74">
        <v>0</v>
      </c>
      <c r="BA26" s="74">
        <v>0</v>
      </c>
      <c r="BB26" s="74">
        <v>0</v>
      </c>
      <c r="BC26" s="75" t="s">
        <v>248</v>
      </c>
      <c r="BD26" s="74">
        <v>0</v>
      </c>
      <c r="BE26" s="74">
        <v>0</v>
      </c>
      <c r="BF26" s="74">
        <f t="shared" si="25"/>
        <v>99114</v>
      </c>
      <c r="BG26" s="74">
        <f t="shared" si="26"/>
        <v>0</v>
      </c>
      <c r="BH26" s="74">
        <f t="shared" si="27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5" t="s">
        <v>248</v>
      </c>
      <c r="BO26" s="74">
        <f t="shared" si="28"/>
        <v>0</v>
      </c>
      <c r="BP26" s="74">
        <f t="shared" si="29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30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1"/>
        <v>0</v>
      </c>
      <c r="CA26" s="74">
        <v>0</v>
      </c>
      <c r="CB26" s="74">
        <v>0</v>
      </c>
      <c r="CC26" s="74">
        <v>0</v>
      </c>
      <c r="CD26" s="74">
        <v>0</v>
      </c>
      <c r="CE26" s="75" t="s">
        <v>248</v>
      </c>
      <c r="CF26" s="74">
        <v>0</v>
      </c>
      <c r="CG26" s="74">
        <v>0</v>
      </c>
      <c r="CH26" s="74">
        <f t="shared" si="32"/>
        <v>0</v>
      </c>
      <c r="CI26" s="74">
        <f t="shared" si="33"/>
        <v>99114</v>
      </c>
      <c r="CJ26" s="74">
        <f t="shared" si="34"/>
        <v>66808</v>
      </c>
      <c r="CK26" s="74">
        <f t="shared" si="35"/>
        <v>0</v>
      </c>
      <c r="CL26" s="74">
        <f t="shared" si="36"/>
        <v>0</v>
      </c>
      <c r="CM26" s="74">
        <f t="shared" si="37"/>
        <v>0</v>
      </c>
      <c r="CN26" s="74">
        <f t="shared" si="38"/>
        <v>66808</v>
      </c>
      <c r="CO26" s="74">
        <f t="shared" si="39"/>
        <v>32306</v>
      </c>
      <c r="CP26" s="75" t="s">
        <v>248</v>
      </c>
      <c r="CQ26" s="74">
        <f t="shared" si="40"/>
        <v>0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5" t="s">
        <v>248</v>
      </c>
      <c r="DH26" s="74">
        <f t="shared" si="56"/>
        <v>0</v>
      </c>
      <c r="DI26" s="74">
        <f t="shared" si="57"/>
        <v>0</v>
      </c>
      <c r="DJ26" s="74">
        <f t="shared" si="58"/>
        <v>99114</v>
      </c>
    </row>
    <row r="27" spans="1:114" s="50" customFormat="1" ht="12" customHeight="1">
      <c r="A27" s="53" t="s">
        <v>249</v>
      </c>
      <c r="B27" s="54" t="s">
        <v>285</v>
      </c>
      <c r="C27" s="53" t="s">
        <v>892</v>
      </c>
      <c r="D27" s="74">
        <f t="shared" si="6"/>
        <v>514280</v>
      </c>
      <c r="E27" s="74">
        <f t="shared" si="7"/>
        <v>514280</v>
      </c>
      <c r="F27" s="74">
        <v>68946</v>
      </c>
      <c r="G27" s="74">
        <v>0</v>
      </c>
      <c r="H27" s="74">
        <v>444900</v>
      </c>
      <c r="I27" s="74">
        <v>0</v>
      </c>
      <c r="J27" s="74">
        <v>308784</v>
      </c>
      <c r="K27" s="74">
        <v>434</v>
      </c>
      <c r="L27" s="74">
        <v>0</v>
      </c>
      <c r="M27" s="74">
        <f t="shared" si="8"/>
        <v>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10"/>
        <v>514280</v>
      </c>
      <c r="W27" s="74">
        <f t="shared" si="11"/>
        <v>514280</v>
      </c>
      <c r="X27" s="74">
        <f t="shared" si="12"/>
        <v>68946</v>
      </c>
      <c r="Y27" s="74">
        <f t="shared" si="13"/>
        <v>0</v>
      </c>
      <c r="Z27" s="74">
        <f t="shared" si="14"/>
        <v>444900</v>
      </c>
      <c r="AA27" s="74">
        <f t="shared" si="15"/>
        <v>0</v>
      </c>
      <c r="AB27" s="74">
        <f t="shared" si="16"/>
        <v>308784</v>
      </c>
      <c r="AC27" s="74">
        <f t="shared" si="17"/>
        <v>434</v>
      </c>
      <c r="AD27" s="74">
        <f t="shared" si="18"/>
        <v>0</v>
      </c>
      <c r="AE27" s="74">
        <f t="shared" si="19"/>
        <v>639202</v>
      </c>
      <c r="AF27" s="74">
        <f t="shared" si="20"/>
        <v>450262</v>
      </c>
      <c r="AG27" s="74">
        <v>0</v>
      </c>
      <c r="AH27" s="74">
        <v>225131</v>
      </c>
      <c r="AI27" s="74">
        <v>225131</v>
      </c>
      <c r="AJ27" s="74">
        <v>0</v>
      </c>
      <c r="AK27" s="74">
        <v>188940</v>
      </c>
      <c r="AL27" s="75" t="s">
        <v>248</v>
      </c>
      <c r="AM27" s="74">
        <f t="shared" si="21"/>
        <v>128534</v>
      </c>
      <c r="AN27" s="74">
        <f t="shared" si="22"/>
        <v>128432</v>
      </c>
      <c r="AO27" s="74">
        <v>128432</v>
      </c>
      <c r="AP27" s="74">
        <v>0</v>
      </c>
      <c r="AQ27" s="74">
        <v>0</v>
      </c>
      <c r="AR27" s="74">
        <v>0</v>
      </c>
      <c r="AS27" s="74">
        <f t="shared" si="23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4"/>
        <v>0</v>
      </c>
      <c r="AY27" s="74">
        <v>0</v>
      </c>
      <c r="AZ27" s="74">
        <v>0</v>
      </c>
      <c r="BA27" s="74">
        <v>0</v>
      </c>
      <c r="BB27" s="74">
        <v>0</v>
      </c>
      <c r="BC27" s="75" t="s">
        <v>248</v>
      </c>
      <c r="BD27" s="74">
        <v>102</v>
      </c>
      <c r="BE27" s="74">
        <v>55328</v>
      </c>
      <c r="BF27" s="74">
        <f t="shared" si="25"/>
        <v>823064</v>
      </c>
      <c r="BG27" s="74">
        <f t="shared" si="26"/>
        <v>0</v>
      </c>
      <c r="BH27" s="74">
        <f t="shared" si="27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5" t="s">
        <v>248</v>
      </c>
      <c r="BO27" s="74">
        <f t="shared" si="28"/>
        <v>0</v>
      </c>
      <c r="BP27" s="74">
        <f t="shared" si="29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30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1"/>
        <v>0</v>
      </c>
      <c r="CA27" s="74">
        <v>0</v>
      </c>
      <c r="CB27" s="74">
        <v>0</v>
      </c>
      <c r="CC27" s="74">
        <v>0</v>
      </c>
      <c r="CD27" s="74">
        <v>0</v>
      </c>
      <c r="CE27" s="75" t="s">
        <v>248</v>
      </c>
      <c r="CF27" s="74">
        <v>0</v>
      </c>
      <c r="CG27" s="74">
        <v>0</v>
      </c>
      <c r="CH27" s="74">
        <f t="shared" si="32"/>
        <v>0</v>
      </c>
      <c r="CI27" s="74">
        <f t="shared" si="33"/>
        <v>639202</v>
      </c>
      <c r="CJ27" s="74">
        <f t="shared" si="34"/>
        <v>450262</v>
      </c>
      <c r="CK27" s="74">
        <f t="shared" si="35"/>
        <v>0</v>
      </c>
      <c r="CL27" s="74">
        <f t="shared" si="36"/>
        <v>225131</v>
      </c>
      <c r="CM27" s="74">
        <f t="shared" si="37"/>
        <v>225131</v>
      </c>
      <c r="CN27" s="74">
        <f t="shared" si="38"/>
        <v>0</v>
      </c>
      <c r="CO27" s="74">
        <f t="shared" si="39"/>
        <v>188940</v>
      </c>
      <c r="CP27" s="75" t="s">
        <v>248</v>
      </c>
      <c r="CQ27" s="74">
        <f t="shared" si="40"/>
        <v>128534</v>
      </c>
      <c r="CR27" s="74">
        <f t="shared" si="41"/>
        <v>128432</v>
      </c>
      <c r="CS27" s="74">
        <f t="shared" si="42"/>
        <v>128432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5" t="s">
        <v>248</v>
      </c>
      <c r="DH27" s="74">
        <f t="shared" si="56"/>
        <v>102</v>
      </c>
      <c r="DI27" s="74">
        <f t="shared" si="57"/>
        <v>55328</v>
      </c>
      <c r="DJ27" s="74">
        <f t="shared" si="58"/>
        <v>823064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286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287</v>
      </c>
      <c r="B2" s="147" t="s">
        <v>288</v>
      </c>
      <c r="C2" s="153" t="s">
        <v>289</v>
      </c>
      <c r="D2" s="136" t="s">
        <v>290</v>
      </c>
      <c r="E2" s="103"/>
      <c r="F2" s="103"/>
      <c r="G2" s="103"/>
      <c r="H2" s="103"/>
      <c r="I2" s="103"/>
      <c r="J2" s="103"/>
      <c r="K2" s="103"/>
      <c r="L2" s="104"/>
      <c r="M2" s="136" t="s">
        <v>291</v>
      </c>
      <c r="N2" s="103"/>
      <c r="O2" s="103"/>
      <c r="P2" s="103"/>
      <c r="Q2" s="103"/>
      <c r="R2" s="103"/>
      <c r="S2" s="103"/>
      <c r="T2" s="103"/>
      <c r="U2" s="104"/>
      <c r="V2" s="136" t="s">
        <v>179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175</v>
      </c>
      <c r="E3" s="105"/>
      <c r="F3" s="105"/>
      <c r="G3" s="105"/>
      <c r="H3" s="105"/>
      <c r="I3" s="105"/>
      <c r="J3" s="105"/>
      <c r="K3" s="105"/>
      <c r="L3" s="106"/>
      <c r="M3" s="137" t="s">
        <v>175</v>
      </c>
      <c r="N3" s="105"/>
      <c r="O3" s="105"/>
      <c r="P3" s="105"/>
      <c r="Q3" s="105"/>
      <c r="R3" s="105"/>
      <c r="S3" s="105"/>
      <c r="T3" s="105"/>
      <c r="U3" s="106"/>
      <c r="V3" s="137" t="s">
        <v>176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183</v>
      </c>
      <c r="F4" s="108"/>
      <c r="G4" s="108"/>
      <c r="H4" s="108"/>
      <c r="I4" s="108"/>
      <c r="J4" s="108"/>
      <c r="K4" s="109"/>
      <c r="L4" s="127" t="s">
        <v>184</v>
      </c>
      <c r="M4" s="107"/>
      <c r="N4" s="137" t="s">
        <v>185</v>
      </c>
      <c r="O4" s="108"/>
      <c r="P4" s="108"/>
      <c r="Q4" s="108"/>
      <c r="R4" s="108"/>
      <c r="S4" s="108"/>
      <c r="T4" s="109"/>
      <c r="U4" s="127" t="s">
        <v>186</v>
      </c>
      <c r="V4" s="107"/>
      <c r="W4" s="137" t="s">
        <v>185</v>
      </c>
      <c r="X4" s="108"/>
      <c r="Y4" s="108"/>
      <c r="Z4" s="108"/>
      <c r="AA4" s="108"/>
      <c r="AB4" s="108"/>
      <c r="AC4" s="109"/>
      <c r="AD4" s="127" t="s">
        <v>184</v>
      </c>
    </row>
    <row r="5" spans="1:30" s="45" customFormat="1" ht="23.25" customHeight="1">
      <c r="A5" s="154"/>
      <c r="B5" s="148"/>
      <c r="C5" s="154"/>
      <c r="D5" s="107"/>
      <c r="E5" s="107" t="s">
        <v>187</v>
      </c>
      <c r="F5" s="126" t="s">
        <v>292</v>
      </c>
      <c r="G5" s="126" t="s">
        <v>214</v>
      </c>
      <c r="H5" s="126" t="s">
        <v>293</v>
      </c>
      <c r="I5" s="126" t="s">
        <v>294</v>
      </c>
      <c r="J5" s="126" t="s">
        <v>295</v>
      </c>
      <c r="K5" s="126" t="s">
        <v>181</v>
      </c>
      <c r="L5" s="69"/>
      <c r="M5" s="107"/>
      <c r="N5" s="107" t="s">
        <v>171</v>
      </c>
      <c r="O5" s="126" t="s">
        <v>209</v>
      </c>
      <c r="P5" s="126" t="s">
        <v>214</v>
      </c>
      <c r="Q5" s="126" t="s">
        <v>293</v>
      </c>
      <c r="R5" s="126" t="s">
        <v>296</v>
      </c>
      <c r="S5" s="126" t="s">
        <v>297</v>
      </c>
      <c r="T5" s="126" t="s">
        <v>298</v>
      </c>
      <c r="U5" s="69"/>
      <c r="V5" s="107"/>
      <c r="W5" s="107" t="s">
        <v>179</v>
      </c>
      <c r="X5" s="126" t="s">
        <v>209</v>
      </c>
      <c r="Y5" s="126" t="s">
        <v>214</v>
      </c>
      <c r="Z5" s="126" t="s">
        <v>299</v>
      </c>
      <c r="AA5" s="126" t="s">
        <v>300</v>
      </c>
      <c r="AB5" s="126" t="s">
        <v>295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245</v>
      </c>
      <c r="E6" s="110" t="s">
        <v>245</v>
      </c>
      <c r="F6" s="111" t="s">
        <v>301</v>
      </c>
      <c r="G6" s="111" t="s">
        <v>302</v>
      </c>
      <c r="H6" s="111" t="s">
        <v>301</v>
      </c>
      <c r="I6" s="111" t="s">
        <v>245</v>
      </c>
      <c r="J6" s="111" t="s">
        <v>245</v>
      </c>
      <c r="K6" s="111" t="s">
        <v>245</v>
      </c>
      <c r="L6" s="111" t="s">
        <v>303</v>
      </c>
      <c r="M6" s="110" t="s">
        <v>304</v>
      </c>
      <c r="N6" s="110" t="s">
        <v>303</v>
      </c>
      <c r="O6" s="111" t="s">
        <v>245</v>
      </c>
      <c r="P6" s="111" t="s">
        <v>245</v>
      </c>
      <c r="Q6" s="111" t="s">
        <v>245</v>
      </c>
      <c r="R6" s="111" t="s">
        <v>305</v>
      </c>
      <c r="S6" s="111" t="s">
        <v>304</v>
      </c>
      <c r="T6" s="111" t="s">
        <v>305</v>
      </c>
      <c r="U6" s="111" t="s">
        <v>245</v>
      </c>
      <c r="V6" s="110" t="s">
        <v>245</v>
      </c>
      <c r="W6" s="110" t="s">
        <v>245</v>
      </c>
      <c r="X6" s="111" t="s">
        <v>305</v>
      </c>
      <c r="Y6" s="111" t="s">
        <v>304</v>
      </c>
      <c r="Z6" s="111" t="s">
        <v>305</v>
      </c>
      <c r="AA6" s="111" t="s">
        <v>245</v>
      </c>
      <c r="AB6" s="111" t="s">
        <v>245</v>
      </c>
      <c r="AC6" s="111" t="s">
        <v>245</v>
      </c>
      <c r="AD6" s="111" t="s">
        <v>305</v>
      </c>
    </row>
    <row r="7" spans="1:30" s="50" customFormat="1" ht="12" customHeight="1">
      <c r="A7" s="48" t="s">
        <v>306</v>
      </c>
      <c r="B7" s="63" t="s">
        <v>307</v>
      </c>
      <c r="C7" s="48" t="s">
        <v>179</v>
      </c>
      <c r="D7" s="70">
        <f aca="true" t="shared" si="0" ref="D7:AD7">SUM(D8:D54)</f>
        <v>26740058</v>
      </c>
      <c r="E7" s="70">
        <f t="shared" si="0"/>
        <v>5989449</v>
      </c>
      <c r="F7" s="70">
        <f t="shared" si="0"/>
        <v>352513</v>
      </c>
      <c r="G7" s="70">
        <f t="shared" si="0"/>
        <v>39937</v>
      </c>
      <c r="H7" s="70">
        <f t="shared" si="0"/>
        <v>444900</v>
      </c>
      <c r="I7" s="70">
        <f t="shared" si="0"/>
        <v>3921894</v>
      </c>
      <c r="J7" s="70">
        <f t="shared" si="0"/>
        <v>3741867</v>
      </c>
      <c r="K7" s="70">
        <f t="shared" si="0"/>
        <v>1230205</v>
      </c>
      <c r="L7" s="70">
        <f t="shared" si="0"/>
        <v>20750609</v>
      </c>
      <c r="M7" s="70">
        <f t="shared" si="0"/>
        <v>4664010</v>
      </c>
      <c r="N7" s="70">
        <f t="shared" si="0"/>
        <v>576560</v>
      </c>
      <c r="O7" s="70">
        <f t="shared" si="0"/>
        <v>8350</v>
      </c>
      <c r="P7" s="70">
        <f t="shared" si="0"/>
        <v>4246</v>
      </c>
      <c r="Q7" s="70">
        <f t="shared" si="0"/>
        <v>0</v>
      </c>
      <c r="R7" s="70">
        <f t="shared" si="0"/>
        <v>497141</v>
      </c>
      <c r="S7" s="70">
        <f t="shared" si="0"/>
        <v>1851778</v>
      </c>
      <c r="T7" s="70">
        <f t="shared" si="0"/>
        <v>66823</v>
      </c>
      <c r="U7" s="70">
        <f t="shared" si="0"/>
        <v>4087450</v>
      </c>
      <c r="V7" s="70">
        <f t="shared" si="0"/>
        <v>31404068</v>
      </c>
      <c r="W7" s="70">
        <f t="shared" si="0"/>
        <v>6566009</v>
      </c>
      <c r="X7" s="70">
        <f t="shared" si="0"/>
        <v>360863</v>
      </c>
      <c r="Y7" s="70">
        <f t="shared" si="0"/>
        <v>44183</v>
      </c>
      <c r="Z7" s="70">
        <f t="shared" si="0"/>
        <v>444900</v>
      </c>
      <c r="AA7" s="70">
        <f t="shared" si="0"/>
        <v>4419035</v>
      </c>
      <c r="AB7" s="70">
        <f t="shared" si="0"/>
        <v>5593645</v>
      </c>
      <c r="AC7" s="70">
        <f t="shared" si="0"/>
        <v>1297028</v>
      </c>
      <c r="AD7" s="70">
        <f t="shared" si="0"/>
        <v>24838059</v>
      </c>
    </row>
    <row r="8" spans="1:30" s="50" customFormat="1" ht="12" customHeight="1">
      <c r="A8" s="51" t="s">
        <v>246</v>
      </c>
      <c r="B8" s="64" t="s">
        <v>308</v>
      </c>
      <c r="C8" s="51" t="s">
        <v>309</v>
      </c>
      <c r="D8" s="72">
        <f aca="true" t="shared" si="1" ref="D8:D54">SUM(E8,+L8)</f>
        <v>9878448</v>
      </c>
      <c r="E8" s="72">
        <f aca="true" t="shared" si="2" ref="E8:E54">+SUM(F8:I8,K8)</f>
        <v>2691929</v>
      </c>
      <c r="F8" s="72">
        <v>0</v>
      </c>
      <c r="G8" s="72">
        <v>0</v>
      </c>
      <c r="H8" s="72">
        <v>0</v>
      </c>
      <c r="I8" s="72">
        <v>2024864</v>
      </c>
      <c r="J8" s="73">
        <v>0</v>
      </c>
      <c r="K8" s="72">
        <v>667065</v>
      </c>
      <c r="L8" s="72">
        <v>7186519</v>
      </c>
      <c r="M8" s="72">
        <f aca="true" t="shared" si="3" ref="M8:M54">SUM(N8,+U8)</f>
        <v>1420705</v>
      </c>
      <c r="N8" s="72">
        <f aca="true" t="shared" si="4" ref="N8:N54">+SUM(O8:R8,T8)</f>
        <v>73071</v>
      </c>
      <c r="O8" s="72">
        <v>0</v>
      </c>
      <c r="P8" s="72">
        <v>0</v>
      </c>
      <c r="Q8" s="72">
        <v>0</v>
      </c>
      <c r="R8" s="72">
        <v>53231</v>
      </c>
      <c r="S8" s="73">
        <v>0</v>
      </c>
      <c r="T8" s="72">
        <v>19840</v>
      </c>
      <c r="U8" s="72">
        <v>1347634</v>
      </c>
      <c r="V8" s="72">
        <f aca="true" t="shared" si="5" ref="V8:V54">+SUM(D8,M8)</f>
        <v>11299153</v>
      </c>
      <c r="W8" s="72">
        <f aca="true" t="shared" si="6" ref="W8:W54">+SUM(E8,N8)</f>
        <v>2765000</v>
      </c>
      <c r="X8" s="72">
        <f aca="true" t="shared" si="7" ref="X8:X54">+SUM(F8,O8)</f>
        <v>0</v>
      </c>
      <c r="Y8" s="72">
        <f aca="true" t="shared" si="8" ref="Y8:Y54">+SUM(G8,P8)</f>
        <v>0</v>
      </c>
      <c r="Z8" s="72">
        <f aca="true" t="shared" si="9" ref="Z8:Z54">+SUM(H8,Q8)</f>
        <v>0</v>
      </c>
      <c r="AA8" s="72">
        <f aca="true" t="shared" si="10" ref="AA8:AA54">+SUM(I8,R8)</f>
        <v>2078095</v>
      </c>
      <c r="AB8" s="73">
        <v>0</v>
      </c>
      <c r="AC8" s="72">
        <f aca="true" t="shared" si="11" ref="AC8:AC54">+SUM(K8,T8)</f>
        <v>686905</v>
      </c>
      <c r="AD8" s="72">
        <f aca="true" t="shared" si="12" ref="AD8:AD54">+SUM(L8,U8)</f>
        <v>8534153</v>
      </c>
    </row>
    <row r="9" spans="1:30" s="50" customFormat="1" ht="12" customHeight="1">
      <c r="A9" s="51" t="s">
        <v>306</v>
      </c>
      <c r="B9" s="64" t="s">
        <v>310</v>
      </c>
      <c r="C9" s="51" t="s">
        <v>311</v>
      </c>
      <c r="D9" s="72">
        <f t="shared" si="1"/>
        <v>5859804</v>
      </c>
      <c r="E9" s="72">
        <f t="shared" si="2"/>
        <v>944835</v>
      </c>
      <c r="F9" s="72">
        <v>15780</v>
      </c>
      <c r="G9" s="72">
        <v>4000</v>
      </c>
      <c r="H9" s="72">
        <v>0</v>
      </c>
      <c r="I9" s="72">
        <v>678043</v>
      </c>
      <c r="J9" s="73">
        <v>0</v>
      </c>
      <c r="K9" s="72">
        <v>247012</v>
      </c>
      <c r="L9" s="72">
        <v>4914969</v>
      </c>
      <c r="M9" s="72">
        <f t="shared" si="3"/>
        <v>706011</v>
      </c>
      <c r="N9" s="72">
        <f t="shared" si="4"/>
        <v>70640</v>
      </c>
      <c r="O9" s="72">
        <v>0</v>
      </c>
      <c r="P9" s="72">
        <v>0</v>
      </c>
      <c r="Q9" s="72">
        <v>0</v>
      </c>
      <c r="R9" s="72">
        <v>69894</v>
      </c>
      <c r="S9" s="73">
        <v>0</v>
      </c>
      <c r="T9" s="72">
        <v>746</v>
      </c>
      <c r="U9" s="72">
        <v>635371</v>
      </c>
      <c r="V9" s="72">
        <f t="shared" si="5"/>
        <v>6565815</v>
      </c>
      <c r="W9" s="72">
        <f t="shared" si="6"/>
        <v>1015475</v>
      </c>
      <c r="X9" s="72">
        <f t="shared" si="7"/>
        <v>15780</v>
      </c>
      <c r="Y9" s="72">
        <f t="shared" si="8"/>
        <v>4000</v>
      </c>
      <c r="Z9" s="72">
        <f t="shared" si="9"/>
        <v>0</v>
      </c>
      <c r="AA9" s="72">
        <f t="shared" si="10"/>
        <v>747937</v>
      </c>
      <c r="AB9" s="73">
        <v>0</v>
      </c>
      <c r="AC9" s="72">
        <f t="shared" si="11"/>
        <v>247758</v>
      </c>
      <c r="AD9" s="72">
        <f t="shared" si="12"/>
        <v>5550340</v>
      </c>
    </row>
    <row r="10" spans="1:30" s="50" customFormat="1" ht="12" customHeight="1">
      <c r="A10" s="51" t="s">
        <v>246</v>
      </c>
      <c r="B10" s="64" t="s">
        <v>312</v>
      </c>
      <c r="C10" s="51" t="s">
        <v>313</v>
      </c>
      <c r="D10" s="72">
        <f t="shared" si="1"/>
        <v>1703979</v>
      </c>
      <c r="E10" s="72">
        <f t="shared" si="2"/>
        <v>247863</v>
      </c>
      <c r="F10" s="72">
        <v>0</v>
      </c>
      <c r="G10" s="72">
        <v>155</v>
      </c>
      <c r="H10" s="72">
        <v>0</v>
      </c>
      <c r="I10" s="72">
        <v>245708</v>
      </c>
      <c r="J10" s="73">
        <v>0</v>
      </c>
      <c r="K10" s="72">
        <v>2000</v>
      </c>
      <c r="L10" s="72">
        <v>1456116</v>
      </c>
      <c r="M10" s="72">
        <f t="shared" si="3"/>
        <v>298926</v>
      </c>
      <c r="N10" s="72">
        <f t="shared" si="4"/>
        <v>1800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1800</v>
      </c>
      <c r="U10" s="72">
        <v>297126</v>
      </c>
      <c r="V10" s="72">
        <f t="shared" si="5"/>
        <v>2002905</v>
      </c>
      <c r="W10" s="72">
        <f t="shared" si="6"/>
        <v>249663</v>
      </c>
      <c r="X10" s="72">
        <f t="shared" si="7"/>
        <v>0</v>
      </c>
      <c r="Y10" s="72">
        <f t="shared" si="8"/>
        <v>155</v>
      </c>
      <c r="Z10" s="72">
        <f t="shared" si="9"/>
        <v>0</v>
      </c>
      <c r="AA10" s="72">
        <f t="shared" si="10"/>
        <v>245708</v>
      </c>
      <c r="AB10" s="73">
        <v>0</v>
      </c>
      <c r="AC10" s="72">
        <f t="shared" si="11"/>
        <v>3800</v>
      </c>
      <c r="AD10" s="72">
        <f t="shared" si="12"/>
        <v>1753242</v>
      </c>
    </row>
    <row r="11" spans="1:30" s="50" customFormat="1" ht="12" customHeight="1">
      <c r="A11" s="51" t="s">
        <v>306</v>
      </c>
      <c r="B11" s="64" t="s">
        <v>314</v>
      </c>
      <c r="C11" s="51" t="s">
        <v>315</v>
      </c>
      <c r="D11" s="72">
        <f t="shared" si="1"/>
        <v>674684</v>
      </c>
      <c r="E11" s="72">
        <f t="shared" si="2"/>
        <v>63494</v>
      </c>
      <c r="F11" s="72">
        <v>0</v>
      </c>
      <c r="G11" s="72">
        <v>379</v>
      </c>
      <c r="H11" s="72">
        <v>0</v>
      </c>
      <c r="I11" s="72">
        <v>59030</v>
      </c>
      <c r="J11" s="73">
        <v>0</v>
      </c>
      <c r="K11" s="72">
        <v>4085</v>
      </c>
      <c r="L11" s="72">
        <v>611190</v>
      </c>
      <c r="M11" s="72">
        <f t="shared" si="3"/>
        <v>76845</v>
      </c>
      <c r="N11" s="72">
        <f t="shared" si="4"/>
        <v>713</v>
      </c>
      <c r="O11" s="72">
        <v>0</v>
      </c>
      <c r="P11" s="72">
        <v>0</v>
      </c>
      <c r="Q11" s="72">
        <v>0</v>
      </c>
      <c r="R11" s="72">
        <v>713</v>
      </c>
      <c r="S11" s="73">
        <v>0</v>
      </c>
      <c r="T11" s="72">
        <v>0</v>
      </c>
      <c r="U11" s="72">
        <v>76132</v>
      </c>
      <c r="V11" s="72">
        <f t="shared" si="5"/>
        <v>751529</v>
      </c>
      <c r="W11" s="72">
        <f t="shared" si="6"/>
        <v>64207</v>
      </c>
      <c r="X11" s="72">
        <f t="shared" si="7"/>
        <v>0</v>
      </c>
      <c r="Y11" s="72">
        <f t="shared" si="8"/>
        <v>379</v>
      </c>
      <c r="Z11" s="72">
        <f t="shared" si="9"/>
        <v>0</v>
      </c>
      <c r="AA11" s="72">
        <f t="shared" si="10"/>
        <v>59743</v>
      </c>
      <c r="AB11" s="73">
        <v>0</v>
      </c>
      <c r="AC11" s="72">
        <f t="shared" si="11"/>
        <v>4085</v>
      </c>
      <c r="AD11" s="72">
        <f t="shared" si="12"/>
        <v>687322</v>
      </c>
    </row>
    <row r="12" spans="1:30" s="50" customFormat="1" ht="12" customHeight="1">
      <c r="A12" s="53" t="s">
        <v>246</v>
      </c>
      <c r="B12" s="54" t="s">
        <v>316</v>
      </c>
      <c r="C12" s="53" t="s">
        <v>317</v>
      </c>
      <c r="D12" s="74">
        <f t="shared" si="1"/>
        <v>684018</v>
      </c>
      <c r="E12" s="74">
        <f t="shared" si="2"/>
        <v>30045</v>
      </c>
      <c r="F12" s="74">
        <v>0</v>
      </c>
      <c r="G12" s="74">
        <v>3314</v>
      </c>
      <c r="H12" s="74">
        <v>0</v>
      </c>
      <c r="I12" s="74">
        <v>13718</v>
      </c>
      <c r="J12" s="75">
        <v>0</v>
      </c>
      <c r="K12" s="74">
        <v>13013</v>
      </c>
      <c r="L12" s="74">
        <v>653973</v>
      </c>
      <c r="M12" s="74">
        <f t="shared" si="3"/>
        <v>284227</v>
      </c>
      <c r="N12" s="74">
        <f t="shared" si="4"/>
        <v>109219</v>
      </c>
      <c r="O12" s="74">
        <v>8350</v>
      </c>
      <c r="P12" s="74">
        <v>0</v>
      </c>
      <c r="Q12" s="74">
        <v>0</v>
      </c>
      <c r="R12" s="74">
        <v>100312</v>
      </c>
      <c r="S12" s="75">
        <v>0</v>
      </c>
      <c r="T12" s="74">
        <v>557</v>
      </c>
      <c r="U12" s="74">
        <v>175008</v>
      </c>
      <c r="V12" s="74">
        <f t="shared" si="5"/>
        <v>968245</v>
      </c>
      <c r="W12" s="74">
        <f t="shared" si="6"/>
        <v>139264</v>
      </c>
      <c r="X12" s="74">
        <f t="shared" si="7"/>
        <v>8350</v>
      </c>
      <c r="Y12" s="74">
        <f t="shared" si="8"/>
        <v>3314</v>
      </c>
      <c r="Z12" s="74">
        <f t="shared" si="9"/>
        <v>0</v>
      </c>
      <c r="AA12" s="74">
        <f t="shared" si="10"/>
        <v>114030</v>
      </c>
      <c r="AB12" s="75">
        <v>0</v>
      </c>
      <c r="AC12" s="74">
        <f t="shared" si="11"/>
        <v>13570</v>
      </c>
      <c r="AD12" s="74">
        <f t="shared" si="12"/>
        <v>828981</v>
      </c>
    </row>
    <row r="13" spans="1:30" s="50" customFormat="1" ht="12" customHeight="1">
      <c r="A13" s="53" t="s">
        <v>306</v>
      </c>
      <c r="B13" s="54" t="s">
        <v>318</v>
      </c>
      <c r="C13" s="53" t="s">
        <v>319</v>
      </c>
      <c r="D13" s="74">
        <f t="shared" si="1"/>
        <v>542283</v>
      </c>
      <c r="E13" s="74">
        <f t="shared" si="2"/>
        <v>34796</v>
      </c>
      <c r="F13" s="74">
        <v>0</v>
      </c>
      <c r="G13" s="74">
        <v>0</v>
      </c>
      <c r="H13" s="74">
        <v>0</v>
      </c>
      <c r="I13" s="74">
        <v>32298</v>
      </c>
      <c r="J13" s="75">
        <v>0</v>
      </c>
      <c r="K13" s="74">
        <v>2498</v>
      </c>
      <c r="L13" s="74">
        <v>507487</v>
      </c>
      <c r="M13" s="74">
        <f t="shared" si="3"/>
        <v>157679</v>
      </c>
      <c r="N13" s="74">
        <f t="shared" si="4"/>
        <v>16160</v>
      </c>
      <c r="O13" s="74">
        <v>0</v>
      </c>
      <c r="P13" s="74">
        <v>0</v>
      </c>
      <c r="Q13" s="74">
        <v>0</v>
      </c>
      <c r="R13" s="74">
        <v>16160</v>
      </c>
      <c r="S13" s="75">
        <v>0</v>
      </c>
      <c r="T13" s="74">
        <v>0</v>
      </c>
      <c r="U13" s="74">
        <v>141519</v>
      </c>
      <c r="V13" s="74">
        <f t="shared" si="5"/>
        <v>699962</v>
      </c>
      <c r="W13" s="74">
        <f t="shared" si="6"/>
        <v>50956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48458</v>
      </c>
      <c r="AB13" s="75">
        <v>0</v>
      </c>
      <c r="AC13" s="74">
        <f t="shared" si="11"/>
        <v>2498</v>
      </c>
      <c r="AD13" s="74">
        <f t="shared" si="12"/>
        <v>649006</v>
      </c>
    </row>
    <row r="14" spans="1:30" s="50" customFormat="1" ht="12" customHeight="1">
      <c r="A14" s="53" t="s">
        <v>246</v>
      </c>
      <c r="B14" s="54" t="s">
        <v>320</v>
      </c>
      <c r="C14" s="53" t="s">
        <v>321</v>
      </c>
      <c r="D14" s="74">
        <f t="shared" si="1"/>
        <v>640069</v>
      </c>
      <c r="E14" s="74">
        <f t="shared" si="2"/>
        <v>101812</v>
      </c>
      <c r="F14" s="74">
        <v>0</v>
      </c>
      <c r="G14" s="74">
        <v>0</v>
      </c>
      <c r="H14" s="74">
        <v>0</v>
      </c>
      <c r="I14" s="74">
        <v>91066</v>
      </c>
      <c r="J14" s="75">
        <v>0</v>
      </c>
      <c r="K14" s="74">
        <v>10746</v>
      </c>
      <c r="L14" s="74">
        <v>538257</v>
      </c>
      <c r="M14" s="74">
        <f t="shared" si="3"/>
        <v>152670</v>
      </c>
      <c r="N14" s="74">
        <f t="shared" si="4"/>
        <v>48151</v>
      </c>
      <c r="O14" s="74">
        <v>0</v>
      </c>
      <c r="P14" s="74"/>
      <c r="Q14" s="74">
        <v>0</v>
      </c>
      <c r="R14" s="74">
        <v>48151</v>
      </c>
      <c r="S14" s="75">
        <v>0</v>
      </c>
      <c r="T14" s="74">
        <v>0</v>
      </c>
      <c r="U14" s="74">
        <v>104519</v>
      </c>
      <c r="V14" s="74">
        <f t="shared" si="5"/>
        <v>792739</v>
      </c>
      <c r="W14" s="74">
        <f t="shared" si="6"/>
        <v>149963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139217</v>
      </c>
      <c r="AB14" s="75">
        <v>0</v>
      </c>
      <c r="AC14" s="74">
        <f t="shared" si="11"/>
        <v>10746</v>
      </c>
      <c r="AD14" s="74">
        <f t="shared" si="12"/>
        <v>642776</v>
      </c>
    </row>
    <row r="15" spans="1:30" s="50" customFormat="1" ht="12" customHeight="1">
      <c r="A15" s="53" t="s">
        <v>306</v>
      </c>
      <c r="B15" s="54" t="s">
        <v>322</v>
      </c>
      <c r="C15" s="53" t="s">
        <v>323</v>
      </c>
      <c r="D15" s="74">
        <f t="shared" si="1"/>
        <v>595841</v>
      </c>
      <c r="E15" s="74">
        <f t="shared" si="2"/>
        <v>80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80</v>
      </c>
      <c r="L15" s="74">
        <v>595761</v>
      </c>
      <c r="M15" s="74">
        <f t="shared" si="3"/>
        <v>183847</v>
      </c>
      <c r="N15" s="74">
        <f t="shared" si="4"/>
        <v>60959</v>
      </c>
      <c r="O15" s="74">
        <v>0</v>
      </c>
      <c r="P15" s="74">
        <v>0</v>
      </c>
      <c r="Q15" s="74">
        <v>0</v>
      </c>
      <c r="R15" s="74">
        <v>60959</v>
      </c>
      <c r="S15" s="75">
        <v>0</v>
      </c>
      <c r="T15" s="74">
        <v>0</v>
      </c>
      <c r="U15" s="74">
        <v>122888</v>
      </c>
      <c r="V15" s="74">
        <f t="shared" si="5"/>
        <v>779688</v>
      </c>
      <c r="W15" s="74">
        <f t="shared" si="6"/>
        <v>61039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60959</v>
      </c>
      <c r="AB15" s="75">
        <v>0</v>
      </c>
      <c r="AC15" s="74">
        <f t="shared" si="11"/>
        <v>80</v>
      </c>
      <c r="AD15" s="74">
        <f t="shared" si="12"/>
        <v>718649</v>
      </c>
    </row>
    <row r="16" spans="1:30" s="50" customFormat="1" ht="12" customHeight="1">
      <c r="A16" s="53" t="s">
        <v>246</v>
      </c>
      <c r="B16" s="54" t="s">
        <v>324</v>
      </c>
      <c r="C16" s="53" t="s">
        <v>325</v>
      </c>
      <c r="D16" s="74">
        <f t="shared" si="1"/>
        <v>409093</v>
      </c>
      <c r="E16" s="74">
        <f t="shared" si="2"/>
        <v>76956</v>
      </c>
      <c r="F16" s="74">
        <v>0</v>
      </c>
      <c r="G16" s="74">
        <v>0</v>
      </c>
      <c r="H16" s="74">
        <v>0</v>
      </c>
      <c r="I16" s="74">
        <v>76504</v>
      </c>
      <c r="J16" s="75">
        <v>0</v>
      </c>
      <c r="K16" s="74">
        <v>452</v>
      </c>
      <c r="L16" s="74">
        <v>332137</v>
      </c>
      <c r="M16" s="74">
        <f t="shared" si="3"/>
        <v>114002</v>
      </c>
      <c r="N16" s="74">
        <f t="shared" si="4"/>
        <v>29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29</v>
      </c>
      <c r="U16" s="74">
        <v>113973</v>
      </c>
      <c r="V16" s="74">
        <f t="shared" si="5"/>
        <v>523095</v>
      </c>
      <c r="W16" s="74">
        <f t="shared" si="6"/>
        <v>76985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76504</v>
      </c>
      <c r="AB16" s="75">
        <v>0</v>
      </c>
      <c r="AC16" s="74">
        <f t="shared" si="11"/>
        <v>481</v>
      </c>
      <c r="AD16" s="74">
        <f t="shared" si="12"/>
        <v>446110</v>
      </c>
    </row>
    <row r="17" spans="1:30" s="50" customFormat="1" ht="12" customHeight="1">
      <c r="A17" s="53" t="s">
        <v>306</v>
      </c>
      <c r="B17" s="54" t="s">
        <v>326</v>
      </c>
      <c r="C17" s="53" t="s">
        <v>327</v>
      </c>
      <c r="D17" s="74">
        <f t="shared" si="1"/>
        <v>463065</v>
      </c>
      <c r="E17" s="74">
        <f t="shared" si="2"/>
        <v>75156</v>
      </c>
      <c r="F17" s="74">
        <v>6516</v>
      </c>
      <c r="G17" s="74">
        <v>0</v>
      </c>
      <c r="H17" s="74">
        <v>0</v>
      </c>
      <c r="I17" s="74">
        <v>61457</v>
      </c>
      <c r="J17" s="75">
        <v>0</v>
      </c>
      <c r="K17" s="74">
        <v>7183</v>
      </c>
      <c r="L17" s="74">
        <v>387909</v>
      </c>
      <c r="M17" s="74">
        <f t="shared" si="3"/>
        <v>64227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64227</v>
      </c>
      <c r="V17" s="74">
        <f t="shared" si="5"/>
        <v>527292</v>
      </c>
      <c r="W17" s="74">
        <f t="shared" si="6"/>
        <v>75156</v>
      </c>
      <c r="X17" s="74">
        <f t="shared" si="7"/>
        <v>6516</v>
      </c>
      <c r="Y17" s="74">
        <f t="shared" si="8"/>
        <v>0</v>
      </c>
      <c r="Z17" s="74">
        <f t="shared" si="9"/>
        <v>0</v>
      </c>
      <c r="AA17" s="74">
        <f t="shared" si="10"/>
        <v>61457</v>
      </c>
      <c r="AB17" s="75">
        <v>0</v>
      </c>
      <c r="AC17" s="74">
        <f t="shared" si="11"/>
        <v>7183</v>
      </c>
      <c r="AD17" s="74">
        <f t="shared" si="12"/>
        <v>452136</v>
      </c>
    </row>
    <row r="18" spans="1:30" s="50" customFormat="1" ht="12" customHeight="1">
      <c r="A18" s="53" t="s">
        <v>246</v>
      </c>
      <c r="B18" s="54" t="s">
        <v>328</v>
      </c>
      <c r="C18" s="53" t="s">
        <v>329</v>
      </c>
      <c r="D18" s="74">
        <f t="shared" si="1"/>
        <v>399251</v>
      </c>
      <c r="E18" s="74">
        <f t="shared" si="2"/>
        <v>63858</v>
      </c>
      <c r="F18" s="74">
        <v>0</v>
      </c>
      <c r="G18" s="74">
        <v>0</v>
      </c>
      <c r="H18" s="74">
        <v>0</v>
      </c>
      <c r="I18" s="74">
        <v>61078</v>
      </c>
      <c r="J18" s="75">
        <v>0</v>
      </c>
      <c r="K18" s="74">
        <v>2780</v>
      </c>
      <c r="L18" s="74">
        <v>335393</v>
      </c>
      <c r="M18" s="74">
        <f t="shared" si="3"/>
        <v>134632</v>
      </c>
      <c r="N18" s="74">
        <f t="shared" si="4"/>
        <v>2335</v>
      </c>
      <c r="O18" s="74">
        <v>0</v>
      </c>
      <c r="P18" s="74">
        <v>0</v>
      </c>
      <c r="Q18" s="74">
        <v>0</v>
      </c>
      <c r="R18" s="74">
        <v>2335</v>
      </c>
      <c r="S18" s="75">
        <v>0</v>
      </c>
      <c r="T18" s="74">
        <v>0</v>
      </c>
      <c r="U18" s="74">
        <v>132297</v>
      </c>
      <c r="V18" s="74">
        <f t="shared" si="5"/>
        <v>533883</v>
      </c>
      <c r="W18" s="74">
        <f t="shared" si="6"/>
        <v>66193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63413</v>
      </c>
      <c r="AB18" s="75">
        <v>0</v>
      </c>
      <c r="AC18" s="74">
        <f t="shared" si="11"/>
        <v>2780</v>
      </c>
      <c r="AD18" s="74">
        <f t="shared" si="12"/>
        <v>467690</v>
      </c>
    </row>
    <row r="19" spans="1:30" s="50" customFormat="1" ht="12" customHeight="1">
      <c r="A19" s="53" t="s">
        <v>306</v>
      </c>
      <c r="B19" s="54" t="s">
        <v>330</v>
      </c>
      <c r="C19" s="53" t="s">
        <v>331</v>
      </c>
      <c r="D19" s="74">
        <f t="shared" si="1"/>
        <v>422422</v>
      </c>
      <c r="E19" s="74">
        <f t="shared" si="2"/>
        <v>61502</v>
      </c>
      <c r="F19" s="74">
        <v>0</v>
      </c>
      <c r="G19" s="74">
        <v>0</v>
      </c>
      <c r="H19" s="74">
        <v>0</v>
      </c>
      <c r="I19" s="74">
        <v>56777</v>
      </c>
      <c r="J19" s="75">
        <v>0</v>
      </c>
      <c r="K19" s="74">
        <v>4725</v>
      </c>
      <c r="L19" s="74">
        <v>360920</v>
      </c>
      <c r="M19" s="74">
        <f t="shared" si="3"/>
        <v>124770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124770</v>
      </c>
      <c r="V19" s="74">
        <f t="shared" si="5"/>
        <v>547192</v>
      </c>
      <c r="W19" s="74">
        <f t="shared" si="6"/>
        <v>61502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56777</v>
      </c>
      <c r="AB19" s="75">
        <v>0</v>
      </c>
      <c r="AC19" s="74">
        <f t="shared" si="11"/>
        <v>4725</v>
      </c>
      <c r="AD19" s="74">
        <f t="shared" si="12"/>
        <v>485690</v>
      </c>
    </row>
    <row r="20" spans="1:30" s="50" customFormat="1" ht="12" customHeight="1">
      <c r="A20" s="53" t="s">
        <v>246</v>
      </c>
      <c r="B20" s="54" t="s">
        <v>332</v>
      </c>
      <c r="C20" s="53" t="s">
        <v>333</v>
      </c>
      <c r="D20" s="74">
        <f t="shared" si="1"/>
        <v>799086</v>
      </c>
      <c r="E20" s="74">
        <f t="shared" si="2"/>
        <v>347400</v>
      </c>
      <c r="F20" s="74">
        <v>228600</v>
      </c>
      <c r="G20" s="74">
        <v>0</v>
      </c>
      <c r="H20" s="74">
        <v>0</v>
      </c>
      <c r="I20" s="74">
        <v>83107</v>
      </c>
      <c r="J20" s="75">
        <v>0</v>
      </c>
      <c r="K20" s="74">
        <v>35693</v>
      </c>
      <c r="L20" s="74">
        <v>451686</v>
      </c>
      <c r="M20" s="74">
        <f t="shared" si="3"/>
        <v>174473</v>
      </c>
      <c r="N20" s="74">
        <f t="shared" si="4"/>
        <v>25938</v>
      </c>
      <c r="O20" s="74">
        <v>0</v>
      </c>
      <c r="P20" s="74">
        <v>4246</v>
      </c>
      <c r="Q20" s="74">
        <v>0</v>
      </c>
      <c r="R20" s="74">
        <v>0</v>
      </c>
      <c r="S20" s="75">
        <v>0</v>
      </c>
      <c r="T20" s="74">
        <v>21692</v>
      </c>
      <c r="U20" s="74">
        <v>148535</v>
      </c>
      <c r="V20" s="74">
        <f t="shared" si="5"/>
        <v>973559</v>
      </c>
      <c r="W20" s="74">
        <f t="shared" si="6"/>
        <v>373338</v>
      </c>
      <c r="X20" s="74">
        <f t="shared" si="7"/>
        <v>228600</v>
      </c>
      <c r="Y20" s="74">
        <f t="shared" si="8"/>
        <v>4246</v>
      </c>
      <c r="Z20" s="74">
        <f t="shared" si="9"/>
        <v>0</v>
      </c>
      <c r="AA20" s="74">
        <f t="shared" si="10"/>
        <v>83107</v>
      </c>
      <c r="AB20" s="75">
        <v>0</v>
      </c>
      <c r="AC20" s="74">
        <f t="shared" si="11"/>
        <v>57385</v>
      </c>
      <c r="AD20" s="74">
        <f t="shared" si="12"/>
        <v>600221</v>
      </c>
    </row>
    <row r="21" spans="1:30" s="50" customFormat="1" ht="12" customHeight="1">
      <c r="A21" s="53" t="s">
        <v>306</v>
      </c>
      <c r="B21" s="54" t="s">
        <v>334</v>
      </c>
      <c r="C21" s="53" t="s">
        <v>335</v>
      </c>
      <c r="D21" s="74">
        <f t="shared" si="1"/>
        <v>490408</v>
      </c>
      <c r="E21" s="74">
        <f t="shared" si="2"/>
        <v>112786</v>
      </c>
      <c r="F21" s="74">
        <v>32671</v>
      </c>
      <c r="G21" s="74">
        <v>27735</v>
      </c>
      <c r="H21" s="74">
        <v>0</v>
      </c>
      <c r="I21" s="74">
        <v>47288</v>
      </c>
      <c r="J21" s="75">
        <v>0</v>
      </c>
      <c r="K21" s="74">
        <v>5092</v>
      </c>
      <c r="L21" s="74">
        <v>377622</v>
      </c>
      <c r="M21" s="74">
        <f t="shared" si="3"/>
        <v>65056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65056</v>
      </c>
      <c r="V21" s="74">
        <f t="shared" si="5"/>
        <v>555464</v>
      </c>
      <c r="W21" s="74">
        <f t="shared" si="6"/>
        <v>112786</v>
      </c>
      <c r="X21" s="74">
        <f t="shared" si="7"/>
        <v>32671</v>
      </c>
      <c r="Y21" s="74">
        <f t="shared" si="8"/>
        <v>27735</v>
      </c>
      <c r="Z21" s="74">
        <f t="shared" si="9"/>
        <v>0</v>
      </c>
      <c r="AA21" s="74">
        <f t="shared" si="10"/>
        <v>47288</v>
      </c>
      <c r="AB21" s="75">
        <v>0</v>
      </c>
      <c r="AC21" s="74">
        <f t="shared" si="11"/>
        <v>5092</v>
      </c>
      <c r="AD21" s="74">
        <f t="shared" si="12"/>
        <v>442678</v>
      </c>
    </row>
    <row r="22" spans="1:30" s="50" customFormat="1" ht="12" customHeight="1">
      <c r="A22" s="53" t="s">
        <v>246</v>
      </c>
      <c r="B22" s="54" t="s">
        <v>336</v>
      </c>
      <c r="C22" s="53" t="s">
        <v>337</v>
      </c>
      <c r="D22" s="74">
        <f t="shared" si="1"/>
        <v>552876</v>
      </c>
      <c r="E22" s="74">
        <f t="shared" si="2"/>
        <v>27793</v>
      </c>
      <c r="F22" s="74">
        <v>0</v>
      </c>
      <c r="G22" s="74">
        <v>4294</v>
      </c>
      <c r="H22" s="74">
        <v>0</v>
      </c>
      <c r="I22" s="74">
        <v>17113</v>
      </c>
      <c r="J22" s="75">
        <v>0</v>
      </c>
      <c r="K22" s="74">
        <v>6386</v>
      </c>
      <c r="L22" s="74">
        <v>525083</v>
      </c>
      <c r="M22" s="74">
        <f t="shared" si="3"/>
        <v>132392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132392</v>
      </c>
      <c r="V22" s="74">
        <f t="shared" si="5"/>
        <v>685268</v>
      </c>
      <c r="W22" s="74">
        <f t="shared" si="6"/>
        <v>27793</v>
      </c>
      <c r="X22" s="74">
        <f t="shared" si="7"/>
        <v>0</v>
      </c>
      <c r="Y22" s="74">
        <f t="shared" si="8"/>
        <v>4294</v>
      </c>
      <c r="Z22" s="74">
        <f t="shared" si="9"/>
        <v>0</v>
      </c>
      <c r="AA22" s="74">
        <f t="shared" si="10"/>
        <v>17113</v>
      </c>
      <c r="AB22" s="75">
        <v>0</v>
      </c>
      <c r="AC22" s="74">
        <f t="shared" si="11"/>
        <v>6386</v>
      </c>
      <c r="AD22" s="74">
        <f t="shared" si="12"/>
        <v>657475</v>
      </c>
    </row>
    <row r="23" spans="1:30" s="50" customFormat="1" ht="12" customHeight="1">
      <c r="A23" s="53" t="s">
        <v>306</v>
      </c>
      <c r="B23" s="54" t="s">
        <v>338</v>
      </c>
      <c r="C23" s="53" t="s">
        <v>339</v>
      </c>
      <c r="D23" s="74">
        <f t="shared" si="1"/>
        <v>105478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105478</v>
      </c>
      <c r="M23" s="74">
        <f t="shared" si="3"/>
        <v>14291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14291</v>
      </c>
      <c r="V23" s="74">
        <f t="shared" si="5"/>
        <v>119769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119769</v>
      </c>
    </row>
    <row r="24" spans="1:30" s="50" customFormat="1" ht="12" customHeight="1">
      <c r="A24" s="53" t="s">
        <v>246</v>
      </c>
      <c r="B24" s="54" t="s">
        <v>340</v>
      </c>
      <c r="C24" s="53" t="s">
        <v>341</v>
      </c>
      <c r="D24" s="74">
        <f t="shared" si="1"/>
        <v>152590</v>
      </c>
      <c r="E24" s="74">
        <f t="shared" si="2"/>
        <v>30493</v>
      </c>
      <c r="F24" s="74">
        <v>0</v>
      </c>
      <c r="G24" s="74">
        <v>0</v>
      </c>
      <c r="H24" s="74">
        <v>0</v>
      </c>
      <c r="I24" s="74">
        <v>17712</v>
      </c>
      <c r="J24" s="75">
        <v>0</v>
      </c>
      <c r="K24" s="74">
        <v>12781</v>
      </c>
      <c r="L24" s="74">
        <v>122097</v>
      </c>
      <c r="M24" s="74">
        <f t="shared" si="3"/>
        <v>7045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7045</v>
      </c>
      <c r="V24" s="74">
        <f t="shared" si="5"/>
        <v>159635</v>
      </c>
      <c r="W24" s="74">
        <f t="shared" si="6"/>
        <v>30493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17712</v>
      </c>
      <c r="AB24" s="75">
        <v>0</v>
      </c>
      <c r="AC24" s="74">
        <f t="shared" si="11"/>
        <v>12781</v>
      </c>
      <c r="AD24" s="74">
        <f t="shared" si="12"/>
        <v>129142</v>
      </c>
    </row>
    <row r="25" spans="1:30" s="50" customFormat="1" ht="12" customHeight="1">
      <c r="A25" s="53" t="s">
        <v>342</v>
      </c>
      <c r="B25" s="54" t="s">
        <v>343</v>
      </c>
      <c r="C25" s="53" t="s">
        <v>344</v>
      </c>
      <c r="D25" s="74">
        <f t="shared" si="1"/>
        <v>118126</v>
      </c>
      <c r="E25" s="74">
        <f t="shared" si="2"/>
        <v>5197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5197</v>
      </c>
      <c r="L25" s="74">
        <v>112929</v>
      </c>
      <c r="M25" s="74">
        <f t="shared" si="3"/>
        <v>33722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33722</v>
      </c>
      <c r="V25" s="74">
        <f t="shared" si="5"/>
        <v>151848</v>
      </c>
      <c r="W25" s="74">
        <f t="shared" si="6"/>
        <v>5197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5197</v>
      </c>
      <c r="AD25" s="74">
        <f t="shared" si="12"/>
        <v>146651</v>
      </c>
    </row>
    <row r="26" spans="1:30" s="50" customFormat="1" ht="12" customHeight="1">
      <c r="A26" s="53" t="s">
        <v>246</v>
      </c>
      <c r="B26" s="54" t="s">
        <v>345</v>
      </c>
      <c r="C26" s="53" t="s">
        <v>346</v>
      </c>
      <c r="D26" s="74">
        <f t="shared" si="1"/>
        <v>139286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139286</v>
      </c>
      <c r="M26" s="74">
        <f t="shared" si="3"/>
        <v>31795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31795</v>
      </c>
      <c r="V26" s="74">
        <f t="shared" si="5"/>
        <v>171081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171081</v>
      </c>
    </row>
    <row r="27" spans="1:30" s="50" customFormat="1" ht="12" customHeight="1">
      <c r="A27" s="53" t="s">
        <v>342</v>
      </c>
      <c r="B27" s="54" t="s">
        <v>347</v>
      </c>
      <c r="C27" s="53" t="s">
        <v>348</v>
      </c>
      <c r="D27" s="74">
        <f t="shared" si="1"/>
        <v>28018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28018</v>
      </c>
      <c r="M27" s="74">
        <f t="shared" si="3"/>
        <v>6315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6315</v>
      </c>
      <c r="V27" s="74">
        <f t="shared" si="5"/>
        <v>34333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34333</v>
      </c>
    </row>
    <row r="28" spans="1:30" s="50" customFormat="1" ht="12" customHeight="1">
      <c r="A28" s="53" t="s">
        <v>246</v>
      </c>
      <c r="B28" s="54" t="s">
        <v>349</v>
      </c>
      <c r="C28" s="53" t="s">
        <v>350</v>
      </c>
      <c r="D28" s="74">
        <f t="shared" si="1"/>
        <v>198845</v>
      </c>
      <c r="E28" s="74">
        <f t="shared" si="2"/>
        <v>2914</v>
      </c>
      <c r="F28" s="74">
        <v>0</v>
      </c>
      <c r="G28" s="74">
        <v>0</v>
      </c>
      <c r="H28" s="74">
        <v>0</v>
      </c>
      <c r="I28" s="74">
        <v>2914</v>
      </c>
      <c r="J28" s="75">
        <v>0</v>
      </c>
      <c r="K28" s="74">
        <v>0</v>
      </c>
      <c r="L28" s="74">
        <v>195931</v>
      </c>
      <c r="M28" s="74">
        <f t="shared" si="3"/>
        <v>43015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43015</v>
      </c>
      <c r="V28" s="74">
        <f t="shared" si="5"/>
        <v>241860</v>
      </c>
      <c r="W28" s="74">
        <f t="shared" si="6"/>
        <v>2914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2914</v>
      </c>
      <c r="AB28" s="75">
        <v>0</v>
      </c>
      <c r="AC28" s="74">
        <f t="shared" si="11"/>
        <v>0</v>
      </c>
      <c r="AD28" s="74">
        <f t="shared" si="12"/>
        <v>238946</v>
      </c>
    </row>
    <row r="29" spans="1:30" s="50" customFormat="1" ht="12" customHeight="1">
      <c r="A29" s="53" t="s">
        <v>246</v>
      </c>
      <c r="B29" s="54" t="s">
        <v>351</v>
      </c>
      <c r="C29" s="53" t="s">
        <v>352</v>
      </c>
      <c r="D29" s="74">
        <f t="shared" si="1"/>
        <v>139348</v>
      </c>
      <c r="E29" s="74">
        <f t="shared" si="2"/>
        <v>7537</v>
      </c>
      <c r="F29" s="74">
        <v>0</v>
      </c>
      <c r="G29" s="74">
        <v>0</v>
      </c>
      <c r="H29" s="74">
        <v>0</v>
      </c>
      <c r="I29" s="74">
        <v>7537</v>
      </c>
      <c r="J29" s="75">
        <v>0</v>
      </c>
      <c r="K29" s="74">
        <v>0</v>
      </c>
      <c r="L29" s="74">
        <v>131811</v>
      </c>
      <c r="M29" s="74">
        <f t="shared" si="3"/>
        <v>16379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16379</v>
      </c>
      <c r="V29" s="74">
        <f t="shared" si="5"/>
        <v>155727</v>
      </c>
      <c r="W29" s="74">
        <f t="shared" si="6"/>
        <v>7537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7537</v>
      </c>
      <c r="AB29" s="75">
        <v>0</v>
      </c>
      <c r="AC29" s="74">
        <f t="shared" si="11"/>
        <v>0</v>
      </c>
      <c r="AD29" s="74">
        <f t="shared" si="12"/>
        <v>148190</v>
      </c>
    </row>
    <row r="30" spans="1:30" s="50" customFormat="1" ht="12" customHeight="1">
      <c r="A30" s="53" t="s">
        <v>246</v>
      </c>
      <c r="B30" s="54" t="s">
        <v>353</v>
      </c>
      <c r="C30" s="53" t="s">
        <v>354</v>
      </c>
      <c r="D30" s="74">
        <f t="shared" si="1"/>
        <v>90100</v>
      </c>
      <c r="E30" s="74">
        <f t="shared" si="2"/>
        <v>810</v>
      </c>
      <c r="F30" s="74">
        <v>0</v>
      </c>
      <c r="G30" s="74">
        <v>60</v>
      </c>
      <c r="H30" s="74">
        <v>0</v>
      </c>
      <c r="I30" s="74">
        <v>750</v>
      </c>
      <c r="J30" s="75">
        <v>0</v>
      </c>
      <c r="K30" s="74">
        <v>0</v>
      </c>
      <c r="L30" s="74">
        <v>89290</v>
      </c>
      <c r="M30" s="74">
        <f t="shared" si="3"/>
        <v>39590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39590</v>
      </c>
      <c r="V30" s="74">
        <f t="shared" si="5"/>
        <v>129690</v>
      </c>
      <c r="W30" s="74">
        <f t="shared" si="6"/>
        <v>810</v>
      </c>
      <c r="X30" s="74">
        <f t="shared" si="7"/>
        <v>0</v>
      </c>
      <c r="Y30" s="74">
        <f t="shared" si="8"/>
        <v>60</v>
      </c>
      <c r="Z30" s="74">
        <f t="shared" si="9"/>
        <v>0</v>
      </c>
      <c r="AA30" s="74">
        <f t="shared" si="10"/>
        <v>750</v>
      </c>
      <c r="AB30" s="75">
        <v>0</v>
      </c>
      <c r="AC30" s="74">
        <f t="shared" si="11"/>
        <v>0</v>
      </c>
      <c r="AD30" s="74">
        <f t="shared" si="12"/>
        <v>128880</v>
      </c>
    </row>
    <row r="31" spans="1:30" s="50" customFormat="1" ht="12" customHeight="1">
      <c r="A31" s="53" t="s">
        <v>246</v>
      </c>
      <c r="B31" s="54" t="s">
        <v>355</v>
      </c>
      <c r="C31" s="53" t="s">
        <v>356</v>
      </c>
      <c r="D31" s="74">
        <f t="shared" si="1"/>
        <v>19529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19529</v>
      </c>
      <c r="M31" s="74">
        <f t="shared" si="3"/>
        <v>2294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2294</v>
      </c>
      <c r="V31" s="74">
        <f t="shared" si="5"/>
        <v>21823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21823</v>
      </c>
    </row>
    <row r="32" spans="1:30" s="50" customFormat="1" ht="12" customHeight="1">
      <c r="A32" s="53" t="s">
        <v>246</v>
      </c>
      <c r="B32" s="54" t="s">
        <v>357</v>
      </c>
      <c r="C32" s="53" t="s">
        <v>358</v>
      </c>
      <c r="D32" s="74">
        <f t="shared" si="1"/>
        <v>68841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68841</v>
      </c>
      <c r="M32" s="74">
        <f t="shared" si="3"/>
        <v>15480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15480</v>
      </c>
      <c r="V32" s="74">
        <f t="shared" si="5"/>
        <v>84321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84321</v>
      </c>
    </row>
    <row r="33" spans="1:30" s="50" customFormat="1" ht="12" customHeight="1">
      <c r="A33" s="53" t="s">
        <v>246</v>
      </c>
      <c r="B33" s="54" t="s">
        <v>359</v>
      </c>
      <c r="C33" s="53" t="s">
        <v>360</v>
      </c>
      <c r="D33" s="74">
        <f t="shared" si="1"/>
        <v>188330</v>
      </c>
      <c r="E33" s="74">
        <f t="shared" si="2"/>
        <v>13309</v>
      </c>
      <c r="F33" s="74">
        <v>0</v>
      </c>
      <c r="G33" s="74">
        <v>0</v>
      </c>
      <c r="H33" s="74">
        <v>0</v>
      </c>
      <c r="I33" s="74">
        <v>3798</v>
      </c>
      <c r="J33" s="75">
        <v>0</v>
      </c>
      <c r="K33" s="74">
        <v>9511</v>
      </c>
      <c r="L33" s="74">
        <v>175021</v>
      </c>
      <c r="M33" s="74">
        <f t="shared" si="3"/>
        <v>64107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64107</v>
      </c>
      <c r="V33" s="74">
        <f t="shared" si="5"/>
        <v>252437</v>
      </c>
      <c r="W33" s="74">
        <f t="shared" si="6"/>
        <v>13309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3798</v>
      </c>
      <c r="AB33" s="75">
        <v>0</v>
      </c>
      <c r="AC33" s="74">
        <f t="shared" si="11"/>
        <v>9511</v>
      </c>
      <c r="AD33" s="74">
        <f t="shared" si="12"/>
        <v>239128</v>
      </c>
    </row>
    <row r="34" spans="1:30" s="50" customFormat="1" ht="12" customHeight="1">
      <c r="A34" s="53" t="s">
        <v>246</v>
      </c>
      <c r="B34" s="54" t="s">
        <v>361</v>
      </c>
      <c r="C34" s="53" t="s">
        <v>362</v>
      </c>
      <c r="D34" s="74">
        <f t="shared" si="1"/>
        <v>148230</v>
      </c>
      <c r="E34" s="74">
        <f t="shared" si="2"/>
        <v>2779</v>
      </c>
      <c r="F34" s="74">
        <v>0</v>
      </c>
      <c r="G34" s="74">
        <v>0</v>
      </c>
      <c r="H34" s="74">
        <v>0</v>
      </c>
      <c r="I34" s="74">
        <v>2771</v>
      </c>
      <c r="J34" s="75">
        <v>0</v>
      </c>
      <c r="K34" s="74">
        <v>8</v>
      </c>
      <c r="L34" s="74">
        <v>145451</v>
      </c>
      <c r="M34" s="74">
        <f t="shared" si="3"/>
        <v>59553</v>
      </c>
      <c r="N34" s="74">
        <f t="shared" si="4"/>
        <v>26062</v>
      </c>
      <c r="O34" s="74">
        <v>0</v>
      </c>
      <c r="P34" s="74">
        <v>0</v>
      </c>
      <c r="Q34" s="74">
        <v>0</v>
      </c>
      <c r="R34" s="74">
        <v>26062</v>
      </c>
      <c r="S34" s="75">
        <v>0</v>
      </c>
      <c r="T34" s="74">
        <v>0</v>
      </c>
      <c r="U34" s="74">
        <v>33491</v>
      </c>
      <c r="V34" s="74">
        <f t="shared" si="5"/>
        <v>207783</v>
      </c>
      <c r="W34" s="74">
        <f t="shared" si="6"/>
        <v>28841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28833</v>
      </c>
      <c r="AB34" s="75">
        <v>0</v>
      </c>
      <c r="AC34" s="74">
        <f t="shared" si="11"/>
        <v>8</v>
      </c>
      <c r="AD34" s="74">
        <f t="shared" si="12"/>
        <v>178942</v>
      </c>
    </row>
    <row r="35" spans="1:30" s="50" customFormat="1" ht="12" customHeight="1">
      <c r="A35" s="53" t="s">
        <v>246</v>
      </c>
      <c r="B35" s="54" t="s">
        <v>363</v>
      </c>
      <c r="C35" s="53" t="s">
        <v>364</v>
      </c>
      <c r="D35" s="74">
        <f t="shared" si="1"/>
        <v>0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0</v>
      </c>
      <c r="M35" s="74">
        <f t="shared" si="3"/>
        <v>46061</v>
      </c>
      <c r="N35" s="74">
        <f t="shared" si="4"/>
        <v>17536</v>
      </c>
      <c r="O35" s="74">
        <v>0</v>
      </c>
      <c r="P35" s="74">
        <v>0</v>
      </c>
      <c r="Q35" s="74">
        <v>0</v>
      </c>
      <c r="R35" s="74">
        <v>17022</v>
      </c>
      <c r="S35" s="75">
        <v>276493</v>
      </c>
      <c r="T35" s="74">
        <v>514</v>
      </c>
      <c r="U35" s="74">
        <v>28525</v>
      </c>
      <c r="V35" s="74">
        <f t="shared" si="5"/>
        <v>46061</v>
      </c>
      <c r="W35" s="74">
        <f t="shared" si="6"/>
        <v>17536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17022</v>
      </c>
      <c r="AB35" s="75">
        <f aca="true" t="shared" si="13" ref="AB35:AB54">+SUM(J35,S35)</f>
        <v>276493</v>
      </c>
      <c r="AC35" s="74">
        <f t="shared" si="11"/>
        <v>514</v>
      </c>
      <c r="AD35" s="74">
        <f t="shared" si="12"/>
        <v>28525</v>
      </c>
    </row>
    <row r="36" spans="1:30" s="50" customFormat="1" ht="12" customHeight="1">
      <c r="A36" s="53" t="s">
        <v>246</v>
      </c>
      <c r="B36" s="54" t="s">
        <v>365</v>
      </c>
      <c r="C36" s="53" t="s">
        <v>366</v>
      </c>
      <c r="D36" s="74">
        <f t="shared" si="1"/>
        <v>0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0</v>
      </c>
      <c r="M36" s="74">
        <f t="shared" si="3"/>
        <v>1941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234233</v>
      </c>
      <c r="T36" s="74">
        <v>0</v>
      </c>
      <c r="U36" s="74">
        <v>1941</v>
      </c>
      <c r="V36" s="74">
        <f t="shared" si="5"/>
        <v>1941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f t="shared" si="13"/>
        <v>234233</v>
      </c>
      <c r="AC36" s="74">
        <f t="shared" si="11"/>
        <v>0</v>
      </c>
      <c r="AD36" s="74">
        <f t="shared" si="12"/>
        <v>1941</v>
      </c>
    </row>
    <row r="37" spans="1:30" s="50" customFormat="1" ht="12" customHeight="1">
      <c r="A37" s="53" t="s">
        <v>246</v>
      </c>
      <c r="B37" s="54" t="s">
        <v>367</v>
      </c>
      <c r="C37" s="53" t="s">
        <v>368</v>
      </c>
      <c r="D37" s="74">
        <f t="shared" si="1"/>
        <v>0</v>
      </c>
      <c r="E37" s="74">
        <f t="shared" si="2"/>
        <v>0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  <c r="K37" s="74">
        <v>0</v>
      </c>
      <c r="L37" s="74">
        <v>0</v>
      </c>
      <c r="M37" s="74">
        <f t="shared" si="3"/>
        <v>9139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153725</v>
      </c>
      <c r="T37" s="74">
        <v>0</v>
      </c>
      <c r="U37" s="74">
        <v>9139</v>
      </c>
      <c r="V37" s="74">
        <f t="shared" si="5"/>
        <v>9139</v>
      </c>
      <c r="W37" s="74">
        <f t="shared" si="6"/>
        <v>0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f t="shared" si="13"/>
        <v>153725</v>
      </c>
      <c r="AC37" s="74">
        <f t="shared" si="11"/>
        <v>0</v>
      </c>
      <c r="AD37" s="74">
        <f t="shared" si="12"/>
        <v>9139</v>
      </c>
    </row>
    <row r="38" spans="1:30" s="50" customFormat="1" ht="12" customHeight="1">
      <c r="A38" s="53" t="s">
        <v>246</v>
      </c>
      <c r="B38" s="54" t="s">
        <v>369</v>
      </c>
      <c r="C38" s="53" t="s">
        <v>370</v>
      </c>
      <c r="D38" s="74">
        <f t="shared" si="1"/>
        <v>0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191458</v>
      </c>
      <c r="K38" s="74">
        <v>0</v>
      </c>
      <c r="L38" s="74">
        <v>0</v>
      </c>
      <c r="M38" s="74">
        <f t="shared" si="3"/>
        <v>0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364914</v>
      </c>
      <c r="T38" s="74">
        <v>0</v>
      </c>
      <c r="U38" s="74">
        <v>0</v>
      </c>
      <c r="V38" s="74">
        <f t="shared" si="5"/>
        <v>0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f t="shared" si="13"/>
        <v>556372</v>
      </c>
      <c r="AC38" s="74">
        <f t="shared" si="11"/>
        <v>0</v>
      </c>
      <c r="AD38" s="74">
        <f t="shared" si="12"/>
        <v>0</v>
      </c>
    </row>
    <row r="39" spans="1:30" s="50" customFormat="1" ht="12" customHeight="1">
      <c r="A39" s="53" t="s">
        <v>246</v>
      </c>
      <c r="B39" s="54" t="s">
        <v>371</v>
      </c>
      <c r="C39" s="53" t="s">
        <v>372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0</v>
      </c>
      <c r="M39" s="74">
        <f t="shared" si="3"/>
        <v>102928</v>
      </c>
      <c r="N39" s="74">
        <f t="shared" si="4"/>
        <v>102928</v>
      </c>
      <c r="O39" s="74">
        <v>0</v>
      </c>
      <c r="P39" s="74">
        <v>0</v>
      </c>
      <c r="Q39" s="74">
        <v>0</v>
      </c>
      <c r="R39" s="74">
        <v>81643</v>
      </c>
      <c r="S39" s="75">
        <v>76497</v>
      </c>
      <c r="T39" s="74">
        <v>21285</v>
      </c>
      <c r="U39" s="74">
        <v>0</v>
      </c>
      <c r="V39" s="74">
        <f t="shared" si="5"/>
        <v>102928</v>
      </c>
      <c r="W39" s="74">
        <f t="shared" si="6"/>
        <v>102928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81643</v>
      </c>
      <c r="AB39" s="75">
        <f t="shared" si="13"/>
        <v>76497</v>
      </c>
      <c r="AC39" s="74">
        <f t="shared" si="11"/>
        <v>21285</v>
      </c>
      <c r="AD39" s="74">
        <f t="shared" si="12"/>
        <v>0</v>
      </c>
    </row>
    <row r="40" spans="1:30" s="50" customFormat="1" ht="12" customHeight="1">
      <c r="A40" s="53" t="s">
        <v>246</v>
      </c>
      <c r="B40" s="54" t="s">
        <v>373</v>
      </c>
      <c r="C40" s="53" t="s">
        <v>374</v>
      </c>
      <c r="D40" s="74">
        <f t="shared" si="1"/>
        <v>0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0</v>
      </c>
      <c r="M40" s="74">
        <f t="shared" si="3"/>
        <v>79484</v>
      </c>
      <c r="N40" s="74">
        <f t="shared" si="4"/>
        <v>20610</v>
      </c>
      <c r="O40" s="74">
        <v>0</v>
      </c>
      <c r="P40" s="74">
        <v>0</v>
      </c>
      <c r="Q40" s="74">
        <v>0</v>
      </c>
      <c r="R40" s="74">
        <v>20610</v>
      </c>
      <c r="S40" s="75">
        <v>146499</v>
      </c>
      <c r="T40" s="74">
        <v>0</v>
      </c>
      <c r="U40" s="74">
        <v>58874</v>
      </c>
      <c r="V40" s="74">
        <f t="shared" si="5"/>
        <v>79484</v>
      </c>
      <c r="W40" s="74">
        <f t="shared" si="6"/>
        <v>20610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20610</v>
      </c>
      <c r="AB40" s="75">
        <f t="shared" si="13"/>
        <v>146499</v>
      </c>
      <c r="AC40" s="74">
        <f t="shared" si="11"/>
        <v>0</v>
      </c>
      <c r="AD40" s="74">
        <f t="shared" si="12"/>
        <v>58874</v>
      </c>
    </row>
    <row r="41" spans="1:30" s="50" customFormat="1" ht="12" customHeight="1">
      <c r="A41" s="53" t="s">
        <v>246</v>
      </c>
      <c r="B41" s="54" t="s">
        <v>375</v>
      </c>
      <c r="C41" s="53" t="s">
        <v>376</v>
      </c>
      <c r="D41" s="74">
        <f t="shared" si="1"/>
        <v>95737</v>
      </c>
      <c r="E41" s="74">
        <f t="shared" si="2"/>
        <v>95737</v>
      </c>
      <c r="F41" s="74">
        <v>0</v>
      </c>
      <c r="G41" s="74">
        <v>0</v>
      </c>
      <c r="H41" s="74">
        <v>0</v>
      </c>
      <c r="I41" s="74">
        <v>0</v>
      </c>
      <c r="J41" s="75">
        <v>341044</v>
      </c>
      <c r="K41" s="74">
        <v>95737</v>
      </c>
      <c r="L41" s="74">
        <v>0</v>
      </c>
      <c r="M41" s="74">
        <f t="shared" si="3"/>
        <v>0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0</v>
      </c>
      <c r="V41" s="74">
        <f t="shared" si="5"/>
        <v>95737</v>
      </c>
      <c r="W41" s="74">
        <f t="shared" si="6"/>
        <v>95737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f t="shared" si="13"/>
        <v>341044</v>
      </c>
      <c r="AC41" s="74">
        <f t="shared" si="11"/>
        <v>95737</v>
      </c>
      <c r="AD41" s="74">
        <f t="shared" si="12"/>
        <v>0</v>
      </c>
    </row>
    <row r="42" spans="1:30" s="50" customFormat="1" ht="12" customHeight="1">
      <c r="A42" s="53" t="s">
        <v>246</v>
      </c>
      <c r="B42" s="54" t="s">
        <v>377</v>
      </c>
      <c r="C42" s="53" t="s">
        <v>378</v>
      </c>
      <c r="D42" s="74">
        <f t="shared" si="1"/>
        <v>66185</v>
      </c>
      <c r="E42" s="74">
        <f t="shared" si="2"/>
        <v>66185</v>
      </c>
      <c r="F42" s="74">
        <v>0</v>
      </c>
      <c r="G42" s="74">
        <v>0</v>
      </c>
      <c r="H42" s="74">
        <v>0</v>
      </c>
      <c r="I42" s="74">
        <v>66185</v>
      </c>
      <c r="J42" s="75">
        <v>196393</v>
      </c>
      <c r="K42" s="74">
        <v>0</v>
      </c>
      <c r="L42" s="74">
        <v>0</v>
      </c>
      <c r="M42" s="74">
        <f t="shared" si="3"/>
        <v>0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0</v>
      </c>
      <c r="V42" s="74">
        <f t="shared" si="5"/>
        <v>66185</v>
      </c>
      <c r="W42" s="74">
        <f t="shared" si="6"/>
        <v>66185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66185</v>
      </c>
      <c r="AB42" s="75">
        <f t="shared" si="13"/>
        <v>196393</v>
      </c>
      <c r="AC42" s="74">
        <f t="shared" si="11"/>
        <v>0</v>
      </c>
      <c r="AD42" s="74">
        <f t="shared" si="12"/>
        <v>0</v>
      </c>
    </row>
    <row r="43" spans="1:30" s="50" customFormat="1" ht="12" customHeight="1">
      <c r="A43" s="53" t="s">
        <v>246</v>
      </c>
      <c r="B43" s="54" t="s">
        <v>379</v>
      </c>
      <c r="C43" s="53" t="s">
        <v>380</v>
      </c>
      <c r="D43" s="74">
        <f t="shared" si="1"/>
        <v>160615</v>
      </c>
      <c r="E43" s="74">
        <f t="shared" si="2"/>
        <v>92845</v>
      </c>
      <c r="F43" s="74">
        <v>0</v>
      </c>
      <c r="G43" s="74">
        <v>0</v>
      </c>
      <c r="H43" s="74">
        <v>0</v>
      </c>
      <c r="I43" s="74">
        <v>92845</v>
      </c>
      <c r="J43" s="75">
        <v>412200</v>
      </c>
      <c r="K43" s="74">
        <v>0</v>
      </c>
      <c r="L43" s="74">
        <v>67770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5"/>
        <v>160615</v>
      </c>
      <c r="W43" s="74">
        <f t="shared" si="6"/>
        <v>92845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92845</v>
      </c>
      <c r="AB43" s="75">
        <f t="shared" si="13"/>
        <v>412200</v>
      </c>
      <c r="AC43" s="74">
        <f t="shared" si="11"/>
        <v>0</v>
      </c>
      <c r="AD43" s="74">
        <f t="shared" si="12"/>
        <v>67770</v>
      </c>
    </row>
    <row r="44" spans="1:30" s="50" customFormat="1" ht="12" customHeight="1">
      <c r="A44" s="53" t="s">
        <v>246</v>
      </c>
      <c r="B44" s="54" t="s">
        <v>381</v>
      </c>
      <c r="C44" s="53" t="s">
        <v>382</v>
      </c>
      <c r="D44" s="74">
        <f t="shared" si="1"/>
        <v>24741</v>
      </c>
      <c r="E44" s="74">
        <f t="shared" si="2"/>
        <v>24741</v>
      </c>
      <c r="F44" s="74">
        <v>0</v>
      </c>
      <c r="G44" s="74">
        <v>0</v>
      </c>
      <c r="H44" s="74">
        <v>0</v>
      </c>
      <c r="I44" s="74">
        <v>21136</v>
      </c>
      <c r="J44" s="75">
        <v>154767</v>
      </c>
      <c r="K44" s="74">
        <v>3605</v>
      </c>
      <c r="L44" s="74">
        <v>0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0</v>
      </c>
      <c r="V44" s="74">
        <f t="shared" si="5"/>
        <v>24741</v>
      </c>
      <c r="W44" s="74">
        <f t="shared" si="6"/>
        <v>24741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21136</v>
      </c>
      <c r="AB44" s="75">
        <f t="shared" si="13"/>
        <v>154767</v>
      </c>
      <c r="AC44" s="74">
        <f t="shared" si="11"/>
        <v>3605</v>
      </c>
      <c r="AD44" s="74">
        <f t="shared" si="12"/>
        <v>0</v>
      </c>
    </row>
    <row r="45" spans="1:30" s="50" customFormat="1" ht="12" customHeight="1">
      <c r="A45" s="53" t="s">
        <v>246</v>
      </c>
      <c r="B45" s="54" t="s">
        <v>383</v>
      </c>
      <c r="C45" s="53" t="s">
        <v>384</v>
      </c>
      <c r="D45" s="74">
        <f t="shared" si="1"/>
        <v>50609</v>
      </c>
      <c r="E45" s="74">
        <f t="shared" si="2"/>
        <v>14507</v>
      </c>
      <c r="F45" s="74">
        <v>0</v>
      </c>
      <c r="G45" s="74">
        <v>0</v>
      </c>
      <c r="H45" s="74">
        <v>0</v>
      </c>
      <c r="I45" s="74">
        <v>14507</v>
      </c>
      <c r="J45" s="75">
        <v>230243</v>
      </c>
      <c r="K45" s="74">
        <v>0</v>
      </c>
      <c r="L45" s="74">
        <v>36102</v>
      </c>
      <c r="M45" s="74">
        <f t="shared" si="3"/>
        <v>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0</v>
      </c>
      <c r="V45" s="74">
        <f t="shared" si="5"/>
        <v>50609</v>
      </c>
      <c r="W45" s="74">
        <f t="shared" si="6"/>
        <v>14507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14507</v>
      </c>
      <c r="AB45" s="75">
        <f t="shared" si="13"/>
        <v>230243</v>
      </c>
      <c r="AC45" s="74">
        <f t="shared" si="11"/>
        <v>0</v>
      </c>
      <c r="AD45" s="74">
        <f t="shared" si="12"/>
        <v>36102</v>
      </c>
    </row>
    <row r="46" spans="1:30" s="50" customFormat="1" ht="12" customHeight="1">
      <c r="A46" s="53" t="s">
        <v>246</v>
      </c>
      <c r="B46" s="54" t="s">
        <v>385</v>
      </c>
      <c r="C46" s="53" t="s">
        <v>386</v>
      </c>
      <c r="D46" s="74">
        <f t="shared" si="1"/>
        <v>14515</v>
      </c>
      <c r="E46" s="74">
        <f t="shared" si="2"/>
        <v>14515</v>
      </c>
      <c r="F46" s="74">
        <v>0</v>
      </c>
      <c r="G46" s="74">
        <v>0</v>
      </c>
      <c r="H46" s="74">
        <v>0</v>
      </c>
      <c r="I46" s="74">
        <v>14515</v>
      </c>
      <c r="J46" s="75">
        <v>368435</v>
      </c>
      <c r="K46" s="74">
        <v>0</v>
      </c>
      <c r="L46" s="74">
        <v>0</v>
      </c>
      <c r="M46" s="74">
        <f t="shared" si="3"/>
        <v>0</v>
      </c>
      <c r="N46" s="74">
        <f t="shared" si="4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0</v>
      </c>
      <c r="V46" s="74">
        <f t="shared" si="5"/>
        <v>14515</v>
      </c>
      <c r="W46" s="74">
        <f t="shared" si="6"/>
        <v>14515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14515</v>
      </c>
      <c r="AB46" s="75">
        <f t="shared" si="13"/>
        <v>368435</v>
      </c>
      <c r="AC46" s="74">
        <f t="shared" si="11"/>
        <v>0</v>
      </c>
      <c r="AD46" s="74">
        <f t="shared" si="12"/>
        <v>0</v>
      </c>
    </row>
    <row r="47" spans="1:30" s="50" customFormat="1" ht="12" customHeight="1">
      <c r="A47" s="53" t="s">
        <v>246</v>
      </c>
      <c r="B47" s="54" t="s">
        <v>387</v>
      </c>
      <c r="C47" s="53" t="s">
        <v>388</v>
      </c>
      <c r="D47" s="74">
        <f t="shared" si="1"/>
        <v>0</v>
      </c>
      <c r="E47" s="74">
        <f t="shared" si="2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0</v>
      </c>
      <c r="M47" s="74">
        <f t="shared" si="3"/>
        <v>0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356586</v>
      </c>
      <c r="T47" s="74">
        <v>0</v>
      </c>
      <c r="U47" s="74">
        <v>0</v>
      </c>
      <c r="V47" s="74">
        <f t="shared" si="5"/>
        <v>0</v>
      </c>
      <c r="W47" s="74">
        <f t="shared" si="6"/>
        <v>0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t="shared" si="13"/>
        <v>356586</v>
      </c>
      <c r="AC47" s="74">
        <f t="shared" si="11"/>
        <v>0</v>
      </c>
      <c r="AD47" s="74">
        <f t="shared" si="12"/>
        <v>0</v>
      </c>
    </row>
    <row r="48" spans="1:30" s="50" customFormat="1" ht="12" customHeight="1">
      <c r="A48" s="53" t="s">
        <v>246</v>
      </c>
      <c r="B48" s="54" t="s">
        <v>389</v>
      </c>
      <c r="C48" s="53" t="s">
        <v>390</v>
      </c>
      <c r="D48" s="74">
        <f t="shared" si="1"/>
        <v>46433</v>
      </c>
      <c r="E48" s="74">
        <f t="shared" si="2"/>
        <v>46433</v>
      </c>
      <c r="F48" s="74">
        <v>0</v>
      </c>
      <c r="G48" s="74">
        <v>0</v>
      </c>
      <c r="H48" s="74">
        <v>0</v>
      </c>
      <c r="I48" s="74">
        <v>7128</v>
      </c>
      <c r="J48" s="75">
        <v>205836</v>
      </c>
      <c r="K48" s="74">
        <v>39305</v>
      </c>
      <c r="L48" s="74">
        <v>0</v>
      </c>
      <c r="M48" s="74">
        <f t="shared" si="3"/>
        <v>0</v>
      </c>
      <c r="N48" s="74">
        <f t="shared" si="4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0</v>
      </c>
      <c r="V48" s="74">
        <f t="shared" si="5"/>
        <v>46433</v>
      </c>
      <c r="W48" s="74">
        <f t="shared" si="6"/>
        <v>46433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7128</v>
      </c>
      <c r="AB48" s="75">
        <f t="shared" si="13"/>
        <v>205836</v>
      </c>
      <c r="AC48" s="74">
        <f t="shared" si="11"/>
        <v>39305</v>
      </c>
      <c r="AD48" s="74">
        <f t="shared" si="12"/>
        <v>0</v>
      </c>
    </row>
    <row r="49" spans="1:30" s="50" customFormat="1" ht="12" customHeight="1">
      <c r="A49" s="53" t="s">
        <v>246</v>
      </c>
      <c r="B49" s="54" t="s">
        <v>391</v>
      </c>
      <c r="C49" s="53" t="s">
        <v>392</v>
      </c>
      <c r="D49" s="74">
        <f t="shared" si="1"/>
        <v>32994</v>
      </c>
      <c r="E49" s="74">
        <f t="shared" si="2"/>
        <v>800</v>
      </c>
      <c r="F49" s="74">
        <v>0</v>
      </c>
      <c r="G49" s="74">
        <v>0</v>
      </c>
      <c r="H49" s="74">
        <v>0</v>
      </c>
      <c r="I49" s="74">
        <v>800</v>
      </c>
      <c r="J49" s="75">
        <v>215758</v>
      </c>
      <c r="K49" s="74">
        <v>0</v>
      </c>
      <c r="L49" s="74">
        <v>32194</v>
      </c>
      <c r="M49" s="74">
        <f t="shared" si="3"/>
        <v>0</v>
      </c>
      <c r="N49" s="74">
        <f t="shared" si="4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0</v>
      </c>
      <c r="U49" s="74">
        <v>0</v>
      </c>
      <c r="V49" s="74">
        <f t="shared" si="5"/>
        <v>32994</v>
      </c>
      <c r="W49" s="74">
        <f t="shared" si="6"/>
        <v>800</v>
      </c>
      <c r="X49" s="74">
        <f t="shared" si="7"/>
        <v>0</v>
      </c>
      <c r="Y49" s="74">
        <f t="shared" si="8"/>
        <v>0</v>
      </c>
      <c r="Z49" s="74">
        <f t="shared" si="9"/>
        <v>0</v>
      </c>
      <c r="AA49" s="74">
        <f t="shared" si="10"/>
        <v>800</v>
      </c>
      <c r="AB49" s="75">
        <f t="shared" si="13"/>
        <v>215758</v>
      </c>
      <c r="AC49" s="74">
        <f t="shared" si="11"/>
        <v>0</v>
      </c>
      <c r="AD49" s="74">
        <f t="shared" si="12"/>
        <v>32194</v>
      </c>
    </row>
    <row r="50" spans="1:30" s="50" customFormat="1" ht="12" customHeight="1">
      <c r="A50" s="53" t="s">
        <v>246</v>
      </c>
      <c r="B50" s="54" t="s">
        <v>393</v>
      </c>
      <c r="C50" s="53" t="s">
        <v>394</v>
      </c>
      <c r="D50" s="74">
        <f t="shared" si="1"/>
        <v>66342</v>
      </c>
      <c r="E50" s="74">
        <f t="shared" si="2"/>
        <v>32857</v>
      </c>
      <c r="F50" s="74">
        <v>0</v>
      </c>
      <c r="G50" s="74">
        <v>0</v>
      </c>
      <c r="H50" s="74">
        <v>0</v>
      </c>
      <c r="I50" s="74">
        <v>2506</v>
      </c>
      <c r="J50" s="75">
        <v>66295</v>
      </c>
      <c r="K50" s="74">
        <v>30351</v>
      </c>
      <c r="L50" s="74">
        <v>33485</v>
      </c>
      <c r="M50" s="74">
        <f t="shared" si="3"/>
        <v>0</v>
      </c>
      <c r="N50" s="74">
        <f t="shared" si="4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0</v>
      </c>
      <c r="V50" s="74">
        <f t="shared" si="5"/>
        <v>66342</v>
      </c>
      <c r="W50" s="74">
        <f t="shared" si="6"/>
        <v>32857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2506</v>
      </c>
      <c r="AB50" s="75">
        <f t="shared" si="13"/>
        <v>66295</v>
      </c>
      <c r="AC50" s="74">
        <f t="shared" si="11"/>
        <v>30351</v>
      </c>
      <c r="AD50" s="74">
        <f t="shared" si="12"/>
        <v>33485</v>
      </c>
    </row>
    <row r="51" spans="1:30" s="50" customFormat="1" ht="12" customHeight="1">
      <c r="A51" s="53" t="s">
        <v>246</v>
      </c>
      <c r="B51" s="54" t="s">
        <v>395</v>
      </c>
      <c r="C51" s="53" t="s">
        <v>396</v>
      </c>
      <c r="D51" s="74">
        <f t="shared" si="1"/>
        <v>105904</v>
      </c>
      <c r="E51" s="74">
        <f t="shared" si="2"/>
        <v>105904</v>
      </c>
      <c r="F51" s="74">
        <v>0</v>
      </c>
      <c r="G51" s="74">
        <v>0</v>
      </c>
      <c r="H51" s="74">
        <v>0</v>
      </c>
      <c r="I51" s="74">
        <v>81753</v>
      </c>
      <c r="J51" s="75">
        <v>552364</v>
      </c>
      <c r="K51" s="74">
        <v>24151</v>
      </c>
      <c r="L51" s="74">
        <v>0</v>
      </c>
      <c r="M51" s="74">
        <f t="shared" si="3"/>
        <v>409</v>
      </c>
      <c r="N51" s="74">
        <f t="shared" si="4"/>
        <v>409</v>
      </c>
      <c r="O51" s="74">
        <v>0</v>
      </c>
      <c r="P51" s="74">
        <v>0</v>
      </c>
      <c r="Q51" s="74">
        <v>0</v>
      </c>
      <c r="R51" s="74">
        <v>49</v>
      </c>
      <c r="S51" s="75">
        <v>171341</v>
      </c>
      <c r="T51" s="74">
        <v>360</v>
      </c>
      <c r="U51" s="74">
        <v>0</v>
      </c>
      <c r="V51" s="74">
        <f t="shared" si="5"/>
        <v>106313</v>
      </c>
      <c r="W51" s="74">
        <f t="shared" si="6"/>
        <v>106313</v>
      </c>
      <c r="X51" s="74">
        <f t="shared" si="7"/>
        <v>0</v>
      </c>
      <c r="Y51" s="74">
        <f t="shared" si="8"/>
        <v>0</v>
      </c>
      <c r="Z51" s="74">
        <f t="shared" si="9"/>
        <v>0</v>
      </c>
      <c r="AA51" s="74">
        <f t="shared" si="10"/>
        <v>81802</v>
      </c>
      <c r="AB51" s="75">
        <f t="shared" si="13"/>
        <v>723705</v>
      </c>
      <c r="AC51" s="74">
        <f t="shared" si="11"/>
        <v>24511</v>
      </c>
      <c r="AD51" s="74">
        <f t="shared" si="12"/>
        <v>0</v>
      </c>
    </row>
    <row r="52" spans="1:30" s="50" customFormat="1" ht="12" customHeight="1">
      <c r="A52" s="53" t="s">
        <v>246</v>
      </c>
      <c r="B52" s="54" t="s">
        <v>397</v>
      </c>
      <c r="C52" s="53" t="s">
        <v>398</v>
      </c>
      <c r="D52" s="74">
        <f t="shared" si="1"/>
        <v>48331</v>
      </c>
      <c r="E52" s="74">
        <f t="shared" si="2"/>
        <v>37301</v>
      </c>
      <c r="F52" s="74">
        <v>0</v>
      </c>
      <c r="G52" s="74">
        <v>0</v>
      </c>
      <c r="H52" s="74">
        <v>0</v>
      </c>
      <c r="I52" s="74">
        <v>36986</v>
      </c>
      <c r="J52" s="75">
        <v>400500</v>
      </c>
      <c r="K52" s="74">
        <v>315</v>
      </c>
      <c r="L52" s="74">
        <v>11030</v>
      </c>
      <c r="M52" s="74">
        <f t="shared" si="3"/>
        <v>0</v>
      </c>
      <c r="N52" s="74">
        <f t="shared" si="4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71490</v>
      </c>
      <c r="T52" s="74">
        <v>0</v>
      </c>
      <c r="U52" s="74">
        <v>0</v>
      </c>
      <c r="V52" s="74">
        <f t="shared" si="5"/>
        <v>48331</v>
      </c>
      <c r="W52" s="74">
        <f t="shared" si="6"/>
        <v>37301</v>
      </c>
      <c r="X52" s="74">
        <f t="shared" si="7"/>
        <v>0</v>
      </c>
      <c r="Y52" s="74">
        <f t="shared" si="8"/>
        <v>0</v>
      </c>
      <c r="Z52" s="74">
        <f t="shared" si="9"/>
        <v>0</v>
      </c>
      <c r="AA52" s="74">
        <f t="shared" si="10"/>
        <v>36986</v>
      </c>
      <c r="AB52" s="75">
        <f t="shared" si="13"/>
        <v>471990</v>
      </c>
      <c r="AC52" s="74">
        <f t="shared" si="11"/>
        <v>315</v>
      </c>
      <c r="AD52" s="74">
        <f t="shared" si="12"/>
        <v>11030</v>
      </c>
    </row>
    <row r="53" spans="1:30" s="50" customFormat="1" ht="12" customHeight="1">
      <c r="A53" s="53" t="s">
        <v>246</v>
      </c>
      <c r="B53" s="54" t="s">
        <v>399</v>
      </c>
      <c r="C53" s="53" t="s">
        <v>400</v>
      </c>
      <c r="D53" s="74">
        <f t="shared" si="1"/>
        <v>1324</v>
      </c>
      <c r="E53" s="74">
        <f t="shared" si="2"/>
        <v>0</v>
      </c>
      <c r="F53" s="74">
        <v>0</v>
      </c>
      <c r="G53" s="74">
        <v>0</v>
      </c>
      <c r="H53" s="74">
        <v>0</v>
      </c>
      <c r="I53" s="74">
        <v>0</v>
      </c>
      <c r="J53" s="75">
        <v>97790</v>
      </c>
      <c r="K53" s="74">
        <v>0</v>
      </c>
      <c r="L53" s="74">
        <v>1324</v>
      </c>
      <c r="M53" s="74">
        <f t="shared" si="3"/>
        <v>0</v>
      </c>
      <c r="N53" s="74">
        <f t="shared" si="4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0</v>
      </c>
      <c r="V53" s="74">
        <f t="shared" si="5"/>
        <v>1324</v>
      </c>
      <c r="W53" s="74">
        <f t="shared" si="6"/>
        <v>0</v>
      </c>
      <c r="X53" s="74">
        <f t="shared" si="7"/>
        <v>0</v>
      </c>
      <c r="Y53" s="74">
        <f t="shared" si="8"/>
        <v>0</v>
      </c>
      <c r="Z53" s="74">
        <f t="shared" si="9"/>
        <v>0</v>
      </c>
      <c r="AA53" s="74">
        <f t="shared" si="10"/>
        <v>0</v>
      </c>
      <c r="AB53" s="75">
        <f t="shared" si="13"/>
        <v>97790</v>
      </c>
      <c r="AC53" s="74">
        <f t="shared" si="11"/>
        <v>0</v>
      </c>
      <c r="AD53" s="74">
        <f t="shared" si="12"/>
        <v>1324</v>
      </c>
    </row>
    <row r="54" spans="1:30" s="50" customFormat="1" ht="12" customHeight="1">
      <c r="A54" s="53" t="s">
        <v>246</v>
      </c>
      <c r="B54" s="54" t="s">
        <v>401</v>
      </c>
      <c r="C54" s="53" t="s">
        <v>402</v>
      </c>
      <c r="D54" s="74">
        <f t="shared" si="1"/>
        <v>514280</v>
      </c>
      <c r="E54" s="74">
        <f t="shared" si="2"/>
        <v>514280</v>
      </c>
      <c r="F54" s="74">
        <v>68946</v>
      </c>
      <c r="G54" s="74">
        <v>0</v>
      </c>
      <c r="H54" s="74">
        <v>444900</v>
      </c>
      <c r="I54" s="74">
        <v>0</v>
      </c>
      <c r="J54" s="75">
        <v>308784</v>
      </c>
      <c r="K54" s="74">
        <v>434</v>
      </c>
      <c r="L54" s="74">
        <v>0</v>
      </c>
      <c r="M54" s="74">
        <f t="shared" si="3"/>
        <v>0</v>
      </c>
      <c r="N54" s="74">
        <f t="shared" si="4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5"/>
        <v>514280</v>
      </c>
      <c r="W54" s="74">
        <f t="shared" si="6"/>
        <v>514280</v>
      </c>
      <c r="X54" s="74">
        <f t="shared" si="7"/>
        <v>68946</v>
      </c>
      <c r="Y54" s="74">
        <f t="shared" si="8"/>
        <v>0</v>
      </c>
      <c r="Z54" s="74">
        <f t="shared" si="9"/>
        <v>444900</v>
      </c>
      <c r="AA54" s="74">
        <f t="shared" si="10"/>
        <v>0</v>
      </c>
      <c r="AB54" s="75">
        <f t="shared" si="13"/>
        <v>308784</v>
      </c>
      <c r="AC54" s="74">
        <f t="shared" si="11"/>
        <v>434</v>
      </c>
      <c r="AD54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403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404</v>
      </c>
      <c r="B2" s="147" t="s">
        <v>405</v>
      </c>
      <c r="C2" s="153" t="s">
        <v>406</v>
      </c>
      <c r="D2" s="132" t="s">
        <v>407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408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409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410</v>
      </c>
      <c r="E3" s="80"/>
      <c r="F3" s="80"/>
      <c r="G3" s="80"/>
      <c r="H3" s="80"/>
      <c r="I3" s="80"/>
      <c r="J3" s="80"/>
      <c r="K3" s="85"/>
      <c r="L3" s="81" t="s">
        <v>411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412</v>
      </c>
      <c r="AE3" s="90" t="s">
        <v>413</v>
      </c>
      <c r="AF3" s="134" t="s">
        <v>410</v>
      </c>
      <c r="AG3" s="80"/>
      <c r="AH3" s="80"/>
      <c r="AI3" s="80"/>
      <c r="AJ3" s="80"/>
      <c r="AK3" s="80"/>
      <c r="AL3" s="80"/>
      <c r="AM3" s="85"/>
      <c r="AN3" s="81" t="s">
        <v>411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412</v>
      </c>
      <c r="BG3" s="90" t="s">
        <v>413</v>
      </c>
      <c r="BH3" s="134" t="s">
        <v>410</v>
      </c>
      <c r="BI3" s="80"/>
      <c r="BJ3" s="80"/>
      <c r="BK3" s="80"/>
      <c r="BL3" s="80"/>
      <c r="BM3" s="80"/>
      <c r="BN3" s="80"/>
      <c r="BO3" s="85"/>
      <c r="BP3" s="81" t="s">
        <v>411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412</v>
      </c>
      <c r="CI3" s="90" t="s">
        <v>413</v>
      </c>
    </row>
    <row r="4" spans="1:87" s="45" customFormat="1" ht="13.5" customHeight="1">
      <c r="A4" s="148"/>
      <c r="B4" s="148"/>
      <c r="C4" s="154"/>
      <c r="D4" s="90" t="s">
        <v>413</v>
      </c>
      <c r="E4" s="95" t="s">
        <v>414</v>
      </c>
      <c r="F4" s="89"/>
      <c r="G4" s="93"/>
      <c r="H4" s="80"/>
      <c r="I4" s="94"/>
      <c r="J4" s="135" t="s">
        <v>415</v>
      </c>
      <c r="K4" s="145" t="s">
        <v>416</v>
      </c>
      <c r="L4" s="90" t="s">
        <v>413</v>
      </c>
      <c r="M4" s="134" t="s">
        <v>417</v>
      </c>
      <c r="N4" s="87"/>
      <c r="O4" s="87"/>
      <c r="P4" s="87"/>
      <c r="Q4" s="88"/>
      <c r="R4" s="134" t="s">
        <v>418</v>
      </c>
      <c r="S4" s="80"/>
      <c r="T4" s="80"/>
      <c r="U4" s="94"/>
      <c r="V4" s="95" t="s">
        <v>419</v>
      </c>
      <c r="W4" s="134" t="s">
        <v>420</v>
      </c>
      <c r="X4" s="86"/>
      <c r="Y4" s="87"/>
      <c r="Z4" s="87"/>
      <c r="AA4" s="88"/>
      <c r="AB4" s="95" t="s">
        <v>421</v>
      </c>
      <c r="AC4" s="95" t="s">
        <v>422</v>
      </c>
      <c r="AD4" s="90"/>
      <c r="AE4" s="90"/>
      <c r="AF4" s="90" t="s">
        <v>413</v>
      </c>
      <c r="AG4" s="95" t="s">
        <v>414</v>
      </c>
      <c r="AH4" s="89"/>
      <c r="AI4" s="93"/>
      <c r="AJ4" s="80"/>
      <c r="AK4" s="94"/>
      <c r="AL4" s="135" t="s">
        <v>415</v>
      </c>
      <c r="AM4" s="145" t="s">
        <v>416</v>
      </c>
      <c r="AN4" s="90" t="s">
        <v>413</v>
      </c>
      <c r="AO4" s="134" t="s">
        <v>417</v>
      </c>
      <c r="AP4" s="87"/>
      <c r="AQ4" s="87"/>
      <c r="AR4" s="87"/>
      <c r="AS4" s="88"/>
      <c r="AT4" s="134" t="s">
        <v>418</v>
      </c>
      <c r="AU4" s="80"/>
      <c r="AV4" s="80"/>
      <c r="AW4" s="94"/>
      <c r="AX4" s="95" t="s">
        <v>419</v>
      </c>
      <c r="AY4" s="134" t="s">
        <v>420</v>
      </c>
      <c r="AZ4" s="96"/>
      <c r="BA4" s="96"/>
      <c r="BB4" s="97"/>
      <c r="BC4" s="88"/>
      <c r="BD4" s="95" t="s">
        <v>421</v>
      </c>
      <c r="BE4" s="95" t="s">
        <v>422</v>
      </c>
      <c r="BF4" s="90"/>
      <c r="BG4" s="90"/>
      <c r="BH4" s="90" t="s">
        <v>413</v>
      </c>
      <c r="BI4" s="95" t="s">
        <v>414</v>
      </c>
      <c r="BJ4" s="89"/>
      <c r="BK4" s="93"/>
      <c r="BL4" s="80"/>
      <c r="BM4" s="94"/>
      <c r="BN4" s="135" t="s">
        <v>415</v>
      </c>
      <c r="BO4" s="145" t="s">
        <v>416</v>
      </c>
      <c r="BP4" s="90" t="s">
        <v>413</v>
      </c>
      <c r="BQ4" s="134" t="s">
        <v>417</v>
      </c>
      <c r="BR4" s="87"/>
      <c r="BS4" s="87"/>
      <c r="BT4" s="87"/>
      <c r="BU4" s="88"/>
      <c r="BV4" s="134" t="s">
        <v>418</v>
      </c>
      <c r="BW4" s="80"/>
      <c r="BX4" s="80"/>
      <c r="BY4" s="94"/>
      <c r="BZ4" s="95" t="s">
        <v>419</v>
      </c>
      <c r="CA4" s="134" t="s">
        <v>420</v>
      </c>
      <c r="CB4" s="87"/>
      <c r="CC4" s="87"/>
      <c r="CD4" s="87"/>
      <c r="CE4" s="88"/>
      <c r="CF4" s="95" t="s">
        <v>421</v>
      </c>
      <c r="CG4" s="95" t="s">
        <v>422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413</v>
      </c>
      <c r="F5" s="135" t="s">
        <v>423</v>
      </c>
      <c r="G5" s="135" t="s">
        <v>424</v>
      </c>
      <c r="H5" s="135" t="s">
        <v>425</v>
      </c>
      <c r="I5" s="135" t="s">
        <v>412</v>
      </c>
      <c r="J5" s="98"/>
      <c r="K5" s="146"/>
      <c r="L5" s="90"/>
      <c r="M5" s="90" t="s">
        <v>413</v>
      </c>
      <c r="N5" s="90" t="s">
        <v>426</v>
      </c>
      <c r="O5" s="90" t="s">
        <v>427</v>
      </c>
      <c r="P5" s="90" t="s">
        <v>428</v>
      </c>
      <c r="Q5" s="90" t="s">
        <v>429</v>
      </c>
      <c r="R5" s="90" t="s">
        <v>413</v>
      </c>
      <c r="S5" s="95" t="s">
        <v>430</v>
      </c>
      <c r="T5" s="95" t="s">
        <v>431</v>
      </c>
      <c r="U5" s="95" t="s">
        <v>432</v>
      </c>
      <c r="V5" s="90"/>
      <c r="W5" s="90" t="s">
        <v>413</v>
      </c>
      <c r="X5" s="95" t="s">
        <v>430</v>
      </c>
      <c r="Y5" s="95" t="s">
        <v>431</v>
      </c>
      <c r="Z5" s="95" t="s">
        <v>432</v>
      </c>
      <c r="AA5" s="95" t="s">
        <v>412</v>
      </c>
      <c r="AB5" s="90"/>
      <c r="AC5" s="90"/>
      <c r="AD5" s="90"/>
      <c r="AE5" s="90"/>
      <c r="AF5" s="90"/>
      <c r="AG5" s="90" t="s">
        <v>413</v>
      </c>
      <c r="AH5" s="135" t="s">
        <v>423</v>
      </c>
      <c r="AI5" s="135" t="s">
        <v>424</v>
      </c>
      <c r="AJ5" s="135" t="s">
        <v>425</v>
      </c>
      <c r="AK5" s="135" t="s">
        <v>412</v>
      </c>
      <c r="AL5" s="98"/>
      <c r="AM5" s="146"/>
      <c r="AN5" s="90"/>
      <c r="AO5" s="90" t="s">
        <v>413</v>
      </c>
      <c r="AP5" s="90" t="s">
        <v>426</v>
      </c>
      <c r="AQ5" s="90" t="s">
        <v>427</v>
      </c>
      <c r="AR5" s="90" t="s">
        <v>428</v>
      </c>
      <c r="AS5" s="90" t="s">
        <v>429</v>
      </c>
      <c r="AT5" s="90" t="s">
        <v>413</v>
      </c>
      <c r="AU5" s="95" t="s">
        <v>430</v>
      </c>
      <c r="AV5" s="95" t="s">
        <v>431</v>
      </c>
      <c r="AW5" s="95" t="s">
        <v>432</v>
      </c>
      <c r="AX5" s="90"/>
      <c r="AY5" s="90" t="s">
        <v>413</v>
      </c>
      <c r="AZ5" s="95" t="s">
        <v>430</v>
      </c>
      <c r="BA5" s="95" t="s">
        <v>431</v>
      </c>
      <c r="BB5" s="95" t="s">
        <v>432</v>
      </c>
      <c r="BC5" s="95" t="s">
        <v>412</v>
      </c>
      <c r="BD5" s="90"/>
      <c r="BE5" s="90"/>
      <c r="BF5" s="90"/>
      <c r="BG5" s="90"/>
      <c r="BH5" s="90"/>
      <c r="BI5" s="90" t="s">
        <v>413</v>
      </c>
      <c r="BJ5" s="135" t="s">
        <v>423</v>
      </c>
      <c r="BK5" s="135" t="s">
        <v>424</v>
      </c>
      <c r="BL5" s="135" t="s">
        <v>425</v>
      </c>
      <c r="BM5" s="135" t="s">
        <v>412</v>
      </c>
      <c r="BN5" s="98"/>
      <c r="BO5" s="146"/>
      <c r="BP5" s="90"/>
      <c r="BQ5" s="90" t="s">
        <v>413</v>
      </c>
      <c r="BR5" s="90" t="s">
        <v>426</v>
      </c>
      <c r="BS5" s="90" t="s">
        <v>427</v>
      </c>
      <c r="BT5" s="90" t="s">
        <v>428</v>
      </c>
      <c r="BU5" s="90" t="s">
        <v>429</v>
      </c>
      <c r="BV5" s="90" t="s">
        <v>413</v>
      </c>
      <c r="BW5" s="95" t="s">
        <v>430</v>
      </c>
      <c r="BX5" s="95" t="s">
        <v>431</v>
      </c>
      <c r="BY5" s="95" t="s">
        <v>432</v>
      </c>
      <c r="BZ5" s="90"/>
      <c r="CA5" s="90" t="s">
        <v>413</v>
      </c>
      <c r="CB5" s="95" t="s">
        <v>430</v>
      </c>
      <c r="CC5" s="95" t="s">
        <v>431</v>
      </c>
      <c r="CD5" s="95" t="s">
        <v>432</v>
      </c>
      <c r="CE5" s="95" t="s">
        <v>412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433</v>
      </c>
      <c r="E6" s="101" t="s">
        <v>433</v>
      </c>
      <c r="F6" s="102" t="s">
        <v>433</v>
      </c>
      <c r="G6" s="102" t="s">
        <v>433</v>
      </c>
      <c r="H6" s="102" t="s">
        <v>433</v>
      </c>
      <c r="I6" s="102" t="s">
        <v>433</v>
      </c>
      <c r="J6" s="102" t="s">
        <v>433</v>
      </c>
      <c r="K6" s="102" t="s">
        <v>433</v>
      </c>
      <c r="L6" s="101" t="s">
        <v>433</v>
      </c>
      <c r="M6" s="101" t="s">
        <v>433</v>
      </c>
      <c r="N6" s="101" t="s">
        <v>433</v>
      </c>
      <c r="O6" s="101" t="s">
        <v>433</v>
      </c>
      <c r="P6" s="101" t="s">
        <v>433</v>
      </c>
      <c r="Q6" s="101" t="s">
        <v>433</v>
      </c>
      <c r="R6" s="101" t="s">
        <v>433</v>
      </c>
      <c r="S6" s="101" t="s">
        <v>433</v>
      </c>
      <c r="T6" s="101" t="s">
        <v>433</v>
      </c>
      <c r="U6" s="101" t="s">
        <v>433</v>
      </c>
      <c r="V6" s="101" t="s">
        <v>433</v>
      </c>
      <c r="W6" s="101" t="s">
        <v>433</v>
      </c>
      <c r="X6" s="101" t="s">
        <v>433</v>
      </c>
      <c r="Y6" s="101" t="s">
        <v>433</v>
      </c>
      <c r="Z6" s="101" t="s">
        <v>433</v>
      </c>
      <c r="AA6" s="101" t="s">
        <v>433</v>
      </c>
      <c r="AB6" s="101" t="s">
        <v>433</v>
      </c>
      <c r="AC6" s="101" t="s">
        <v>433</v>
      </c>
      <c r="AD6" s="101" t="s">
        <v>433</v>
      </c>
      <c r="AE6" s="101" t="s">
        <v>433</v>
      </c>
      <c r="AF6" s="101" t="s">
        <v>433</v>
      </c>
      <c r="AG6" s="101" t="s">
        <v>433</v>
      </c>
      <c r="AH6" s="102" t="s">
        <v>433</v>
      </c>
      <c r="AI6" s="102" t="s">
        <v>433</v>
      </c>
      <c r="AJ6" s="102" t="s">
        <v>433</v>
      </c>
      <c r="AK6" s="102" t="s">
        <v>433</v>
      </c>
      <c r="AL6" s="102" t="s">
        <v>433</v>
      </c>
      <c r="AM6" s="102" t="s">
        <v>433</v>
      </c>
      <c r="AN6" s="101" t="s">
        <v>433</v>
      </c>
      <c r="AO6" s="101" t="s">
        <v>433</v>
      </c>
      <c r="AP6" s="101" t="s">
        <v>433</v>
      </c>
      <c r="AQ6" s="101" t="s">
        <v>433</v>
      </c>
      <c r="AR6" s="101" t="s">
        <v>433</v>
      </c>
      <c r="AS6" s="101" t="s">
        <v>433</v>
      </c>
      <c r="AT6" s="101" t="s">
        <v>433</v>
      </c>
      <c r="AU6" s="101" t="s">
        <v>433</v>
      </c>
      <c r="AV6" s="101" t="s">
        <v>433</v>
      </c>
      <c r="AW6" s="101" t="s">
        <v>433</v>
      </c>
      <c r="AX6" s="101" t="s">
        <v>433</v>
      </c>
      <c r="AY6" s="101" t="s">
        <v>433</v>
      </c>
      <c r="AZ6" s="101" t="s">
        <v>433</v>
      </c>
      <c r="BA6" s="101" t="s">
        <v>433</v>
      </c>
      <c r="BB6" s="101" t="s">
        <v>433</v>
      </c>
      <c r="BC6" s="101" t="s">
        <v>433</v>
      </c>
      <c r="BD6" s="101" t="s">
        <v>433</v>
      </c>
      <c r="BE6" s="101" t="s">
        <v>433</v>
      </c>
      <c r="BF6" s="101" t="s">
        <v>433</v>
      </c>
      <c r="BG6" s="101" t="s">
        <v>433</v>
      </c>
      <c r="BH6" s="101" t="s">
        <v>433</v>
      </c>
      <c r="BI6" s="101" t="s">
        <v>433</v>
      </c>
      <c r="BJ6" s="102" t="s">
        <v>433</v>
      </c>
      <c r="BK6" s="102" t="s">
        <v>433</v>
      </c>
      <c r="BL6" s="102" t="s">
        <v>433</v>
      </c>
      <c r="BM6" s="102" t="s">
        <v>433</v>
      </c>
      <c r="BN6" s="102" t="s">
        <v>433</v>
      </c>
      <c r="BO6" s="102" t="s">
        <v>433</v>
      </c>
      <c r="BP6" s="101" t="s">
        <v>433</v>
      </c>
      <c r="BQ6" s="101" t="s">
        <v>433</v>
      </c>
      <c r="BR6" s="102" t="s">
        <v>433</v>
      </c>
      <c r="BS6" s="102" t="s">
        <v>433</v>
      </c>
      <c r="BT6" s="102" t="s">
        <v>433</v>
      </c>
      <c r="BU6" s="102" t="s">
        <v>433</v>
      </c>
      <c r="BV6" s="101" t="s">
        <v>433</v>
      </c>
      <c r="BW6" s="101" t="s">
        <v>433</v>
      </c>
      <c r="BX6" s="101" t="s">
        <v>433</v>
      </c>
      <c r="BY6" s="101" t="s">
        <v>433</v>
      </c>
      <c r="BZ6" s="101" t="s">
        <v>433</v>
      </c>
      <c r="CA6" s="101" t="s">
        <v>433</v>
      </c>
      <c r="CB6" s="101" t="s">
        <v>433</v>
      </c>
      <c r="CC6" s="101" t="s">
        <v>433</v>
      </c>
      <c r="CD6" s="101" t="s">
        <v>433</v>
      </c>
      <c r="CE6" s="101" t="s">
        <v>433</v>
      </c>
      <c r="CF6" s="101" t="s">
        <v>433</v>
      </c>
      <c r="CG6" s="101" t="s">
        <v>433</v>
      </c>
      <c r="CH6" s="101" t="s">
        <v>433</v>
      </c>
      <c r="CI6" s="101" t="s">
        <v>433</v>
      </c>
    </row>
    <row r="7" spans="1:87" s="50" customFormat="1" ht="12" customHeight="1">
      <c r="A7" s="48" t="s">
        <v>434</v>
      </c>
      <c r="B7" s="63" t="s">
        <v>435</v>
      </c>
      <c r="C7" s="48" t="s">
        <v>413</v>
      </c>
      <c r="D7" s="70">
        <f aca="true" t="shared" si="0" ref="D7:AI7">SUM(D8:D54)</f>
        <v>1053454</v>
      </c>
      <c r="E7" s="70">
        <f t="shared" si="0"/>
        <v>825746</v>
      </c>
      <c r="F7" s="70">
        <f t="shared" si="0"/>
        <v>25488</v>
      </c>
      <c r="G7" s="70">
        <f t="shared" si="0"/>
        <v>484059</v>
      </c>
      <c r="H7" s="70">
        <f t="shared" si="0"/>
        <v>246856</v>
      </c>
      <c r="I7" s="70">
        <f t="shared" si="0"/>
        <v>69343</v>
      </c>
      <c r="J7" s="70">
        <f t="shared" si="0"/>
        <v>227708</v>
      </c>
      <c r="K7" s="70">
        <f t="shared" si="0"/>
        <v>502334</v>
      </c>
      <c r="L7" s="70">
        <f t="shared" si="0"/>
        <v>23795690</v>
      </c>
      <c r="M7" s="70">
        <f t="shared" si="0"/>
        <v>7245526</v>
      </c>
      <c r="N7" s="70">
        <f t="shared" si="0"/>
        <v>1491024</v>
      </c>
      <c r="O7" s="70">
        <f t="shared" si="0"/>
        <v>3570480</v>
      </c>
      <c r="P7" s="70">
        <f t="shared" si="0"/>
        <v>1797654</v>
      </c>
      <c r="Q7" s="70">
        <f t="shared" si="0"/>
        <v>386368</v>
      </c>
      <c r="R7" s="70">
        <f t="shared" si="0"/>
        <v>5232531</v>
      </c>
      <c r="S7" s="70">
        <f t="shared" si="0"/>
        <v>524150</v>
      </c>
      <c r="T7" s="70">
        <f t="shared" si="0"/>
        <v>4283436</v>
      </c>
      <c r="U7" s="70">
        <f t="shared" si="0"/>
        <v>424945</v>
      </c>
      <c r="V7" s="70">
        <f t="shared" si="0"/>
        <v>65352</v>
      </c>
      <c r="W7" s="70">
        <f t="shared" si="0"/>
        <v>11233880</v>
      </c>
      <c r="X7" s="70">
        <f t="shared" si="0"/>
        <v>4052326</v>
      </c>
      <c r="Y7" s="70">
        <f t="shared" si="0"/>
        <v>6464362</v>
      </c>
      <c r="Z7" s="70">
        <f t="shared" si="0"/>
        <v>450764</v>
      </c>
      <c r="AA7" s="70">
        <f t="shared" si="0"/>
        <v>266428</v>
      </c>
      <c r="AB7" s="70">
        <f t="shared" si="0"/>
        <v>3239533</v>
      </c>
      <c r="AC7" s="70">
        <f t="shared" si="0"/>
        <v>18401</v>
      </c>
      <c r="AD7" s="70">
        <f t="shared" si="0"/>
        <v>1890914</v>
      </c>
      <c r="AE7" s="70">
        <f t="shared" si="0"/>
        <v>26740058</v>
      </c>
      <c r="AF7" s="70">
        <f t="shared" si="0"/>
        <v>22037</v>
      </c>
      <c r="AG7" s="70">
        <f t="shared" si="0"/>
        <v>15355</v>
      </c>
      <c r="AH7" s="70">
        <f t="shared" si="0"/>
        <v>0</v>
      </c>
      <c r="AI7" s="70">
        <f t="shared" si="0"/>
        <v>15355</v>
      </c>
      <c r="AJ7" s="70">
        <f aca="true" t="shared" si="1" ref="AJ7:BO7">SUM(AJ8:AJ54)</f>
        <v>0</v>
      </c>
      <c r="AK7" s="70">
        <f t="shared" si="1"/>
        <v>0</v>
      </c>
      <c r="AL7" s="70">
        <f t="shared" si="1"/>
        <v>6682</v>
      </c>
      <c r="AM7" s="70">
        <f t="shared" si="1"/>
        <v>15355</v>
      </c>
      <c r="AN7" s="70">
        <f t="shared" si="1"/>
        <v>4316644</v>
      </c>
      <c r="AO7" s="70">
        <f t="shared" si="1"/>
        <v>1244454</v>
      </c>
      <c r="AP7" s="70">
        <f t="shared" si="1"/>
        <v>429567</v>
      </c>
      <c r="AQ7" s="70">
        <f t="shared" si="1"/>
        <v>557031</v>
      </c>
      <c r="AR7" s="70">
        <f t="shared" si="1"/>
        <v>257856</v>
      </c>
      <c r="AS7" s="70">
        <f t="shared" si="1"/>
        <v>0</v>
      </c>
      <c r="AT7" s="70">
        <f t="shared" si="1"/>
        <v>1285422</v>
      </c>
      <c r="AU7" s="70">
        <f t="shared" si="1"/>
        <v>40635</v>
      </c>
      <c r="AV7" s="70">
        <f t="shared" si="1"/>
        <v>1244685</v>
      </c>
      <c r="AW7" s="70">
        <f t="shared" si="1"/>
        <v>102</v>
      </c>
      <c r="AX7" s="70">
        <f t="shared" si="1"/>
        <v>15463</v>
      </c>
      <c r="AY7" s="70">
        <f t="shared" si="1"/>
        <v>1771305</v>
      </c>
      <c r="AZ7" s="70">
        <f t="shared" si="1"/>
        <v>445064</v>
      </c>
      <c r="BA7" s="70">
        <f t="shared" si="1"/>
        <v>1154909</v>
      </c>
      <c r="BB7" s="70">
        <f t="shared" si="1"/>
        <v>60887</v>
      </c>
      <c r="BC7" s="70">
        <f t="shared" si="1"/>
        <v>110445</v>
      </c>
      <c r="BD7" s="70">
        <f t="shared" si="1"/>
        <v>1836423</v>
      </c>
      <c r="BE7" s="70">
        <f t="shared" si="1"/>
        <v>0</v>
      </c>
      <c r="BF7" s="70">
        <f t="shared" si="1"/>
        <v>325329</v>
      </c>
      <c r="BG7" s="70">
        <f t="shared" si="1"/>
        <v>4664010</v>
      </c>
      <c r="BH7" s="70">
        <f t="shared" si="1"/>
        <v>1075491</v>
      </c>
      <c r="BI7" s="70">
        <f t="shared" si="1"/>
        <v>841101</v>
      </c>
      <c r="BJ7" s="70">
        <f t="shared" si="1"/>
        <v>25488</v>
      </c>
      <c r="BK7" s="70">
        <f t="shared" si="1"/>
        <v>499414</v>
      </c>
      <c r="BL7" s="70">
        <f t="shared" si="1"/>
        <v>246856</v>
      </c>
      <c r="BM7" s="70">
        <f t="shared" si="1"/>
        <v>69343</v>
      </c>
      <c r="BN7" s="70">
        <f t="shared" si="1"/>
        <v>234390</v>
      </c>
      <c r="BO7" s="70">
        <f t="shared" si="1"/>
        <v>517689</v>
      </c>
      <c r="BP7" s="70">
        <f aca="true" t="shared" si="2" ref="BP7:CI7">SUM(BP8:BP54)</f>
        <v>28112334</v>
      </c>
      <c r="BQ7" s="70">
        <f t="shared" si="2"/>
        <v>8489980</v>
      </c>
      <c r="BR7" s="70">
        <f t="shared" si="2"/>
        <v>1920591</v>
      </c>
      <c r="BS7" s="70">
        <f t="shared" si="2"/>
        <v>4127511</v>
      </c>
      <c r="BT7" s="70">
        <f t="shared" si="2"/>
        <v>2055510</v>
      </c>
      <c r="BU7" s="70">
        <f t="shared" si="2"/>
        <v>386368</v>
      </c>
      <c r="BV7" s="70">
        <f t="shared" si="2"/>
        <v>6517953</v>
      </c>
      <c r="BW7" s="70">
        <f t="shared" si="2"/>
        <v>564785</v>
      </c>
      <c r="BX7" s="70">
        <f t="shared" si="2"/>
        <v>5528121</v>
      </c>
      <c r="BY7" s="70">
        <f t="shared" si="2"/>
        <v>425047</v>
      </c>
      <c r="BZ7" s="70">
        <f t="shared" si="2"/>
        <v>80815</v>
      </c>
      <c r="CA7" s="70">
        <f t="shared" si="2"/>
        <v>13005185</v>
      </c>
      <c r="CB7" s="70">
        <f t="shared" si="2"/>
        <v>4497390</v>
      </c>
      <c r="CC7" s="70">
        <f t="shared" si="2"/>
        <v>7619271</v>
      </c>
      <c r="CD7" s="70">
        <f t="shared" si="2"/>
        <v>511651</v>
      </c>
      <c r="CE7" s="70">
        <f t="shared" si="2"/>
        <v>376873</v>
      </c>
      <c r="CF7" s="70">
        <f t="shared" si="2"/>
        <v>5075956</v>
      </c>
      <c r="CG7" s="70">
        <f t="shared" si="2"/>
        <v>18401</v>
      </c>
      <c r="CH7" s="70">
        <f t="shared" si="2"/>
        <v>2216243</v>
      </c>
      <c r="CI7" s="70">
        <f t="shared" si="2"/>
        <v>31404068</v>
      </c>
    </row>
    <row r="8" spans="1:87" s="50" customFormat="1" ht="12" customHeight="1">
      <c r="A8" s="51" t="s">
        <v>434</v>
      </c>
      <c r="B8" s="64" t="s">
        <v>436</v>
      </c>
      <c r="C8" s="51" t="s">
        <v>437</v>
      </c>
      <c r="D8" s="72">
        <f aca="true" t="shared" si="3" ref="D8:D54">+SUM(E8,J8)</f>
        <v>26180</v>
      </c>
      <c r="E8" s="72">
        <f aca="true" t="shared" si="4" ref="E8:E54">+SUM(F8:I8)</f>
        <v>21245</v>
      </c>
      <c r="F8" s="72">
        <v>0</v>
      </c>
      <c r="G8" s="72">
        <v>21245</v>
      </c>
      <c r="H8" s="72">
        <v>0</v>
      </c>
      <c r="I8" s="72">
        <v>0</v>
      </c>
      <c r="J8" s="72">
        <v>4935</v>
      </c>
      <c r="K8" s="73">
        <v>0</v>
      </c>
      <c r="L8" s="72">
        <f aca="true" t="shared" si="5" ref="L8:L54">+SUM(M8,R8,V8,W8,AC8)</f>
        <v>8727397</v>
      </c>
      <c r="M8" s="72">
        <f aca="true" t="shared" si="6" ref="M8:M54">+SUM(N8:Q8)</f>
        <v>3472808</v>
      </c>
      <c r="N8" s="72">
        <v>395037</v>
      </c>
      <c r="O8" s="72">
        <v>1840665</v>
      </c>
      <c r="P8" s="72">
        <v>1140950</v>
      </c>
      <c r="Q8" s="72">
        <v>96156</v>
      </c>
      <c r="R8" s="72">
        <f aca="true" t="shared" si="7" ref="R8:R54">+SUM(S8:U8)</f>
        <v>1947374</v>
      </c>
      <c r="S8" s="72">
        <v>163544</v>
      </c>
      <c r="T8" s="72">
        <v>1704975</v>
      </c>
      <c r="U8" s="72">
        <v>78855</v>
      </c>
      <c r="V8" s="72">
        <v>4767</v>
      </c>
      <c r="W8" s="72">
        <f aca="true" t="shared" si="8" ref="W8:W54">+SUM(X8:AA8)</f>
        <v>3302448</v>
      </c>
      <c r="X8" s="72">
        <v>1422435</v>
      </c>
      <c r="Y8" s="72">
        <v>1791776</v>
      </c>
      <c r="Z8" s="72">
        <v>33601</v>
      </c>
      <c r="AA8" s="72">
        <v>54636</v>
      </c>
      <c r="AB8" s="73">
        <v>121834</v>
      </c>
      <c r="AC8" s="72">
        <v>0</v>
      </c>
      <c r="AD8" s="72">
        <v>1003037</v>
      </c>
      <c r="AE8" s="72">
        <f aca="true" t="shared" si="9" ref="AE8:AE54">+SUM(D8,L8,AD8)</f>
        <v>9756614</v>
      </c>
      <c r="AF8" s="72">
        <f aca="true" t="shared" si="10" ref="AF8:AF54">+SUM(AG8,AL8)</f>
        <v>6682</v>
      </c>
      <c r="AG8" s="72">
        <f aca="true" t="shared" si="11" ref="AG8:AG54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6682</v>
      </c>
      <c r="AM8" s="73">
        <v>0</v>
      </c>
      <c r="AN8" s="72">
        <f aca="true" t="shared" si="12" ref="AN8:AN54">+SUM(AO8,AT8,AX8,AY8,BE8)</f>
        <v>1026555</v>
      </c>
      <c r="AO8" s="72">
        <f aca="true" t="shared" si="13" ref="AO8:AO54">+SUM(AP8:AS8)</f>
        <v>373472</v>
      </c>
      <c r="AP8" s="72">
        <v>25403</v>
      </c>
      <c r="AQ8" s="72">
        <v>258017</v>
      </c>
      <c r="AR8" s="72">
        <v>90052</v>
      </c>
      <c r="AS8" s="72">
        <v>0</v>
      </c>
      <c r="AT8" s="72">
        <f aca="true" t="shared" si="14" ref="AT8:AT54">+SUM(AU8:AW8)</f>
        <v>224359</v>
      </c>
      <c r="AU8" s="72">
        <v>10544</v>
      </c>
      <c r="AV8" s="72">
        <v>213815</v>
      </c>
      <c r="AW8" s="72">
        <v>0</v>
      </c>
      <c r="AX8" s="72">
        <v>0</v>
      </c>
      <c r="AY8" s="72">
        <f aca="true" t="shared" si="15" ref="AY8:AY54">+SUM(AZ8:BC8)</f>
        <v>428724</v>
      </c>
      <c r="AZ8" s="72">
        <v>0</v>
      </c>
      <c r="BA8" s="72">
        <v>422677</v>
      </c>
      <c r="BB8" s="72">
        <v>0</v>
      </c>
      <c r="BC8" s="72">
        <v>6047</v>
      </c>
      <c r="BD8" s="73">
        <v>365309</v>
      </c>
      <c r="BE8" s="72">
        <v>0</v>
      </c>
      <c r="BF8" s="72">
        <v>22159</v>
      </c>
      <c r="BG8" s="72">
        <f aca="true" t="shared" si="16" ref="BG8:BG54">+SUM(BF8,AN8,AF8)</f>
        <v>1055396</v>
      </c>
      <c r="BH8" s="72">
        <f aca="true" t="shared" si="17" ref="BH8:BH34">SUM(D8,AF8)</f>
        <v>32862</v>
      </c>
      <c r="BI8" s="72">
        <f aca="true" t="shared" si="18" ref="BI8:BI34">SUM(E8,AG8)</f>
        <v>21245</v>
      </c>
      <c r="BJ8" s="72">
        <f aca="true" t="shared" si="19" ref="BJ8:BJ34">SUM(F8,AH8)</f>
        <v>0</v>
      </c>
      <c r="BK8" s="72">
        <f aca="true" t="shared" si="20" ref="BK8:BK34">SUM(G8,AI8)</f>
        <v>21245</v>
      </c>
      <c r="BL8" s="72">
        <f aca="true" t="shared" si="21" ref="BL8:BL34">SUM(H8,AJ8)</f>
        <v>0</v>
      </c>
      <c r="BM8" s="72">
        <f aca="true" t="shared" si="22" ref="BM8:BM34">SUM(I8,AK8)</f>
        <v>0</v>
      </c>
      <c r="BN8" s="72">
        <f aca="true" t="shared" si="23" ref="BN8:BN34">SUM(J8,AL8)</f>
        <v>11617</v>
      </c>
      <c r="BO8" s="73">
        <f aca="true" t="shared" si="24" ref="BO8:BO34">SUM(K8,AM8)</f>
        <v>0</v>
      </c>
      <c r="BP8" s="72">
        <f aca="true" t="shared" si="25" ref="BP8:BP34">SUM(L8,AN8)</f>
        <v>9753952</v>
      </c>
      <c r="BQ8" s="72">
        <f aca="true" t="shared" si="26" ref="BQ8:BQ34">SUM(M8,AO8)</f>
        <v>3846280</v>
      </c>
      <c r="BR8" s="72">
        <f aca="true" t="shared" si="27" ref="BR8:BR34">SUM(N8,AP8)</f>
        <v>420440</v>
      </c>
      <c r="BS8" s="72">
        <f aca="true" t="shared" si="28" ref="BS8:BS34">SUM(O8,AQ8)</f>
        <v>2098682</v>
      </c>
      <c r="BT8" s="72">
        <f aca="true" t="shared" si="29" ref="BT8:BT34">SUM(P8,AR8)</f>
        <v>1231002</v>
      </c>
      <c r="BU8" s="72">
        <f aca="true" t="shared" si="30" ref="BU8:BU34">SUM(Q8,AS8)</f>
        <v>96156</v>
      </c>
      <c r="BV8" s="72">
        <f aca="true" t="shared" si="31" ref="BV8:BV34">SUM(R8,AT8)</f>
        <v>2171733</v>
      </c>
      <c r="BW8" s="72">
        <f aca="true" t="shared" si="32" ref="BW8:BW34">SUM(S8,AU8)</f>
        <v>174088</v>
      </c>
      <c r="BX8" s="72">
        <f aca="true" t="shared" si="33" ref="BX8:BX34">SUM(T8,AV8)</f>
        <v>1918790</v>
      </c>
      <c r="BY8" s="72">
        <f aca="true" t="shared" si="34" ref="BY8:BY34">SUM(U8,AW8)</f>
        <v>78855</v>
      </c>
      <c r="BZ8" s="72">
        <f aca="true" t="shared" si="35" ref="BZ8:BZ34">SUM(V8,AX8)</f>
        <v>4767</v>
      </c>
      <c r="CA8" s="72">
        <f aca="true" t="shared" si="36" ref="CA8:CA34">SUM(W8,AY8)</f>
        <v>3731172</v>
      </c>
      <c r="CB8" s="72">
        <f aca="true" t="shared" si="37" ref="CB8:CB34">SUM(X8,AZ8)</f>
        <v>1422435</v>
      </c>
      <c r="CC8" s="72">
        <f aca="true" t="shared" si="38" ref="CC8:CC34">SUM(Y8,BA8)</f>
        <v>2214453</v>
      </c>
      <c r="CD8" s="72">
        <f aca="true" t="shared" si="39" ref="CD8:CD34">SUM(Z8,BB8)</f>
        <v>33601</v>
      </c>
      <c r="CE8" s="72">
        <f aca="true" t="shared" si="40" ref="CE8:CE34">SUM(AA8,BC8)</f>
        <v>60683</v>
      </c>
      <c r="CF8" s="73">
        <f aca="true" t="shared" si="41" ref="CF8:CF34">SUM(AB8,BD8)</f>
        <v>487143</v>
      </c>
      <c r="CG8" s="72">
        <f aca="true" t="shared" si="42" ref="CG8:CG34">SUM(AC8,BE8)</f>
        <v>0</v>
      </c>
      <c r="CH8" s="72">
        <f aca="true" t="shared" si="43" ref="CH8:CH34">SUM(AD8,BF8)</f>
        <v>1025196</v>
      </c>
      <c r="CI8" s="72">
        <f aca="true" t="shared" si="44" ref="CI8:CI34">SUM(AE8,BG8)</f>
        <v>10812010</v>
      </c>
    </row>
    <row r="9" spans="1:87" s="50" customFormat="1" ht="12" customHeight="1">
      <c r="A9" s="51" t="s">
        <v>434</v>
      </c>
      <c r="B9" s="64" t="s">
        <v>438</v>
      </c>
      <c r="C9" s="51" t="s">
        <v>439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525</v>
      </c>
      <c r="L9" s="72">
        <f t="shared" si="5"/>
        <v>5203576</v>
      </c>
      <c r="M9" s="72">
        <f t="shared" si="6"/>
        <v>1343334</v>
      </c>
      <c r="N9" s="72">
        <v>203918</v>
      </c>
      <c r="O9" s="72">
        <v>916560</v>
      </c>
      <c r="P9" s="72">
        <v>57137</v>
      </c>
      <c r="Q9" s="72">
        <v>165719</v>
      </c>
      <c r="R9" s="72">
        <f t="shared" si="7"/>
        <v>318181</v>
      </c>
      <c r="S9" s="72">
        <v>104801</v>
      </c>
      <c r="T9" s="72">
        <v>95034</v>
      </c>
      <c r="U9" s="72">
        <v>118346</v>
      </c>
      <c r="V9" s="72">
        <v>21904</v>
      </c>
      <c r="W9" s="72">
        <f t="shared" si="8"/>
        <v>3520157</v>
      </c>
      <c r="X9" s="72">
        <v>821134</v>
      </c>
      <c r="Y9" s="72">
        <v>2603688</v>
      </c>
      <c r="Z9" s="72">
        <v>95335</v>
      </c>
      <c r="AA9" s="72">
        <v>0</v>
      </c>
      <c r="AB9" s="73">
        <v>496680</v>
      </c>
      <c r="AC9" s="72">
        <v>0</v>
      </c>
      <c r="AD9" s="72">
        <v>159023</v>
      </c>
      <c r="AE9" s="72">
        <f t="shared" si="9"/>
        <v>5362599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78</v>
      </c>
      <c r="AN9" s="72">
        <f t="shared" si="12"/>
        <v>477904</v>
      </c>
      <c r="AO9" s="72">
        <f t="shared" si="13"/>
        <v>279577</v>
      </c>
      <c r="AP9" s="72">
        <v>31806</v>
      </c>
      <c r="AQ9" s="72">
        <v>190469</v>
      </c>
      <c r="AR9" s="72">
        <v>57302</v>
      </c>
      <c r="AS9" s="72">
        <v>0</v>
      </c>
      <c r="AT9" s="72">
        <f t="shared" si="14"/>
        <v>54066</v>
      </c>
      <c r="AU9" s="72">
        <v>8608</v>
      </c>
      <c r="AV9" s="72">
        <v>45458</v>
      </c>
      <c r="AW9" s="72">
        <v>0</v>
      </c>
      <c r="AX9" s="72">
        <v>7193</v>
      </c>
      <c r="AY9" s="72">
        <f t="shared" si="15"/>
        <v>137068</v>
      </c>
      <c r="AZ9" s="72">
        <v>56442</v>
      </c>
      <c r="BA9" s="72">
        <v>80626</v>
      </c>
      <c r="BB9" s="72">
        <v>0</v>
      </c>
      <c r="BC9" s="72">
        <v>0</v>
      </c>
      <c r="BD9" s="73">
        <v>156941</v>
      </c>
      <c r="BE9" s="72">
        <v>0</v>
      </c>
      <c r="BF9" s="72">
        <v>71088</v>
      </c>
      <c r="BG9" s="72">
        <f t="shared" si="16"/>
        <v>548992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603</v>
      </c>
      <c r="BP9" s="72">
        <f t="shared" si="25"/>
        <v>5681480</v>
      </c>
      <c r="BQ9" s="72">
        <f t="shared" si="26"/>
        <v>1622911</v>
      </c>
      <c r="BR9" s="72">
        <f t="shared" si="27"/>
        <v>235724</v>
      </c>
      <c r="BS9" s="72">
        <f t="shared" si="28"/>
        <v>1107029</v>
      </c>
      <c r="BT9" s="72">
        <f t="shared" si="29"/>
        <v>114439</v>
      </c>
      <c r="BU9" s="72">
        <f t="shared" si="30"/>
        <v>165719</v>
      </c>
      <c r="BV9" s="72">
        <f t="shared" si="31"/>
        <v>372247</v>
      </c>
      <c r="BW9" s="72">
        <f t="shared" si="32"/>
        <v>113409</v>
      </c>
      <c r="BX9" s="72">
        <f t="shared" si="33"/>
        <v>140492</v>
      </c>
      <c r="BY9" s="72">
        <f t="shared" si="34"/>
        <v>118346</v>
      </c>
      <c r="BZ9" s="72">
        <f t="shared" si="35"/>
        <v>29097</v>
      </c>
      <c r="CA9" s="72">
        <f t="shared" si="36"/>
        <v>3657225</v>
      </c>
      <c r="CB9" s="72">
        <f t="shared" si="37"/>
        <v>877576</v>
      </c>
      <c r="CC9" s="72">
        <f t="shared" si="38"/>
        <v>2684314</v>
      </c>
      <c r="CD9" s="72">
        <f t="shared" si="39"/>
        <v>95335</v>
      </c>
      <c r="CE9" s="72">
        <f t="shared" si="40"/>
        <v>0</v>
      </c>
      <c r="CF9" s="73">
        <f t="shared" si="41"/>
        <v>653621</v>
      </c>
      <c r="CG9" s="72">
        <f t="shared" si="42"/>
        <v>0</v>
      </c>
      <c r="CH9" s="72">
        <f t="shared" si="43"/>
        <v>230111</v>
      </c>
      <c r="CI9" s="72">
        <f t="shared" si="44"/>
        <v>5911591</v>
      </c>
    </row>
    <row r="10" spans="1:87" s="50" customFormat="1" ht="12" customHeight="1">
      <c r="A10" s="51" t="s">
        <v>434</v>
      </c>
      <c r="B10" s="64" t="s">
        <v>440</v>
      </c>
      <c r="C10" s="51" t="s">
        <v>441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232352</v>
      </c>
      <c r="L10" s="72">
        <f t="shared" si="5"/>
        <v>1272612</v>
      </c>
      <c r="M10" s="72">
        <f t="shared" si="6"/>
        <v>400344</v>
      </c>
      <c r="N10" s="72">
        <v>111955</v>
      </c>
      <c r="O10" s="72">
        <v>247607</v>
      </c>
      <c r="P10" s="72">
        <v>16920</v>
      </c>
      <c r="Q10" s="72">
        <v>23862</v>
      </c>
      <c r="R10" s="72">
        <f t="shared" si="7"/>
        <v>296573</v>
      </c>
      <c r="S10" s="72">
        <v>23992</v>
      </c>
      <c r="T10" s="72">
        <v>192152</v>
      </c>
      <c r="U10" s="72">
        <v>80429</v>
      </c>
      <c r="V10" s="72">
        <v>0</v>
      </c>
      <c r="W10" s="72">
        <f t="shared" si="8"/>
        <v>575307</v>
      </c>
      <c r="X10" s="72">
        <v>111051</v>
      </c>
      <c r="Y10" s="72">
        <v>359096</v>
      </c>
      <c r="Z10" s="72">
        <v>66478</v>
      </c>
      <c r="AA10" s="72">
        <v>38682</v>
      </c>
      <c r="AB10" s="73">
        <v>108538</v>
      </c>
      <c r="AC10" s="72">
        <v>388</v>
      </c>
      <c r="AD10" s="72">
        <v>90477</v>
      </c>
      <c r="AE10" s="72">
        <f t="shared" si="9"/>
        <v>1363089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298926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232352</v>
      </c>
      <c r="BP10" s="72">
        <f t="shared" si="25"/>
        <v>1272612</v>
      </c>
      <c r="BQ10" s="72">
        <f t="shared" si="26"/>
        <v>400344</v>
      </c>
      <c r="BR10" s="72">
        <f t="shared" si="27"/>
        <v>111955</v>
      </c>
      <c r="BS10" s="72">
        <f t="shared" si="28"/>
        <v>247607</v>
      </c>
      <c r="BT10" s="72">
        <f t="shared" si="29"/>
        <v>16920</v>
      </c>
      <c r="BU10" s="72">
        <f t="shared" si="30"/>
        <v>23862</v>
      </c>
      <c r="BV10" s="72">
        <f t="shared" si="31"/>
        <v>296573</v>
      </c>
      <c r="BW10" s="72">
        <f t="shared" si="32"/>
        <v>23992</v>
      </c>
      <c r="BX10" s="72">
        <f t="shared" si="33"/>
        <v>192152</v>
      </c>
      <c r="BY10" s="72">
        <f t="shared" si="34"/>
        <v>80429</v>
      </c>
      <c r="BZ10" s="72">
        <f t="shared" si="35"/>
        <v>0</v>
      </c>
      <c r="CA10" s="72">
        <f t="shared" si="36"/>
        <v>575307</v>
      </c>
      <c r="CB10" s="72">
        <f t="shared" si="37"/>
        <v>111051</v>
      </c>
      <c r="CC10" s="72">
        <f t="shared" si="38"/>
        <v>359096</v>
      </c>
      <c r="CD10" s="72">
        <f t="shared" si="39"/>
        <v>66478</v>
      </c>
      <c r="CE10" s="72">
        <f t="shared" si="40"/>
        <v>38682</v>
      </c>
      <c r="CF10" s="73">
        <f t="shared" si="41"/>
        <v>407464</v>
      </c>
      <c r="CG10" s="72">
        <f t="shared" si="42"/>
        <v>388</v>
      </c>
      <c r="CH10" s="72">
        <f t="shared" si="43"/>
        <v>90477</v>
      </c>
      <c r="CI10" s="72">
        <f t="shared" si="44"/>
        <v>1363089</v>
      </c>
    </row>
    <row r="11" spans="1:87" s="50" customFormat="1" ht="12" customHeight="1">
      <c r="A11" s="51" t="s">
        <v>434</v>
      </c>
      <c r="B11" s="64" t="s">
        <v>442</v>
      </c>
      <c r="C11" s="51" t="s">
        <v>443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674507</v>
      </c>
      <c r="M11" s="72">
        <f t="shared" si="6"/>
        <v>197425</v>
      </c>
      <c r="N11" s="72">
        <v>86490</v>
      </c>
      <c r="O11" s="72">
        <v>96398</v>
      </c>
      <c r="P11" s="72">
        <v>0</v>
      </c>
      <c r="Q11" s="72">
        <v>14537</v>
      </c>
      <c r="R11" s="72">
        <f t="shared" si="7"/>
        <v>103980</v>
      </c>
      <c r="S11" s="72">
        <v>12084</v>
      </c>
      <c r="T11" s="72">
        <v>84683</v>
      </c>
      <c r="U11" s="72">
        <v>7213</v>
      </c>
      <c r="V11" s="72">
        <v>6090</v>
      </c>
      <c r="W11" s="72">
        <f t="shared" si="8"/>
        <v>367012</v>
      </c>
      <c r="X11" s="72">
        <v>142084</v>
      </c>
      <c r="Y11" s="72">
        <v>208863</v>
      </c>
      <c r="Z11" s="72">
        <v>16065</v>
      </c>
      <c r="AA11" s="72">
        <v>0</v>
      </c>
      <c r="AB11" s="73">
        <v>0</v>
      </c>
      <c r="AC11" s="72">
        <v>0</v>
      </c>
      <c r="AD11" s="72">
        <v>177</v>
      </c>
      <c r="AE11" s="72">
        <f t="shared" si="9"/>
        <v>674684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56690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25936</v>
      </c>
      <c r="AU11" s="72">
        <v>1072</v>
      </c>
      <c r="AV11" s="72">
        <v>24864</v>
      </c>
      <c r="AW11" s="72">
        <v>0</v>
      </c>
      <c r="AX11" s="72">
        <v>0</v>
      </c>
      <c r="AY11" s="72">
        <f t="shared" si="15"/>
        <v>30754</v>
      </c>
      <c r="AZ11" s="72">
        <v>4772</v>
      </c>
      <c r="BA11" s="72">
        <v>25982</v>
      </c>
      <c r="BB11" s="72">
        <v>0</v>
      </c>
      <c r="BC11" s="72">
        <v>0</v>
      </c>
      <c r="BD11" s="73">
        <v>0</v>
      </c>
      <c r="BE11" s="72">
        <v>0</v>
      </c>
      <c r="BF11" s="72">
        <v>20155</v>
      </c>
      <c r="BG11" s="72">
        <f t="shared" si="16"/>
        <v>76845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731197</v>
      </c>
      <c r="BQ11" s="72">
        <f t="shared" si="26"/>
        <v>197425</v>
      </c>
      <c r="BR11" s="72">
        <f t="shared" si="27"/>
        <v>86490</v>
      </c>
      <c r="BS11" s="72">
        <f t="shared" si="28"/>
        <v>96398</v>
      </c>
      <c r="BT11" s="72">
        <f t="shared" si="29"/>
        <v>0</v>
      </c>
      <c r="BU11" s="72">
        <f t="shared" si="30"/>
        <v>14537</v>
      </c>
      <c r="BV11" s="72">
        <f t="shared" si="31"/>
        <v>129916</v>
      </c>
      <c r="BW11" s="72">
        <f t="shared" si="32"/>
        <v>13156</v>
      </c>
      <c r="BX11" s="72">
        <f t="shared" si="33"/>
        <v>109547</v>
      </c>
      <c r="BY11" s="72">
        <f t="shared" si="34"/>
        <v>7213</v>
      </c>
      <c r="BZ11" s="72">
        <f t="shared" si="35"/>
        <v>6090</v>
      </c>
      <c r="CA11" s="72">
        <f t="shared" si="36"/>
        <v>397766</v>
      </c>
      <c r="CB11" s="72">
        <f t="shared" si="37"/>
        <v>146856</v>
      </c>
      <c r="CC11" s="72">
        <f t="shared" si="38"/>
        <v>234845</v>
      </c>
      <c r="CD11" s="72">
        <f t="shared" si="39"/>
        <v>16065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20332</v>
      </c>
      <c r="CI11" s="72">
        <f t="shared" si="44"/>
        <v>751529</v>
      </c>
    </row>
    <row r="12" spans="1:87" s="50" customFormat="1" ht="12" customHeight="1">
      <c r="A12" s="53" t="s">
        <v>434</v>
      </c>
      <c r="B12" s="54" t="s">
        <v>444</v>
      </c>
      <c r="C12" s="53" t="s">
        <v>445</v>
      </c>
      <c r="D12" s="74">
        <f t="shared" si="3"/>
        <v>1193</v>
      </c>
      <c r="E12" s="74">
        <f t="shared" si="4"/>
        <v>1193</v>
      </c>
      <c r="F12" s="74">
        <v>0</v>
      </c>
      <c r="G12" s="74">
        <v>0</v>
      </c>
      <c r="H12" s="74">
        <v>0</v>
      </c>
      <c r="I12" s="74">
        <v>1193</v>
      </c>
      <c r="J12" s="74">
        <v>0</v>
      </c>
      <c r="K12" s="75">
        <v>14091</v>
      </c>
      <c r="L12" s="74">
        <f t="shared" si="5"/>
        <v>387055</v>
      </c>
      <c r="M12" s="74">
        <f t="shared" si="6"/>
        <v>181736</v>
      </c>
      <c r="N12" s="74">
        <v>36347</v>
      </c>
      <c r="O12" s="74">
        <v>145389</v>
      </c>
      <c r="P12" s="74">
        <v>0</v>
      </c>
      <c r="Q12" s="74">
        <v>0</v>
      </c>
      <c r="R12" s="74">
        <f t="shared" si="7"/>
        <v>39912</v>
      </c>
      <c r="S12" s="74">
        <v>39912</v>
      </c>
      <c r="T12" s="74">
        <v>0</v>
      </c>
      <c r="U12" s="74">
        <v>0</v>
      </c>
      <c r="V12" s="74">
        <v>0</v>
      </c>
      <c r="W12" s="74">
        <f t="shared" si="8"/>
        <v>165407</v>
      </c>
      <c r="X12" s="74">
        <v>163725</v>
      </c>
      <c r="Y12" s="74">
        <v>0</v>
      </c>
      <c r="Z12" s="74">
        <v>0</v>
      </c>
      <c r="AA12" s="74">
        <v>1682</v>
      </c>
      <c r="AB12" s="75">
        <v>267468</v>
      </c>
      <c r="AC12" s="74">
        <v>0</v>
      </c>
      <c r="AD12" s="74">
        <v>14211</v>
      </c>
      <c r="AE12" s="74">
        <f t="shared" si="9"/>
        <v>402459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4188</v>
      </c>
      <c r="AN12" s="74">
        <f t="shared" si="12"/>
        <v>178523</v>
      </c>
      <c r="AO12" s="74">
        <f t="shared" si="13"/>
        <v>55960</v>
      </c>
      <c r="AP12" s="74">
        <v>11192</v>
      </c>
      <c r="AQ12" s="74">
        <v>44768</v>
      </c>
      <c r="AR12" s="74">
        <v>0</v>
      </c>
      <c r="AS12" s="74">
        <v>0</v>
      </c>
      <c r="AT12" s="74">
        <f t="shared" si="14"/>
        <v>17962</v>
      </c>
      <c r="AU12" s="74">
        <v>17962</v>
      </c>
      <c r="AV12" s="74">
        <v>0</v>
      </c>
      <c r="AW12" s="74">
        <v>0</v>
      </c>
      <c r="AX12" s="74">
        <v>8270</v>
      </c>
      <c r="AY12" s="74">
        <f t="shared" si="15"/>
        <v>96331</v>
      </c>
      <c r="AZ12" s="74">
        <v>96331</v>
      </c>
      <c r="BA12" s="74">
        <v>0</v>
      </c>
      <c r="BB12" s="74">
        <v>0</v>
      </c>
      <c r="BC12" s="74">
        <v>0</v>
      </c>
      <c r="BD12" s="75">
        <v>101516</v>
      </c>
      <c r="BE12" s="74">
        <v>0</v>
      </c>
      <c r="BF12" s="74">
        <v>0</v>
      </c>
      <c r="BG12" s="74">
        <f t="shared" si="16"/>
        <v>178523</v>
      </c>
      <c r="BH12" s="74">
        <f t="shared" si="17"/>
        <v>1193</v>
      </c>
      <c r="BI12" s="74">
        <f t="shared" si="18"/>
        <v>1193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1193</v>
      </c>
      <c r="BN12" s="74">
        <f t="shared" si="23"/>
        <v>0</v>
      </c>
      <c r="BO12" s="75">
        <f t="shared" si="24"/>
        <v>18279</v>
      </c>
      <c r="BP12" s="74">
        <f t="shared" si="25"/>
        <v>565578</v>
      </c>
      <c r="BQ12" s="74">
        <f t="shared" si="26"/>
        <v>237696</v>
      </c>
      <c r="BR12" s="74">
        <f t="shared" si="27"/>
        <v>47539</v>
      </c>
      <c r="BS12" s="74">
        <f t="shared" si="28"/>
        <v>190157</v>
      </c>
      <c r="BT12" s="74">
        <f t="shared" si="29"/>
        <v>0</v>
      </c>
      <c r="BU12" s="74">
        <f t="shared" si="30"/>
        <v>0</v>
      </c>
      <c r="BV12" s="74">
        <f t="shared" si="31"/>
        <v>57874</v>
      </c>
      <c r="BW12" s="74">
        <f t="shared" si="32"/>
        <v>57874</v>
      </c>
      <c r="BX12" s="74">
        <f t="shared" si="33"/>
        <v>0</v>
      </c>
      <c r="BY12" s="74">
        <f t="shared" si="34"/>
        <v>0</v>
      </c>
      <c r="BZ12" s="74">
        <f t="shared" si="35"/>
        <v>8270</v>
      </c>
      <c r="CA12" s="74">
        <f t="shared" si="36"/>
        <v>261738</v>
      </c>
      <c r="CB12" s="74">
        <f t="shared" si="37"/>
        <v>260056</v>
      </c>
      <c r="CC12" s="74">
        <f t="shared" si="38"/>
        <v>0</v>
      </c>
      <c r="CD12" s="74">
        <f t="shared" si="39"/>
        <v>0</v>
      </c>
      <c r="CE12" s="74">
        <f t="shared" si="40"/>
        <v>1682</v>
      </c>
      <c r="CF12" s="75">
        <f t="shared" si="41"/>
        <v>368984</v>
      </c>
      <c r="CG12" s="74">
        <f t="shared" si="42"/>
        <v>0</v>
      </c>
      <c r="CH12" s="74">
        <f t="shared" si="43"/>
        <v>14211</v>
      </c>
      <c r="CI12" s="74">
        <f t="shared" si="44"/>
        <v>580982</v>
      </c>
    </row>
    <row r="13" spans="1:87" s="50" customFormat="1" ht="12" customHeight="1">
      <c r="A13" s="53" t="s">
        <v>434</v>
      </c>
      <c r="B13" s="54" t="s">
        <v>446</v>
      </c>
      <c r="C13" s="53" t="s">
        <v>447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2555</v>
      </c>
      <c r="L13" s="74">
        <f t="shared" si="5"/>
        <v>214061</v>
      </c>
      <c r="M13" s="74">
        <f t="shared" si="6"/>
        <v>15717</v>
      </c>
      <c r="N13" s="74">
        <v>15717</v>
      </c>
      <c r="O13" s="74">
        <v>0</v>
      </c>
      <c r="P13" s="74">
        <v>0</v>
      </c>
      <c r="Q13" s="74">
        <v>0</v>
      </c>
      <c r="R13" s="74">
        <f t="shared" si="7"/>
        <v>1804</v>
      </c>
      <c r="S13" s="74">
        <v>0</v>
      </c>
      <c r="T13" s="74">
        <v>0</v>
      </c>
      <c r="U13" s="74">
        <v>1804</v>
      </c>
      <c r="V13" s="74">
        <v>0</v>
      </c>
      <c r="W13" s="74">
        <f t="shared" si="8"/>
        <v>196540</v>
      </c>
      <c r="X13" s="74">
        <v>149368</v>
      </c>
      <c r="Y13" s="74">
        <v>39684</v>
      </c>
      <c r="Z13" s="74">
        <v>2872</v>
      </c>
      <c r="AA13" s="74">
        <v>4616</v>
      </c>
      <c r="AB13" s="75">
        <v>309721</v>
      </c>
      <c r="AC13" s="74"/>
      <c r="AD13" s="74">
        <v>15946</v>
      </c>
      <c r="AE13" s="74">
        <f t="shared" si="9"/>
        <v>230007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5993</v>
      </c>
      <c r="AN13" s="74">
        <f t="shared" si="12"/>
        <v>16252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16252</v>
      </c>
      <c r="AZ13" s="74">
        <v>15876</v>
      </c>
      <c r="BA13" s="74">
        <v>0</v>
      </c>
      <c r="BB13" s="74">
        <v>0</v>
      </c>
      <c r="BC13" s="74">
        <v>376</v>
      </c>
      <c r="BD13" s="75">
        <v>135434</v>
      </c>
      <c r="BE13" s="74">
        <v>0</v>
      </c>
      <c r="BF13" s="74">
        <v>0</v>
      </c>
      <c r="BG13" s="74">
        <f t="shared" si="16"/>
        <v>16252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8548</v>
      </c>
      <c r="BP13" s="74">
        <f t="shared" si="25"/>
        <v>230313</v>
      </c>
      <c r="BQ13" s="74">
        <f t="shared" si="26"/>
        <v>15717</v>
      </c>
      <c r="BR13" s="74">
        <f t="shared" si="27"/>
        <v>15717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1804</v>
      </c>
      <c r="BW13" s="74">
        <f t="shared" si="32"/>
        <v>0</v>
      </c>
      <c r="BX13" s="74">
        <f t="shared" si="33"/>
        <v>0</v>
      </c>
      <c r="BY13" s="74">
        <f t="shared" si="34"/>
        <v>1804</v>
      </c>
      <c r="BZ13" s="74">
        <f t="shared" si="35"/>
        <v>0</v>
      </c>
      <c r="CA13" s="74">
        <f t="shared" si="36"/>
        <v>212792</v>
      </c>
      <c r="CB13" s="74">
        <f t="shared" si="37"/>
        <v>165244</v>
      </c>
      <c r="CC13" s="74">
        <f t="shared" si="38"/>
        <v>39684</v>
      </c>
      <c r="CD13" s="74">
        <f t="shared" si="39"/>
        <v>2872</v>
      </c>
      <c r="CE13" s="74">
        <f t="shared" si="40"/>
        <v>4992</v>
      </c>
      <c r="CF13" s="75">
        <f t="shared" si="41"/>
        <v>445155</v>
      </c>
      <c r="CG13" s="74">
        <f t="shared" si="42"/>
        <v>0</v>
      </c>
      <c r="CH13" s="74">
        <f t="shared" si="43"/>
        <v>15946</v>
      </c>
      <c r="CI13" s="74">
        <f t="shared" si="44"/>
        <v>246259</v>
      </c>
    </row>
    <row r="14" spans="1:87" s="50" customFormat="1" ht="12" customHeight="1">
      <c r="A14" s="53" t="s">
        <v>434</v>
      </c>
      <c r="B14" s="54" t="s">
        <v>448</v>
      </c>
      <c r="C14" s="53" t="s">
        <v>449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1355</v>
      </c>
      <c r="L14" s="74">
        <f t="shared" si="5"/>
        <v>223163</v>
      </c>
      <c r="M14" s="74">
        <f t="shared" si="6"/>
        <v>36400</v>
      </c>
      <c r="N14" s="74">
        <v>31538</v>
      </c>
      <c r="O14" s="74">
        <v>0</v>
      </c>
      <c r="P14" s="74">
        <v>0</v>
      </c>
      <c r="Q14" s="74">
        <v>4862</v>
      </c>
      <c r="R14" s="74">
        <f t="shared" si="7"/>
        <v>20299</v>
      </c>
      <c r="S14" s="74">
        <v>14206</v>
      </c>
      <c r="T14" s="74">
        <v>0</v>
      </c>
      <c r="U14" s="74">
        <v>6093</v>
      </c>
      <c r="V14" s="74">
        <v>0</v>
      </c>
      <c r="W14" s="74">
        <f t="shared" si="8"/>
        <v>166464</v>
      </c>
      <c r="X14" s="74">
        <v>164366</v>
      </c>
      <c r="Y14" s="74">
        <v>0</v>
      </c>
      <c r="Z14" s="74">
        <v>2098</v>
      </c>
      <c r="AA14" s="74">
        <v>0</v>
      </c>
      <c r="AB14" s="75">
        <v>415551</v>
      </c>
      <c r="AC14" s="74">
        <v>0</v>
      </c>
      <c r="AD14" s="74">
        <v>0</v>
      </c>
      <c r="AE14" s="74">
        <f t="shared" si="9"/>
        <v>223163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105</v>
      </c>
      <c r="AN14" s="74">
        <f t="shared" si="12"/>
        <v>53214</v>
      </c>
      <c r="AO14" s="74">
        <f t="shared" si="13"/>
        <v>1172</v>
      </c>
      <c r="AP14" s="74">
        <v>1172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52042</v>
      </c>
      <c r="AZ14" s="74">
        <v>51712</v>
      </c>
      <c r="BA14" s="74">
        <v>0</v>
      </c>
      <c r="BB14" s="74">
        <v>0</v>
      </c>
      <c r="BC14" s="74">
        <v>330</v>
      </c>
      <c r="BD14" s="75">
        <v>99244</v>
      </c>
      <c r="BE14" s="74">
        <v>0</v>
      </c>
      <c r="BF14" s="74">
        <v>107</v>
      </c>
      <c r="BG14" s="74">
        <f t="shared" si="16"/>
        <v>53321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1460</v>
      </c>
      <c r="BP14" s="74">
        <f t="shared" si="25"/>
        <v>276377</v>
      </c>
      <c r="BQ14" s="74">
        <f t="shared" si="26"/>
        <v>37572</v>
      </c>
      <c r="BR14" s="74">
        <f t="shared" si="27"/>
        <v>32710</v>
      </c>
      <c r="BS14" s="74">
        <f t="shared" si="28"/>
        <v>0</v>
      </c>
      <c r="BT14" s="74">
        <f t="shared" si="29"/>
        <v>0</v>
      </c>
      <c r="BU14" s="74">
        <f t="shared" si="30"/>
        <v>4862</v>
      </c>
      <c r="BV14" s="74">
        <f t="shared" si="31"/>
        <v>20299</v>
      </c>
      <c r="BW14" s="74">
        <f t="shared" si="32"/>
        <v>14206</v>
      </c>
      <c r="BX14" s="74">
        <f t="shared" si="33"/>
        <v>0</v>
      </c>
      <c r="BY14" s="74">
        <f t="shared" si="34"/>
        <v>6093</v>
      </c>
      <c r="BZ14" s="74">
        <f t="shared" si="35"/>
        <v>0</v>
      </c>
      <c r="CA14" s="74">
        <f t="shared" si="36"/>
        <v>218506</v>
      </c>
      <c r="CB14" s="74">
        <f t="shared" si="37"/>
        <v>216078</v>
      </c>
      <c r="CC14" s="74">
        <f t="shared" si="38"/>
        <v>0</v>
      </c>
      <c r="CD14" s="74">
        <f t="shared" si="39"/>
        <v>2098</v>
      </c>
      <c r="CE14" s="74">
        <f t="shared" si="40"/>
        <v>330</v>
      </c>
      <c r="CF14" s="75">
        <f t="shared" si="41"/>
        <v>514795</v>
      </c>
      <c r="CG14" s="74">
        <f t="shared" si="42"/>
        <v>0</v>
      </c>
      <c r="CH14" s="74">
        <f t="shared" si="43"/>
        <v>107</v>
      </c>
      <c r="CI14" s="74">
        <f t="shared" si="44"/>
        <v>276484</v>
      </c>
    </row>
    <row r="15" spans="1:87" s="50" customFormat="1" ht="12" customHeight="1">
      <c r="A15" s="53" t="s">
        <v>434</v>
      </c>
      <c r="B15" s="54" t="s">
        <v>450</v>
      </c>
      <c r="C15" s="53" t="s">
        <v>451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27506</v>
      </c>
      <c r="L15" s="74">
        <f t="shared" si="5"/>
        <v>251417</v>
      </c>
      <c r="M15" s="74">
        <f t="shared" si="6"/>
        <v>49671</v>
      </c>
      <c r="N15" s="74">
        <v>17351</v>
      </c>
      <c r="O15" s="74">
        <v>32320</v>
      </c>
      <c r="P15" s="74">
        <v>0</v>
      </c>
      <c r="Q15" s="74">
        <v>0</v>
      </c>
      <c r="R15" s="74">
        <f t="shared" si="7"/>
        <v>1548</v>
      </c>
      <c r="S15" s="74">
        <v>1548</v>
      </c>
      <c r="T15" s="74">
        <v>0</v>
      </c>
      <c r="U15" s="74">
        <v>0</v>
      </c>
      <c r="V15" s="74">
        <v>0</v>
      </c>
      <c r="W15" s="74">
        <f t="shared" si="8"/>
        <v>200198</v>
      </c>
      <c r="X15" s="74">
        <v>200198</v>
      </c>
      <c r="Y15" s="74">
        <v>0</v>
      </c>
      <c r="Z15" s="74">
        <v>0</v>
      </c>
      <c r="AA15" s="74">
        <v>0</v>
      </c>
      <c r="AB15" s="75">
        <v>310367</v>
      </c>
      <c r="AC15" s="74">
        <v>0</v>
      </c>
      <c r="AD15" s="74">
        <v>6551</v>
      </c>
      <c r="AE15" s="74">
        <f t="shared" si="9"/>
        <v>257968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124972</v>
      </c>
      <c r="AO15" s="74">
        <f t="shared" si="13"/>
        <v>80324</v>
      </c>
      <c r="AP15" s="74">
        <v>17351</v>
      </c>
      <c r="AQ15" s="74">
        <v>62973</v>
      </c>
      <c r="AR15" s="74">
        <v>0</v>
      </c>
      <c r="AS15" s="74">
        <v>0</v>
      </c>
      <c r="AT15" s="74">
        <f t="shared" si="14"/>
        <v>1865</v>
      </c>
      <c r="AU15" s="74">
        <v>1865</v>
      </c>
      <c r="AV15" s="74">
        <v>0</v>
      </c>
      <c r="AW15" s="74">
        <v>0</v>
      </c>
      <c r="AX15" s="74">
        <v>0</v>
      </c>
      <c r="AY15" s="74">
        <f t="shared" si="15"/>
        <v>42783</v>
      </c>
      <c r="AZ15" s="74">
        <v>42783</v>
      </c>
      <c r="BA15" s="74">
        <v>0</v>
      </c>
      <c r="BB15" s="74">
        <v>0</v>
      </c>
      <c r="BC15" s="74">
        <v>0</v>
      </c>
      <c r="BD15" s="75">
        <v>55055</v>
      </c>
      <c r="BE15" s="74">
        <v>0</v>
      </c>
      <c r="BF15" s="74">
        <v>3820</v>
      </c>
      <c r="BG15" s="74">
        <f t="shared" si="16"/>
        <v>128792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27506</v>
      </c>
      <c r="BP15" s="74">
        <f t="shared" si="25"/>
        <v>376389</v>
      </c>
      <c r="BQ15" s="74">
        <f t="shared" si="26"/>
        <v>129995</v>
      </c>
      <c r="BR15" s="74">
        <f t="shared" si="27"/>
        <v>34702</v>
      </c>
      <c r="BS15" s="74">
        <f t="shared" si="28"/>
        <v>95293</v>
      </c>
      <c r="BT15" s="74">
        <f t="shared" si="29"/>
        <v>0</v>
      </c>
      <c r="BU15" s="74">
        <f t="shared" si="30"/>
        <v>0</v>
      </c>
      <c r="BV15" s="74">
        <f t="shared" si="31"/>
        <v>3413</v>
      </c>
      <c r="BW15" s="74">
        <f t="shared" si="32"/>
        <v>3413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242981</v>
      </c>
      <c r="CB15" s="74">
        <f t="shared" si="37"/>
        <v>242981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365422</v>
      </c>
      <c r="CG15" s="74">
        <f t="shared" si="42"/>
        <v>0</v>
      </c>
      <c r="CH15" s="74">
        <f t="shared" si="43"/>
        <v>10371</v>
      </c>
      <c r="CI15" s="74">
        <f t="shared" si="44"/>
        <v>386760</v>
      </c>
    </row>
    <row r="16" spans="1:87" s="50" customFormat="1" ht="12" customHeight="1">
      <c r="A16" s="53" t="s">
        <v>434</v>
      </c>
      <c r="B16" s="54" t="s">
        <v>452</v>
      </c>
      <c r="C16" s="53" t="s">
        <v>453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404556</v>
      </c>
      <c r="M16" s="74">
        <f t="shared" si="6"/>
        <v>60640</v>
      </c>
      <c r="N16" s="74">
        <v>21386</v>
      </c>
      <c r="O16" s="74">
        <v>12609</v>
      </c>
      <c r="P16" s="74">
        <v>11456</v>
      </c>
      <c r="Q16" s="74">
        <v>15189</v>
      </c>
      <c r="R16" s="74">
        <f t="shared" si="7"/>
        <v>127386</v>
      </c>
      <c r="S16" s="74">
        <v>11929</v>
      </c>
      <c r="T16" s="74">
        <v>102051</v>
      </c>
      <c r="U16" s="74">
        <v>13406</v>
      </c>
      <c r="V16" s="74">
        <v>0</v>
      </c>
      <c r="W16" s="74">
        <f t="shared" si="8"/>
        <v>216530</v>
      </c>
      <c r="X16" s="74">
        <v>147047</v>
      </c>
      <c r="Y16" s="74">
        <v>56276</v>
      </c>
      <c r="Z16" s="74">
        <v>11915</v>
      </c>
      <c r="AA16" s="74">
        <v>1292</v>
      </c>
      <c r="AB16" s="75">
        <v>0</v>
      </c>
      <c r="AC16" s="74">
        <v>0</v>
      </c>
      <c r="AD16" s="74">
        <v>4537</v>
      </c>
      <c r="AE16" s="74">
        <f t="shared" si="9"/>
        <v>409093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114002</v>
      </c>
      <c r="AO16" s="74">
        <f t="shared" si="13"/>
        <v>3203</v>
      </c>
      <c r="AP16" s="74">
        <v>2447</v>
      </c>
      <c r="AQ16" s="74">
        <v>756</v>
      </c>
      <c r="AR16" s="74">
        <v>0</v>
      </c>
      <c r="AS16" s="74">
        <v>0</v>
      </c>
      <c r="AT16" s="74">
        <f t="shared" si="14"/>
        <v>82142</v>
      </c>
      <c r="AU16" s="74">
        <v>554</v>
      </c>
      <c r="AV16" s="74">
        <v>81588</v>
      </c>
      <c r="AW16" s="74">
        <v>0</v>
      </c>
      <c r="AX16" s="74">
        <v>0</v>
      </c>
      <c r="AY16" s="74">
        <f t="shared" si="15"/>
        <v>28657</v>
      </c>
      <c r="AZ16" s="74">
        <v>0</v>
      </c>
      <c r="BA16" s="74">
        <v>28657</v>
      </c>
      <c r="BB16" s="74">
        <v>0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114002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518558</v>
      </c>
      <c r="BQ16" s="74">
        <f t="shared" si="26"/>
        <v>63843</v>
      </c>
      <c r="BR16" s="74">
        <f t="shared" si="27"/>
        <v>23833</v>
      </c>
      <c r="BS16" s="74">
        <f t="shared" si="28"/>
        <v>13365</v>
      </c>
      <c r="BT16" s="74">
        <f t="shared" si="29"/>
        <v>11456</v>
      </c>
      <c r="BU16" s="74">
        <f t="shared" si="30"/>
        <v>15189</v>
      </c>
      <c r="BV16" s="74">
        <f t="shared" si="31"/>
        <v>209528</v>
      </c>
      <c r="BW16" s="74">
        <f t="shared" si="32"/>
        <v>12483</v>
      </c>
      <c r="BX16" s="74">
        <f t="shared" si="33"/>
        <v>183639</v>
      </c>
      <c r="BY16" s="74">
        <f t="shared" si="34"/>
        <v>13406</v>
      </c>
      <c r="BZ16" s="74">
        <f t="shared" si="35"/>
        <v>0</v>
      </c>
      <c r="CA16" s="74">
        <f t="shared" si="36"/>
        <v>245187</v>
      </c>
      <c r="CB16" s="74">
        <f t="shared" si="37"/>
        <v>147047</v>
      </c>
      <c r="CC16" s="74">
        <f t="shared" si="38"/>
        <v>84933</v>
      </c>
      <c r="CD16" s="74">
        <f t="shared" si="39"/>
        <v>11915</v>
      </c>
      <c r="CE16" s="74">
        <f t="shared" si="40"/>
        <v>1292</v>
      </c>
      <c r="CF16" s="75">
        <f t="shared" si="41"/>
        <v>0</v>
      </c>
      <c r="CG16" s="74">
        <f t="shared" si="42"/>
        <v>0</v>
      </c>
      <c r="CH16" s="74">
        <f t="shared" si="43"/>
        <v>4537</v>
      </c>
      <c r="CI16" s="74">
        <f t="shared" si="44"/>
        <v>523095</v>
      </c>
    </row>
    <row r="17" spans="1:87" s="50" customFormat="1" ht="12" customHeight="1">
      <c r="A17" s="53" t="s">
        <v>434</v>
      </c>
      <c r="B17" s="54" t="s">
        <v>454</v>
      </c>
      <c r="C17" s="53" t="s">
        <v>455</v>
      </c>
      <c r="D17" s="74">
        <f t="shared" si="3"/>
        <v>70600</v>
      </c>
      <c r="E17" s="74">
        <f t="shared" si="4"/>
        <v>70600</v>
      </c>
      <c r="F17" s="74">
        <v>21145</v>
      </c>
      <c r="G17" s="74">
        <v>49455</v>
      </c>
      <c r="H17" s="74">
        <v>0</v>
      </c>
      <c r="I17" s="74">
        <v>0</v>
      </c>
      <c r="J17" s="74">
        <v>0</v>
      </c>
      <c r="K17" s="75">
        <v>34329</v>
      </c>
      <c r="L17" s="74">
        <f t="shared" si="5"/>
        <v>318079</v>
      </c>
      <c r="M17" s="74">
        <f t="shared" si="6"/>
        <v>136867</v>
      </c>
      <c r="N17" s="74">
        <v>5840</v>
      </c>
      <c r="O17" s="74">
        <v>93590</v>
      </c>
      <c r="P17" s="74">
        <v>24958</v>
      </c>
      <c r="Q17" s="74">
        <v>12479</v>
      </c>
      <c r="R17" s="74">
        <f t="shared" si="7"/>
        <v>66820</v>
      </c>
      <c r="S17" s="74">
        <v>22788</v>
      </c>
      <c r="T17" s="74">
        <v>35162</v>
      </c>
      <c r="U17" s="74">
        <v>8870</v>
      </c>
      <c r="V17" s="74">
        <v>0</v>
      </c>
      <c r="W17" s="74">
        <f t="shared" si="8"/>
        <v>114392</v>
      </c>
      <c r="X17" s="74">
        <v>59816</v>
      </c>
      <c r="Y17" s="74">
        <v>46838</v>
      </c>
      <c r="Z17" s="74">
        <v>7738</v>
      </c>
      <c r="AA17" s="74">
        <v>0</v>
      </c>
      <c r="AB17" s="75">
        <v>40057</v>
      </c>
      <c r="AC17" s="74">
        <v>0</v>
      </c>
      <c r="AD17" s="74">
        <v>0</v>
      </c>
      <c r="AE17" s="74">
        <f t="shared" si="9"/>
        <v>388679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56789</v>
      </c>
      <c r="AO17" s="74">
        <f t="shared" si="13"/>
        <v>27156</v>
      </c>
      <c r="AP17" s="74">
        <v>27156</v>
      </c>
      <c r="AQ17" s="74">
        <v>0</v>
      </c>
      <c r="AR17" s="74">
        <v>0</v>
      </c>
      <c r="AS17" s="74">
        <v>0</v>
      </c>
      <c r="AT17" s="74">
        <f t="shared" si="14"/>
        <v>27773</v>
      </c>
      <c r="AU17" s="74">
        <v>0</v>
      </c>
      <c r="AV17" s="74">
        <v>27671</v>
      </c>
      <c r="AW17" s="74">
        <v>102</v>
      </c>
      <c r="AX17" s="74">
        <v>0</v>
      </c>
      <c r="AY17" s="74">
        <f t="shared" si="15"/>
        <v>1860</v>
      </c>
      <c r="AZ17" s="74">
        <v>0</v>
      </c>
      <c r="BA17" s="74">
        <v>978</v>
      </c>
      <c r="BB17" s="74">
        <v>882</v>
      </c>
      <c r="BC17" s="74">
        <v>0</v>
      </c>
      <c r="BD17" s="75">
        <v>7438</v>
      </c>
      <c r="BE17" s="74">
        <v>0</v>
      </c>
      <c r="BF17" s="74">
        <v>0</v>
      </c>
      <c r="BG17" s="74">
        <f t="shared" si="16"/>
        <v>56789</v>
      </c>
      <c r="BH17" s="74">
        <f t="shared" si="17"/>
        <v>70600</v>
      </c>
      <c r="BI17" s="74">
        <f t="shared" si="18"/>
        <v>70600</v>
      </c>
      <c r="BJ17" s="74">
        <f t="shared" si="19"/>
        <v>21145</v>
      </c>
      <c r="BK17" s="74">
        <f t="shared" si="20"/>
        <v>49455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34329</v>
      </c>
      <c r="BP17" s="74">
        <f t="shared" si="25"/>
        <v>374868</v>
      </c>
      <c r="BQ17" s="74">
        <f t="shared" si="26"/>
        <v>164023</v>
      </c>
      <c r="BR17" s="74">
        <f t="shared" si="27"/>
        <v>32996</v>
      </c>
      <c r="BS17" s="74">
        <f t="shared" si="28"/>
        <v>93590</v>
      </c>
      <c r="BT17" s="74">
        <f t="shared" si="29"/>
        <v>24958</v>
      </c>
      <c r="BU17" s="74">
        <f t="shared" si="30"/>
        <v>12479</v>
      </c>
      <c r="BV17" s="74">
        <f t="shared" si="31"/>
        <v>94593</v>
      </c>
      <c r="BW17" s="74">
        <f t="shared" si="32"/>
        <v>22788</v>
      </c>
      <c r="BX17" s="74">
        <f t="shared" si="33"/>
        <v>62833</v>
      </c>
      <c r="BY17" s="74">
        <f t="shared" si="34"/>
        <v>8972</v>
      </c>
      <c r="BZ17" s="74">
        <f t="shared" si="35"/>
        <v>0</v>
      </c>
      <c r="CA17" s="74">
        <f t="shared" si="36"/>
        <v>116252</v>
      </c>
      <c r="CB17" s="74">
        <f t="shared" si="37"/>
        <v>59816</v>
      </c>
      <c r="CC17" s="74">
        <f t="shared" si="38"/>
        <v>47816</v>
      </c>
      <c r="CD17" s="74">
        <f t="shared" si="39"/>
        <v>8620</v>
      </c>
      <c r="CE17" s="74">
        <f t="shared" si="40"/>
        <v>0</v>
      </c>
      <c r="CF17" s="75">
        <f t="shared" si="41"/>
        <v>47495</v>
      </c>
      <c r="CG17" s="74">
        <f t="shared" si="42"/>
        <v>0</v>
      </c>
      <c r="CH17" s="74">
        <f t="shared" si="43"/>
        <v>0</v>
      </c>
      <c r="CI17" s="74">
        <f t="shared" si="44"/>
        <v>445468</v>
      </c>
    </row>
    <row r="18" spans="1:87" s="50" customFormat="1" ht="12" customHeight="1">
      <c r="A18" s="53" t="s">
        <v>434</v>
      </c>
      <c r="B18" s="54" t="s">
        <v>456</v>
      </c>
      <c r="C18" s="53" t="s">
        <v>457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33977</v>
      </c>
      <c r="L18" s="74">
        <f t="shared" si="5"/>
        <v>365274</v>
      </c>
      <c r="M18" s="74">
        <f t="shared" si="6"/>
        <v>67312</v>
      </c>
      <c r="N18" s="74">
        <v>18967</v>
      </c>
      <c r="O18" s="74">
        <v>0</v>
      </c>
      <c r="P18" s="74">
        <v>48345</v>
      </c>
      <c r="Q18" s="74">
        <v>0</v>
      </c>
      <c r="R18" s="74">
        <f t="shared" si="7"/>
        <v>81740</v>
      </c>
      <c r="S18" s="74">
        <v>0</v>
      </c>
      <c r="T18" s="74">
        <v>81740</v>
      </c>
      <c r="U18" s="74">
        <v>0</v>
      </c>
      <c r="V18" s="74">
        <v>0</v>
      </c>
      <c r="W18" s="74">
        <f t="shared" si="8"/>
        <v>216222</v>
      </c>
      <c r="X18" s="74">
        <v>108663</v>
      </c>
      <c r="Y18" s="74">
        <v>0</v>
      </c>
      <c r="Z18" s="74">
        <v>107559</v>
      </c>
      <c r="AA18" s="74">
        <v>0</v>
      </c>
      <c r="AB18" s="75">
        <v>0</v>
      </c>
      <c r="AC18" s="74">
        <v>0</v>
      </c>
      <c r="AD18" s="74">
        <v>0</v>
      </c>
      <c r="AE18" s="74">
        <f t="shared" si="9"/>
        <v>365274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37583</v>
      </c>
      <c r="AO18" s="74">
        <f t="shared" si="13"/>
        <v>14335</v>
      </c>
      <c r="AP18" s="74">
        <v>9878</v>
      </c>
      <c r="AQ18" s="74">
        <v>0</v>
      </c>
      <c r="AR18" s="74">
        <v>4457</v>
      </c>
      <c r="AS18" s="74">
        <v>0</v>
      </c>
      <c r="AT18" s="74">
        <f t="shared" si="14"/>
        <v>17863</v>
      </c>
      <c r="AU18" s="74">
        <v>0</v>
      </c>
      <c r="AV18" s="74">
        <v>17863</v>
      </c>
      <c r="AW18" s="74">
        <v>0</v>
      </c>
      <c r="AX18" s="74">
        <v>0</v>
      </c>
      <c r="AY18" s="74">
        <f t="shared" si="15"/>
        <v>5385</v>
      </c>
      <c r="AZ18" s="74">
        <v>0</v>
      </c>
      <c r="BA18" s="74">
        <v>0</v>
      </c>
      <c r="BB18" s="74">
        <v>5385</v>
      </c>
      <c r="BC18" s="74">
        <v>0</v>
      </c>
      <c r="BD18" s="75">
        <v>97049</v>
      </c>
      <c r="BE18" s="74">
        <v>0</v>
      </c>
      <c r="BF18" s="74">
        <v>0</v>
      </c>
      <c r="BG18" s="74">
        <f t="shared" si="16"/>
        <v>37583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33977</v>
      </c>
      <c r="BP18" s="74">
        <f t="shared" si="25"/>
        <v>402857</v>
      </c>
      <c r="BQ18" s="74">
        <f t="shared" si="26"/>
        <v>81647</v>
      </c>
      <c r="BR18" s="74">
        <f t="shared" si="27"/>
        <v>28845</v>
      </c>
      <c r="BS18" s="74">
        <f t="shared" si="28"/>
        <v>0</v>
      </c>
      <c r="BT18" s="74">
        <f t="shared" si="29"/>
        <v>52802</v>
      </c>
      <c r="BU18" s="74">
        <f t="shared" si="30"/>
        <v>0</v>
      </c>
      <c r="BV18" s="74">
        <f t="shared" si="31"/>
        <v>99603</v>
      </c>
      <c r="BW18" s="74">
        <f t="shared" si="32"/>
        <v>0</v>
      </c>
      <c r="BX18" s="74">
        <f t="shared" si="33"/>
        <v>99603</v>
      </c>
      <c r="BY18" s="74">
        <f t="shared" si="34"/>
        <v>0</v>
      </c>
      <c r="BZ18" s="74">
        <f t="shared" si="35"/>
        <v>0</v>
      </c>
      <c r="CA18" s="74">
        <f t="shared" si="36"/>
        <v>221607</v>
      </c>
      <c r="CB18" s="74">
        <f t="shared" si="37"/>
        <v>108663</v>
      </c>
      <c r="CC18" s="74">
        <f t="shared" si="38"/>
        <v>0</v>
      </c>
      <c r="CD18" s="74">
        <f t="shared" si="39"/>
        <v>112944</v>
      </c>
      <c r="CE18" s="74">
        <f t="shared" si="40"/>
        <v>0</v>
      </c>
      <c r="CF18" s="75">
        <f t="shared" si="41"/>
        <v>97049</v>
      </c>
      <c r="CG18" s="74">
        <f t="shared" si="42"/>
        <v>0</v>
      </c>
      <c r="CH18" s="74">
        <f t="shared" si="43"/>
        <v>0</v>
      </c>
      <c r="CI18" s="74">
        <f t="shared" si="44"/>
        <v>402857</v>
      </c>
    </row>
    <row r="19" spans="1:87" s="50" customFormat="1" ht="12" customHeight="1">
      <c r="A19" s="53" t="s">
        <v>434</v>
      </c>
      <c r="B19" s="54" t="s">
        <v>458</v>
      </c>
      <c r="C19" s="53" t="s">
        <v>459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13784</v>
      </c>
      <c r="L19" s="74">
        <f t="shared" si="5"/>
        <v>325260</v>
      </c>
      <c r="M19" s="74">
        <f t="shared" si="6"/>
        <v>77579</v>
      </c>
      <c r="N19" s="74">
        <v>0</v>
      </c>
      <c r="O19" s="74">
        <v>22681</v>
      </c>
      <c r="P19" s="74">
        <v>47338</v>
      </c>
      <c r="Q19" s="74">
        <v>7560</v>
      </c>
      <c r="R19" s="74">
        <f t="shared" si="7"/>
        <v>172157</v>
      </c>
      <c r="S19" s="74">
        <v>13171</v>
      </c>
      <c r="T19" s="74">
        <v>85302</v>
      </c>
      <c r="U19" s="74">
        <v>73684</v>
      </c>
      <c r="V19" s="74">
        <v>0</v>
      </c>
      <c r="W19" s="74">
        <f t="shared" si="8"/>
        <v>58792</v>
      </c>
      <c r="X19" s="74">
        <v>43871</v>
      </c>
      <c r="Y19" s="74">
        <v>5490</v>
      </c>
      <c r="Z19" s="74">
        <v>9431</v>
      </c>
      <c r="AA19" s="74">
        <v>0</v>
      </c>
      <c r="AB19" s="75">
        <v>66558</v>
      </c>
      <c r="AC19" s="74">
        <v>16732</v>
      </c>
      <c r="AD19" s="74">
        <v>16820</v>
      </c>
      <c r="AE19" s="74">
        <f t="shared" si="9"/>
        <v>342080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124770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13784</v>
      </c>
      <c r="BP19" s="74">
        <f t="shared" si="25"/>
        <v>325260</v>
      </c>
      <c r="BQ19" s="74">
        <f t="shared" si="26"/>
        <v>77579</v>
      </c>
      <c r="BR19" s="74">
        <f t="shared" si="27"/>
        <v>0</v>
      </c>
      <c r="BS19" s="74">
        <f t="shared" si="28"/>
        <v>22681</v>
      </c>
      <c r="BT19" s="74">
        <f t="shared" si="29"/>
        <v>47338</v>
      </c>
      <c r="BU19" s="74">
        <f t="shared" si="30"/>
        <v>7560</v>
      </c>
      <c r="BV19" s="74">
        <f t="shared" si="31"/>
        <v>172157</v>
      </c>
      <c r="BW19" s="74">
        <f t="shared" si="32"/>
        <v>13171</v>
      </c>
      <c r="BX19" s="74">
        <f t="shared" si="33"/>
        <v>85302</v>
      </c>
      <c r="BY19" s="74">
        <f t="shared" si="34"/>
        <v>73684</v>
      </c>
      <c r="BZ19" s="74">
        <f t="shared" si="35"/>
        <v>0</v>
      </c>
      <c r="CA19" s="74">
        <f t="shared" si="36"/>
        <v>58792</v>
      </c>
      <c r="CB19" s="74">
        <f t="shared" si="37"/>
        <v>43871</v>
      </c>
      <c r="CC19" s="74">
        <f t="shared" si="38"/>
        <v>5490</v>
      </c>
      <c r="CD19" s="74">
        <f t="shared" si="39"/>
        <v>9431</v>
      </c>
      <c r="CE19" s="74">
        <f t="shared" si="40"/>
        <v>0</v>
      </c>
      <c r="CF19" s="75">
        <f t="shared" si="41"/>
        <v>191328</v>
      </c>
      <c r="CG19" s="74">
        <f t="shared" si="42"/>
        <v>16732</v>
      </c>
      <c r="CH19" s="74">
        <f t="shared" si="43"/>
        <v>16820</v>
      </c>
      <c r="CI19" s="74">
        <f t="shared" si="44"/>
        <v>342080</v>
      </c>
    </row>
    <row r="20" spans="1:87" s="50" customFormat="1" ht="12" customHeight="1">
      <c r="A20" s="53" t="s">
        <v>434</v>
      </c>
      <c r="B20" s="54" t="s">
        <v>460</v>
      </c>
      <c r="C20" s="53" t="s">
        <v>461</v>
      </c>
      <c r="D20" s="74">
        <f t="shared" si="3"/>
        <v>90886</v>
      </c>
      <c r="E20" s="74">
        <f t="shared" si="4"/>
        <v>90886</v>
      </c>
      <c r="F20" s="74">
        <v>0</v>
      </c>
      <c r="G20" s="74">
        <v>69161</v>
      </c>
      <c r="H20" s="74">
        <v>21725</v>
      </c>
      <c r="I20" s="74">
        <v>0</v>
      </c>
      <c r="J20" s="74">
        <v>0</v>
      </c>
      <c r="K20" s="75">
        <v>0</v>
      </c>
      <c r="L20" s="74">
        <f t="shared" si="5"/>
        <v>503889</v>
      </c>
      <c r="M20" s="74">
        <f t="shared" si="6"/>
        <v>130474</v>
      </c>
      <c r="N20" s="74">
        <v>44835</v>
      </c>
      <c r="O20" s="74">
        <v>0</v>
      </c>
      <c r="P20" s="74">
        <v>78675</v>
      </c>
      <c r="Q20" s="74">
        <v>6964</v>
      </c>
      <c r="R20" s="74">
        <f t="shared" si="7"/>
        <v>217662</v>
      </c>
      <c r="S20" s="74">
        <v>1507</v>
      </c>
      <c r="T20" s="74">
        <v>211794</v>
      </c>
      <c r="U20" s="74">
        <v>4361</v>
      </c>
      <c r="V20" s="74">
        <v>18395</v>
      </c>
      <c r="W20" s="74">
        <f t="shared" si="8"/>
        <v>137358</v>
      </c>
      <c r="X20" s="74">
        <v>95511</v>
      </c>
      <c r="Y20" s="74">
        <v>33548</v>
      </c>
      <c r="Z20" s="74">
        <v>3734</v>
      </c>
      <c r="AA20" s="74">
        <v>4565</v>
      </c>
      <c r="AB20" s="75">
        <v>204311</v>
      </c>
      <c r="AC20" s="74">
        <v>0</v>
      </c>
      <c r="AD20" s="74">
        <v>0</v>
      </c>
      <c r="AE20" s="74">
        <f t="shared" si="9"/>
        <v>594775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174473</v>
      </c>
      <c r="AO20" s="74">
        <f t="shared" si="13"/>
        <v>29541</v>
      </c>
      <c r="AP20" s="74">
        <v>29541</v>
      </c>
      <c r="AQ20" s="74">
        <v>0</v>
      </c>
      <c r="AR20" s="74">
        <v>0</v>
      </c>
      <c r="AS20" s="74">
        <v>0</v>
      </c>
      <c r="AT20" s="74">
        <f t="shared" si="14"/>
        <v>85074</v>
      </c>
      <c r="AU20" s="74">
        <v>0</v>
      </c>
      <c r="AV20" s="74">
        <v>85074</v>
      </c>
      <c r="AW20" s="74">
        <v>0</v>
      </c>
      <c r="AX20" s="74">
        <v>0</v>
      </c>
      <c r="AY20" s="74">
        <f t="shared" si="15"/>
        <v>59858</v>
      </c>
      <c r="AZ20" s="74">
        <v>0</v>
      </c>
      <c r="BA20" s="74">
        <v>36639</v>
      </c>
      <c r="BB20" s="74">
        <v>18584</v>
      </c>
      <c r="BC20" s="74">
        <v>4635</v>
      </c>
      <c r="BD20" s="75">
        <v>0</v>
      </c>
      <c r="BE20" s="74">
        <v>0</v>
      </c>
      <c r="BF20" s="74">
        <v>0</v>
      </c>
      <c r="BG20" s="74">
        <f t="shared" si="16"/>
        <v>174473</v>
      </c>
      <c r="BH20" s="74">
        <f t="shared" si="17"/>
        <v>90886</v>
      </c>
      <c r="BI20" s="74">
        <f t="shared" si="18"/>
        <v>90886</v>
      </c>
      <c r="BJ20" s="74">
        <f t="shared" si="19"/>
        <v>0</v>
      </c>
      <c r="BK20" s="74">
        <f t="shared" si="20"/>
        <v>69161</v>
      </c>
      <c r="BL20" s="74">
        <f t="shared" si="21"/>
        <v>21725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678362</v>
      </c>
      <c r="BQ20" s="74">
        <f t="shared" si="26"/>
        <v>160015</v>
      </c>
      <c r="BR20" s="74">
        <f t="shared" si="27"/>
        <v>74376</v>
      </c>
      <c r="BS20" s="74">
        <f t="shared" si="28"/>
        <v>0</v>
      </c>
      <c r="BT20" s="74">
        <f t="shared" si="29"/>
        <v>78675</v>
      </c>
      <c r="BU20" s="74">
        <f t="shared" si="30"/>
        <v>6964</v>
      </c>
      <c r="BV20" s="74">
        <f t="shared" si="31"/>
        <v>302736</v>
      </c>
      <c r="BW20" s="74">
        <f t="shared" si="32"/>
        <v>1507</v>
      </c>
      <c r="BX20" s="74">
        <f t="shared" si="33"/>
        <v>296868</v>
      </c>
      <c r="BY20" s="74">
        <f t="shared" si="34"/>
        <v>4361</v>
      </c>
      <c r="BZ20" s="74">
        <f t="shared" si="35"/>
        <v>18395</v>
      </c>
      <c r="CA20" s="74">
        <f t="shared" si="36"/>
        <v>197216</v>
      </c>
      <c r="CB20" s="74">
        <f t="shared" si="37"/>
        <v>95511</v>
      </c>
      <c r="CC20" s="74">
        <f t="shared" si="38"/>
        <v>70187</v>
      </c>
      <c r="CD20" s="74">
        <f t="shared" si="39"/>
        <v>22318</v>
      </c>
      <c r="CE20" s="74">
        <f t="shared" si="40"/>
        <v>9200</v>
      </c>
      <c r="CF20" s="75">
        <f t="shared" si="41"/>
        <v>204311</v>
      </c>
      <c r="CG20" s="74">
        <f t="shared" si="42"/>
        <v>0</v>
      </c>
      <c r="CH20" s="74">
        <f t="shared" si="43"/>
        <v>0</v>
      </c>
      <c r="CI20" s="74">
        <f t="shared" si="44"/>
        <v>769248</v>
      </c>
    </row>
    <row r="21" spans="1:87" s="50" customFormat="1" ht="12" customHeight="1">
      <c r="A21" s="53" t="s">
        <v>434</v>
      </c>
      <c r="B21" s="54" t="s">
        <v>462</v>
      </c>
      <c r="C21" s="53" t="s">
        <v>463</v>
      </c>
      <c r="D21" s="74">
        <f t="shared" si="3"/>
        <v>44056</v>
      </c>
      <c r="E21" s="74">
        <f t="shared" si="4"/>
        <v>44056</v>
      </c>
      <c r="F21" s="74">
        <v>0</v>
      </c>
      <c r="G21" s="74">
        <v>43971</v>
      </c>
      <c r="H21" s="74"/>
      <c r="I21" s="74">
        <v>85</v>
      </c>
      <c r="J21" s="74">
        <v>0</v>
      </c>
      <c r="K21" s="75">
        <v>0</v>
      </c>
      <c r="L21" s="74">
        <f t="shared" si="5"/>
        <v>446352</v>
      </c>
      <c r="M21" s="74">
        <f t="shared" si="6"/>
        <v>125742</v>
      </c>
      <c r="N21" s="74">
        <v>5239</v>
      </c>
      <c r="O21" s="74">
        <v>41914</v>
      </c>
      <c r="P21" s="74">
        <v>73350</v>
      </c>
      <c r="Q21" s="74">
        <v>5239</v>
      </c>
      <c r="R21" s="74">
        <f t="shared" si="7"/>
        <v>139973</v>
      </c>
      <c r="S21" s="74">
        <v>22656</v>
      </c>
      <c r="T21" s="74">
        <v>115369</v>
      </c>
      <c r="U21" s="74">
        <v>1948</v>
      </c>
      <c r="V21" s="74">
        <v>0</v>
      </c>
      <c r="W21" s="74">
        <f t="shared" si="8"/>
        <v>180637</v>
      </c>
      <c r="X21" s="74">
        <v>58263</v>
      </c>
      <c r="Y21" s="74">
        <v>89196</v>
      </c>
      <c r="Z21" s="74">
        <v>33178</v>
      </c>
      <c r="AA21" s="74">
        <v>0</v>
      </c>
      <c r="AB21" s="75">
        <v>0</v>
      </c>
      <c r="AC21" s="74">
        <v>0</v>
      </c>
      <c r="AD21" s="74">
        <v>0</v>
      </c>
      <c r="AE21" s="74">
        <f t="shared" si="9"/>
        <v>490408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65056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44056</v>
      </c>
      <c r="BI21" s="74">
        <f t="shared" si="18"/>
        <v>44056</v>
      </c>
      <c r="BJ21" s="74">
        <f t="shared" si="19"/>
        <v>0</v>
      </c>
      <c r="BK21" s="74">
        <f t="shared" si="20"/>
        <v>43971</v>
      </c>
      <c r="BL21" s="74">
        <f t="shared" si="21"/>
        <v>0</v>
      </c>
      <c r="BM21" s="74">
        <f t="shared" si="22"/>
        <v>85</v>
      </c>
      <c r="BN21" s="74">
        <f t="shared" si="23"/>
        <v>0</v>
      </c>
      <c r="BO21" s="75">
        <f t="shared" si="24"/>
        <v>0</v>
      </c>
      <c r="BP21" s="74">
        <f t="shared" si="25"/>
        <v>446352</v>
      </c>
      <c r="BQ21" s="74">
        <f t="shared" si="26"/>
        <v>125742</v>
      </c>
      <c r="BR21" s="74">
        <f t="shared" si="27"/>
        <v>5239</v>
      </c>
      <c r="BS21" s="74">
        <f t="shared" si="28"/>
        <v>41914</v>
      </c>
      <c r="BT21" s="74">
        <f t="shared" si="29"/>
        <v>73350</v>
      </c>
      <c r="BU21" s="74">
        <f t="shared" si="30"/>
        <v>5239</v>
      </c>
      <c r="BV21" s="74">
        <f t="shared" si="31"/>
        <v>139973</v>
      </c>
      <c r="BW21" s="74">
        <f t="shared" si="32"/>
        <v>22656</v>
      </c>
      <c r="BX21" s="74">
        <f t="shared" si="33"/>
        <v>115369</v>
      </c>
      <c r="BY21" s="74">
        <f t="shared" si="34"/>
        <v>1948</v>
      </c>
      <c r="BZ21" s="74">
        <f t="shared" si="35"/>
        <v>0</v>
      </c>
      <c r="CA21" s="74">
        <f t="shared" si="36"/>
        <v>180637</v>
      </c>
      <c r="CB21" s="74">
        <f t="shared" si="37"/>
        <v>58263</v>
      </c>
      <c r="CC21" s="74">
        <f t="shared" si="38"/>
        <v>89196</v>
      </c>
      <c r="CD21" s="74">
        <f t="shared" si="39"/>
        <v>33178</v>
      </c>
      <c r="CE21" s="74">
        <f t="shared" si="40"/>
        <v>0</v>
      </c>
      <c r="CF21" s="75">
        <f t="shared" si="41"/>
        <v>65056</v>
      </c>
      <c r="CG21" s="74">
        <f t="shared" si="42"/>
        <v>0</v>
      </c>
      <c r="CH21" s="74">
        <f t="shared" si="43"/>
        <v>0</v>
      </c>
      <c r="CI21" s="74">
        <f t="shared" si="44"/>
        <v>490408</v>
      </c>
    </row>
    <row r="22" spans="1:87" s="50" customFormat="1" ht="12" customHeight="1">
      <c r="A22" s="53" t="s">
        <v>434</v>
      </c>
      <c r="B22" s="54" t="s">
        <v>464</v>
      </c>
      <c r="C22" s="53" t="s">
        <v>465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4635</v>
      </c>
      <c r="L22" s="74">
        <f t="shared" si="5"/>
        <v>147591</v>
      </c>
      <c r="M22" s="74">
        <f t="shared" si="6"/>
        <v>54177</v>
      </c>
      <c r="N22" s="74">
        <v>6340</v>
      </c>
      <c r="O22" s="74">
        <v>45164</v>
      </c>
      <c r="P22" s="74">
        <v>0</v>
      </c>
      <c r="Q22" s="74">
        <v>2673</v>
      </c>
      <c r="R22" s="74">
        <f t="shared" si="7"/>
        <v>14498</v>
      </c>
      <c r="S22" s="74">
        <v>5398</v>
      </c>
      <c r="T22" s="74">
        <v>1754</v>
      </c>
      <c r="U22" s="74">
        <v>7346</v>
      </c>
      <c r="V22" s="74">
        <v>0</v>
      </c>
      <c r="W22" s="74">
        <f t="shared" si="8"/>
        <v>78916</v>
      </c>
      <c r="X22" s="74">
        <v>65102</v>
      </c>
      <c r="Y22" s="74">
        <v>2138</v>
      </c>
      <c r="Z22" s="74">
        <v>4074</v>
      </c>
      <c r="AA22" s="74">
        <v>7602</v>
      </c>
      <c r="AB22" s="75">
        <v>190456</v>
      </c>
      <c r="AC22" s="74">
        <v>0</v>
      </c>
      <c r="AD22" s="74">
        <v>210194</v>
      </c>
      <c r="AE22" s="74">
        <f t="shared" si="9"/>
        <v>357785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2215</v>
      </c>
      <c r="AN22" s="74">
        <f t="shared" si="12"/>
        <v>78744</v>
      </c>
      <c r="AO22" s="74">
        <f t="shared" si="13"/>
        <v>9954</v>
      </c>
      <c r="AP22" s="74">
        <v>9954</v>
      </c>
      <c r="AQ22" s="74">
        <v>0</v>
      </c>
      <c r="AR22" s="74">
        <v>0</v>
      </c>
      <c r="AS22" s="74">
        <v>0</v>
      </c>
      <c r="AT22" s="74">
        <f t="shared" si="14"/>
        <v>48092</v>
      </c>
      <c r="AU22" s="74">
        <v>30</v>
      </c>
      <c r="AV22" s="74">
        <v>48062</v>
      </c>
      <c r="AW22" s="74">
        <v>0</v>
      </c>
      <c r="AX22" s="74">
        <v>0</v>
      </c>
      <c r="AY22" s="74">
        <f t="shared" si="15"/>
        <v>20698</v>
      </c>
      <c r="AZ22" s="74">
        <v>0</v>
      </c>
      <c r="BA22" s="74">
        <v>14834</v>
      </c>
      <c r="BB22" s="74">
        <v>0</v>
      </c>
      <c r="BC22" s="74">
        <v>5864</v>
      </c>
      <c r="BD22" s="75">
        <v>50051</v>
      </c>
      <c r="BE22" s="74">
        <v>0</v>
      </c>
      <c r="BF22" s="74">
        <v>1382</v>
      </c>
      <c r="BG22" s="74">
        <f t="shared" si="16"/>
        <v>80126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6850</v>
      </c>
      <c r="BP22" s="74">
        <f t="shared" si="25"/>
        <v>226335</v>
      </c>
      <c r="BQ22" s="74">
        <f t="shared" si="26"/>
        <v>64131</v>
      </c>
      <c r="BR22" s="74">
        <f t="shared" si="27"/>
        <v>16294</v>
      </c>
      <c r="BS22" s="74">
        <f t="shared" si="28"/>
        <v>45164</v>
      </c>
      <c r="BT22" s="74">
        <f t="shared" si="29"/>
        <v>0</v>
      </c>
      <c r="BU22" s="74">
        <f t="shared" si="30"/>
        <v>2673</v>
      </c>
      <c r="BV22" s="74">
        <f t="shared" si="31"/>
        <v>62590</v>
      </c>
      <c r="BW22" s="74">
        <f t="shared" si="32"/>
        <v>5428</v>
      </c>
      <c r="BX22" s="74">
        <f t="shared" si="33"/>
        <v>49816</v>
      </c>
      <c r="BY22" s="74">
        <f t="shared" si="34"/>
        <v>7346</v>
      </c>
      <c r="BZ22" s="74">
        <f t="shared" si="35"/>
        <v>0</v>
      </c>
      <c r="CA22" s="74">
        <f t="shared" si="36"/>
        <v>99614</v>
      </c>
      <c r="CB22" s="74">
        <f t="shared" si="37"/>
        <v>65102</v>
      </c>
      <c r="CC22" s="74">
        <f t="shared" si="38"/>
        <v>16972</v>
      </c>
      <c r="CD22" s="74">
        <f t="shared" si="39"/>
        <v>4074</v>
      </c>
      <c r="CE22" s="74">
        <f t="shared" si="40"/>
        <v>13466</v>
      </c>
      <c r="CF22" s="75">
        <f t="shared" si="41"/>
        <v>240507</v>
      </c>
      <c r="CG22" s="74">
        <f t="shared" si="42"/>
        <v>0</v>
      </c>
      <c r="CH22" s="74">
        <f t="shared" si="43"/>
        <v>211576</v>
      </c>
      <c r="CI22" s="74">
        <f t="shared" si="44"/>
        <v>437911</v>
      </c>
    </row>
    <row r="23" spans="1:87" s="50" customFormat="1" ht="12" customHeight="1">
      <c r="A23" s="53" t="s">
        <v>434</v>
      </c>
      <c r="B23" s="54" t="s">
        <v>466</v>
      </c>
      <c r="C23" s="53" t="s">
        <v>467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15700</v>
      </c>
      <c r="L23" s="74">
        <f t="shared" si="5"/>
        <v>0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89778</v>
      </c>
      <c r="AC23" s="74">
        <v>0</v>
      </c>
      <c r="AD23" s="74">
        <v>0</v>
      </c>
      <c r="AE23" s="74">
        <f t="shared" si="9"/>
        <v>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14291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15700</v>
      </c>
      <c r="BP23" s="74">
        <f t="shared" si="25"/>
        <v>0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104069</v>
      </c>
      <c r="CG23" s="74">
        <f t="shared" si="42"/>
        <v>0</v>
      </c>
      <c r="CH23" s="74">
        <f t="shared" si="43"/>
        <v>0</v>
      </c>
      <c r="CI23" s="74">
        <f t="shared" si="44"/>
        <v>0</v>
      </c>
    </row>
    <row r="24" spans="1:87" s="50" customFormat="1" ht="12" customHeight="1">
      <c r="A24" s="53" t="s">
        <v>434</v>
      </c>
      <c r="B24" s="54" t="s">
        <v>468</v>
      </c>
      <c r="C24" s="53" t="s">
        <v>469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147942</v>
      </c>
      <c r="M24" s="74">
        <f t="shared" si="6"/>
        <v>31355</v>
      </c>
      <c r="N24" s="74">
        <v>16737</v>
      </c>
      <c r="O24" s="74">
        <v>0</v>
      </c>
      <c r="P24" s="74">
        <v>5210</v>
      </c>
      <c r="Q24" s="74">
        <v>9408</v>
      </c>
      <c r="R24" s="74">
        <f t="shared" si="7"/>
        <v>2449</v>
      </c>
      <c r="S24" s="74">
        <v>0</v>
      </c>
      <c r="T24" s="74">
        <v>0</v>
      </c>
      <c r="U24" s="74">
        <v>2449</v>
      </c>
      <c r="V24" s="74">
        <v>0</v>
      </c>
      <c r="W24" s="74">
        <f t="shared" si="8"/>
        <v>112959</v>
      </c>
      <c r="X24" s="74">
        <v>32296</v>
      </c>
      <c r="Y24" s="74">
        <v>74512</v>
      </c>
      <c r="Z24" s="74">
        <v>4427</v>
      </c>
      <c r="AA24" s="74">
        <v>1724</v>
      </c>
      <c r="AB24" s="75">
        <v>0</v>
      </c>
      <c r="AC24" s="74">
        <v>1179</v>
      </c>
      <c r="AD24" s="74">
        <v>4648</v>
      </c>
      <c r="AE24" s="74">
        <f t="shared" si="9"/>
        <v>152590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48</v>
      </c>
      <c r="AO24" s="74">
        <f t="shared" si="13"/>
        <v>48</v>
      </c>
      <c r="AP24" s="74">
        <v>0</v>
      </c>
      <c r="AQ24" s="74">
        <v>48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6997</v>
      </c>
      <c r="BE24" s="74">
        <v>0</v>
      </c>
      <c r="BF24" s="74">
        <v>0</v>
      </c>
      <c r="BG24" s="74">
        <f t="shared" si="16"/>
        <v>48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147990</v>
      </c>
      <c r="BQ24" s="74">
        <f t="shared" si="26"/>
        <v>31403</v>
      </c>
      <c r="BR24" s="74">
        <f t="shared" si="27"/>
        <v>16737</v>
      </c>
      <c r="BS24" s="74">
        <f t="shared" si="28"/>
        <v>48</v>
      </c>
      <c r="BT24" s="74">
        <f t="shared" si="29"/>
        <v>5210</v>
      </c>
      <c r="BU24" s="74">
        <f t="shared" si="30"/>
        <v>9408</v>
      </c>
      <c r="BV24" s="74">
        <f t="shared" si="31"/>
        <v>2449</v>
      </c>
      <c r="BW24" s="74">
        <f t="shared" si="32"/>
        <v>0</v>
      </c>
      <c r="BX24" s="74">
        <f t="shared" si="33"/>
        <v>0</v>
      </c>
      <c r="BY24" s="74">
        <f t="shared" si="34"/>
        <v>2449</v>
      </c>
      <c r="BZ24" s="74">
        <f t="shared" si="35"/>
        <v>0</v>
      </c>
      <c r="CA24" s="74">
        <f t="shared" si="36"/>
        <v>112959</v>
      </c>
      <c r="CB24" s="74">
        <f t="shared" si="37"/>
        <v>32296</v>
      </c>
      <c r="CC24" s="74">
        <f t="shared" si="38"/>
        <v>74512</v>
      </c>
      <c r="CD24" s="74">
        <f t="shared" si="39"/>
        <v>4427</v>
      </c>
      <c r="CE24" s="74">
        <f t="shared" si="40"/>
        <v>1724</v>
      </c>
      <c r="CF24" s="75">
        <f t="shared" si="41"/>
        <v>6997</v>
      </c>
      <c r="CG24" s="74">
        <f t="shared" si="42"/>
        <v>1179</v>
      </c>
      <c r="CH24" s="74">
        <f t="shared" si="43"/>
        <v>4648</v>
      </c>
      <c r="CI24" s="74">
        <f t="shared" si="44"/>
        <v>152638</v>
      </c>
    </row>
    <row r="25" spans="1:87" s="50" customFormat="1" ht="12" customHeight="1">
      <c r="A25" s="53" t="s">
        <v>434</v>
      </c>
      <c r="B25" s="54" t="s">
        <v>470</v>
      </c>
      <c r="C25" s="53" t="s">
        <v>471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1817</v>
      </c>
      <c r="L25" s="74">
        <f t="shared" si="5"/>
        <v>50722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50722</v>
      </c>
      <c r="X25" s="74">
        <v>49687</v>
      </c>
      <c r="Y25" s="74">
        <v>0</v>
      </c>
      <c r="Z25" s="74">
        <v>0</v>
      </c>
      <c r="AA25" s="74">
        <v>1035</v>
      </c>
      <c r="AB25" s="75">
        <v>65587</v>
      </c>
      <c r="AC25" s="74">
        <v>0</v>
      </c>
      <c r="AD25" s="74">
        <v>0</v>
      </c>
      <c r="AE25" s="74">
        <f t="shared" si="9"/>
        <v>50722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1426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32296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3243</v>
      </c>
      <c r="BP25" s="74">
        <f t="shared" si="25"/>
        <v>50722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50722</v>
      </c>
      <c r="CB25" s="74">
        <f t="shared" si="37"/>
        <v>49687</v>
      </c>
      <c r="CC25" s="74">
        <f t="shared" si="38"/>
        <v>0</v>
      </c>
      <c r="CD25" s="74">
        <f t="shared" si="39"/>
        <v>0</v>
      </c>
      <c r="CE25" s="74">
        <f t="shared" si="40"/>
        <v>1035</v>
      </c>
      <c r="CF25" s="75">
        <f t="shared" si="41"/>
        <v>97883</v>
      </c>
      <c r="CG25" s="74">
        <f t="shared" si="42"/>
        <v>0</v>
      </c>
      <c r="CH25" s="74">
        <f t="shared" si="43"/>
        <v>0</v>
      </c>
      <c r="CI25" s="74">
        <f t="shared" si="44"/>
        <v>50722</v>
      </c>
    </row>
    <row r="26" spans="1:87" s="50" customFormat="1" ht="12" customHeight="1">
      <c r="A26" s="53" t="s">
        <v>434</v>
      </c>
      <c r="B26" s="54" t="s">
        <v>472</v>
      </c>
      <c r="C26" s="53" t="s">
        <v>473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3240</v>
      </c>
      <c r="L26" s="74">
        <f t="shared" si="5"/>
        <v>38873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38873</v>
      </c>
      <c r="X26" s="74">
        <v>38873</v>
      </c>
      <c r="Y26" s="74">
        <v>0</v>
      </c>
      <c r="Z26" s="74">
        <v>0</v>
      </c>
      <c r="AA26" s="74">
        <v>0</v>
      </c>
      <c r="AB26" s="75">
        <v>91820</v>
      </c>
      <c r="AC26" s="74">
        <v>0</v>
      </c>
      <c r="AD26" s="74">
        <v>5353</v>
      </c>
      <c r="AE26" s="74">
        <f t="shared" si="9"/>
        <v>44226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1350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30445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4590</v>
      </c>
      <c r="BP26" s="74">
        <f t="shared" si="25"/>
        <v>38873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38873</v>
      </c>
      <c r="CB26" s="74">
        <f t="shared" si="37"/>
        <v>38873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122265</v>
      </c>
      <c r="CG26" s="74">
        <f t="shared" si="42"/>
        <v>0</v>
      </c>
      <c r="CH26" s="74">
        <f t="shared" si="43"/>
        <v>5353</v>
      </c>
      <c r="CI26" s="74">
        <f t="shared" si="44"/>
        <v>44226</v>
      </c>
    </row>
    <row r="27" spans="1:87" s="50" customFormat="1" ht="12" customHeight="1">
      <c r="A27" s="53" t="s">
        <v>434</v>
      </c>
      <c r="B27" s="54" t="s">
        <v>474</v>
      </c>
      <c r="C27" s="53" t="s">
        <v>475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28018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28018</v>
      </c>
      <c r="X27" s="74">
        <v>0</v>
      </c>
      <c r="Y27" s="74">
        <v>0</v>
      </c>
      <c r="Z27" s="74">
        <v>0</v>
      </c>
      <c r="AA27" s="74">
        <v>28018</v>
      </c>
      <c r="AB27" s="75">
        <v>0</v>
      </c>
      <c r="AC27" s="74">
        <v>0</v>
      </c>
      <c r="AD27" s="74">
        <v>0</v>
      </c>
      <c r="AE27" s="74">
        <f t="shared" si="9"/>
        <v>28018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6315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6315</v>
      </c>
      <c r="AZ27" s="74">
        <v>0</v>
      </c>
      <c r="BA27" s="74">
        <v>0</v>
      </c>
      <c r="BB27" s="74">
        <v>0</v>
      </c>
      <c r="BC27" s="74">
        <v>6315</v>
      </c>
      <c r="BD27" s="75">
        <v>0</v>
      </c>
      <c r="BE27" s="74">
        <v>0</v>
      </c>
      <c r="BF27" s="74">
        <v>0</v>
      </c>
      <c r="BG27" s="74">
        <f t="shared" si="16"/>
        <v>6315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34333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34333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34333</v>
      </c>
      <c r="CF27" s="75">
        <f t="shared" si="41"/>
        <v>0</v>
      </c>
      <c r="CG27" s="74">
        <f t="shared" si="42"/>
        <v>0</v>
      </c>
      <c r="CH27" s="74">
        <f t="shared" si="43"/>
        <v>0</v>
      </c>
      <c r="CI27" s="74">
        <f t="shared" si="44"/>
        <v>34333</v>
      </c>
    </row>
    <row r="28" spans="1:87" s="50" customFormat="1" ht="12" customHeight="1">
      <c r="A28" s="53" t="s">
        <v>434</v>
      </c>
      <c r="B28" s="54" t="s">
        <v>476</v>
      </c>
      <c r="C28" s="53" t="s">
        <v>477</v>
      </c>
      <c r="D28" s="74">
        <f t="shared" si="3"/>
        <v>15852</v>
      </c>
      <c r="E28" s="74">
        <f t="shared" si="4"/>
        <v>15852</v>
      </c>
      <c r="F28" s="74">
        <v>0</v>
      </c>
      <c r="G28" s="74">
        <v>14595</v>
      </c>
      <c r="H28" s="74">
        <v>0</v>
      </c>
      <c r="I28" s="74">
        <v>1257</v>
      </c>
      <c r="J28" s="74">
        <v>0</v>
      </c>
      <c r="K28" s="75">
        <v>27312</v>
      </c>
      <c r="L28" s="74">
        <f t="shared" si="5"/>
        <v>55979</v>
      </c>
      <c r="M28" s="74">
        <f t="shared" si="6"/>
        <v>28586</v>
      </c>
      <c r="N28" s="74">
        <v>0</v>
      </c>
      <c r="O28" s="74">
        <v>7100</v>
      </c>
      <c r="P28" s="74">
        <v>21486</v>
      </c>
      <c r="Q28" s="74">
        <v>0</v>
      </c>
      <c r="R28" s="74">
        <f t="shared" si="7"/>
        <v>22327</v>
      </c>
      <c r="S28" s="74">
        <v>2206</v>
      </c>
      <c r="T28" s="74">
        <v>19258</v>
      </c>
      <c r="U28" s="74">
        <v>863</v>
      </c>
      <c r="V28" s="74">
        <v>0</v>
      </c>
      <c r="W28" s="74">
        <f t="shared" si="8"/>
        <v>5066</v>
      </c>
      <c r="X28" s="74">
        <v>3674</v>
      </c>
      <c r="Y28" s="74">
        <v>1392</v>
      </c>
      <c r="Z28" s="74">
        <v>0</v>
      </c>
      <c r="AA28" s="74">
        <v>0</v>
      </c>
      <c r="AB28" s="75">
        <v>99702</v>
      </c>
      <c r="AC28" s="74">
        <v>0</v>
      </c>
      <c r="AD28" s="74">
        <v>0</v>
      </c>
      <c r="AE28" s="74">
        <f t="shared" si="9"/>
        <v>71831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39545</v>
      </c>
      <c r="BE28" s="74">
        <v>0</v>
      </c>
      <c r="BF28" s="74">
        <v>3470</v>
      </c>
      <c r="BG28" s="74">
        <f t="shared" si="16"/>
        <v>3470</v>
      </c>
      <c r="BH28" s="74">
        <f t="shared" si="17"/>
        <v>15852</v>
      </c>
      <c r="BI28" s="74">
        <f t="shared" si="18"/>
        <v>15852</v>
      </c>
      <c r="BJ28" s="74">
        <f t="shared" si="19"/>
        <v>0</v>
      </c>
      <c r="BK28" s="74">
        <f t="shared" si="20"/>
        <v>14595</v>
      </c>
      <c r="BL28" s="74">
        <f t="shared" si="21"/>
        <v>0</v>
      </c>
      <c r="BM28" s="74">
        <f t="shared" si="22"/>
        <v>1257</v>
      </c>
      <c r="BN28" s="74">
        <f t="shared" si="23"/>
        <v>0</v>
      </c>
      <c r="BO28" s="75">
        <f t="shared" si="24"/>
        <v>27312</v>
      </c>
      <c r="BP28" s="74">
        <f t="shared" si="25"/>
        <v>55979</v>
      </c>
      <c r="BQ28" s="74">
        <f t="shared" si="26"/>
        <v>28586</v>
      </c>
      <c r="BR28" s="74">
        <f t="shared" si="27"/>
        <v>0</v>
      </c>
      <c r="BS28" s="74">
        <f t="shared" si="28"/>
        <v>7100</v>
      </c>
      <c r="BT28" s="74">
        <f t="shared" si="29"/>
        <v>21486</v>
      </c>
      <c r="BU28" s="74">
        <f t="shared" si="30"/>
        <v>0</v>
      </c>
      <c r="BV28" s="74">
        <f t="shared" si="31"/>
        <v>22327</v>
      </c>
      <c r="BW28" s="74">
        <f t="shared" si="32"/>
        <v>2206</v>
      </c>
      <c r="BX28" s="74">
        <f t="shared" si="33"/>
        <v>19258</v>
      </c>
      <c r="BY28" s="74">
        <f t="shared" si="34"/>
        <v>863</v>
      </c>
      <c r="BZ28" s="74">
        <f t="shared" si="35"/>
        <v>0</v>
      </c>
      <c r="CA28" s="74">
        <f t="shared" si="36"/>
        <v>5066</v>
      </c>
      <c r="CB28" s="74">
        <f t="shared" si="37"/>
        <v>3674</v>
      </c>
      <c r="CC28" s="74">
        <f t="shared" si="38"/>
        <v>1392</v>
      </c>
      <c r="CD28" s="74">
        <f t="shared" si="39"/>
        <v>0</v>
      </c>
      <c r="CE28" s="74">
        <f t="shared" si="40"/>
        <v>0</v>
      </c>
      <c r="CF28" s="75">
        <f t="shared" si="41"/>
        <v>139247</v>
      </c>
      <c r="CG28" s="74">
        <f t="shared" si="42"/>
        <v>0</v>
      </c>
      <c r="CH28" s="74">
        <f t="shared" si="43"/>
        <v>3470</v>
      </c>
      <c r="CI28" s="74">
        <f t="shared" si="44"/>
        <v>75301</v>
      </c>
    </row>
    <row r="29" spans="1:87" s="50" customFormat="1" ht="12" customHeight="1">
      <c r="A29" s="53" t="s">
        <v>434</v>
      </c>
      <c r="B29" s="54" t="s">
        <v>478</v>
      </c>
      <c r="C29" s="53" t="s">
        <v>479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21881</v>
      </c>
      <c r="L29" s="74">
        <f t="shared" si="5"/>
        <v>39512</v>
      </c>
      <c r="M29" s="74">
        <f t="shared" si="6"/>
        <v>19430</v>
      </c>
      <c r="N29" s="74">
        <v>6404</v>
      </c>
      <c r="O29" s="74">
        <v>13026</v>
      </c>
      <c r="P29" s="74">
        <v>0</v>
      </c>
      <c r="Q29" s="74">
        <v>0</v>
      </c>
      <c r="R29" s="74">
        <f t="shared" si="7"/>
        <v>1803</v>
      </c>
      <c r="S29" s="74">
        <v>1803</v>
      </c>
      <c r="T29" s="74">
        <v>0</v>
      </c>
      <c r="U29" s="74">
        <v>0</v>
      </c>
      <c r="V29" s="74">
        <v>0</v>
      </c>
      <c r="W29" s="74">
        <f t="shared" si="8"/>
        <v>18279</v>
      </c>
      <c r="X29" s="74">
        <v>15500</v>
      </c>
      <c r="Y29" s="74">
        <v>2779</v>
      </c>
      <c r="Z29" s="74">
        <v>0</v>
      </c>
      <c r="AA29" s="74">
        <v>0</v>
      </c>
      <c r="AB29" s="75">
        <v>77955</v>
      </c>
      <c r="AC29" s="74">
        <v>0</v>
      </c>
      <c r="AD29" s="74"/>
      <c r="AE29" s="74">
        <f t="shared" si="9"/>
        <v>39512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16379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21881</v>
      </c>
      <c r="BP29" s="74">
        <f t="shared" si="25"/>
        <v>39512</v>
      </c>
      <c r="BQ29" s="74">
        <f t="shared" si="26"/>
        <v>19430</v>
      </c>
      <c r="BR29" s="74">
        <f t="shared" si="27"/>
        <v>6404</v>
      </c>
      <c r="BS29" s="74">
        <f t="shared" si="28"/>
        <v>13026</v>
      </c>
      <c r="BT29" s="74">
        <f t="shared" si="29"/>
        <v>0</v>
      </c>
      <c r="BU29" s="74">
        <f t="shared" si="30"/>
        <v>0</v>
      </c>
      <c r="BV29" s="74">
        <f t="shared" si="31"/>
        <v>1803</v>
      </c>
      <c r="BW29" s="74">
        <f t="shared" si="32"/>
        <v>1803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18279</v>
      </c>
      <c r="CB29" s="74">
        <f t="shared" si="37"/>
        <v>15500</v>
      </c>
      <c r="CC29" s="74">
        <f t="shared" si="38"/>
        <v>2779</v>
      </c>
      <c r="CD29" s="74">
        <f t="shared" si="39"/>
        <v>0</v>
      </c>
      <c r="CE29" s="74">
        <f t="shared" si="40"/>
        <v>0</v>
      </c>
      <c r="CF29" s="75">
        <f t="shared" si="41"/>
        <v>94334</v>
      </c>
      <c r="CG29" s="74">
        <f t="shared" si="42"/>
        <v>0</v>
      </c>
      <c r="CH29" s="74">
        <f t="shared" si="43"/>
        <v>0</v>
      </c>
      <c r="CI29" s="74">
        <f t="shared" si="44"/>
        <v>39512</v>
      </c>
    </row>
    <row r="30" spans="1:87" s="50" customFormat="1" ht="12" customHeight="1">
      <c r="A30" s="53" t="s">
        <v>434</v>
      </c>
      <c r="B30" s="54" t="s">
        <v>480</v>
      </c>
      <c r="C30" s="53" t="s">
        <v>481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29250</v>
      </c>
      <c r="L30" s="74">
        <f t="shared" si="5"/>
        <v>15420</v>
      </c>
      <c r="M30" s="74">
        <f t="shared" si="6"/>
        <v>12317</v>
      </c>
      <c r="N30" s="74">
        <v>2422</v>
      </c>
      <c r="O30" s="74">
        <v>9895</v>
      </c>
      <c r="P30" s="74">
        <v>0</v>
      </c>
      <c r="Q30" s="74">
        <v>0</v>
      </c>
      <c r="R30" s="74">
        <f t="shared" si="7"/>
        <v>1966</v>
      </c>
      <c r="S30" s="74">
        <v>1966</v>
      </c>
      <c r="T30" s="74">
        <v>0</v>
      </c>
      <c r="U30" s="74">
        <v>0</v>
      </c>
      <c r="V30" s="74">
        <v>0</v>
      </c>
      <c r="W30" s="74">
        <f t="shared" si="8"/>
        <v>1137</v>
      </c>
      <c r="X30" s="74">
        <v>91</v>
      </c>
      <c r="Y30" s="74">
        <v>1046</v>
      </c>
      <c r="Z30" s="74">
        <v>0</v>
      </c>
      <c r="AA30" s="74">
        <v>0</v>
      </c>
      <c r="AB30" s="75">
        <v>44440</v>
      </c>
      <c r="AC30" s="74">
        <v>0</v>
      </c>
      <c r="AD30" s="74">
        <v>990</v>
      </c>
      <c r="AE30" s="74">
        <f t="shared" si="9"/>
        <v>16410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39590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29250</v>
      </c>
      <c r="BP30" s="74">
        <f t="shared" si="25"/>
        <v>15420</v>
      </c>
      <c r="BQ30" s="74">
        <f t="shared" si="26"/>
        <v>12317</v>
      </c>
      <c r="BR30" s="74">
        <f t="shared" si="27"/>
        <v>2422</v>
      </c>
      <c r="BS30" s="74">
        <f t="shared" si="28"/>
        <v>9895</v>
      </c>
      <c r="BT30" s="74">
        <f t="shared" si="29"/>
        <v>0</v>
      </c>
      <c r="BU30" s="74">
        <f t="shared" si="30"/>
        <v>0</v>
      </c>
      <c r="BV30" s="74">
        <f t="shared" si="31"/>
        <v>1966</v>
      </c>
      <c r="BW30" s="74">
        <f t="shared" si="32"/>
        <v>1966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1137</v>
      </c>
      <c r="CB30" s="74">
        <f t="shared" si="37"/>
        <v>91</v>
      </c>
      <c r="CC30" s="74">
        <f t="shared" si="38"/>
        <v>1046</v>
      </c>
      <c r="CD30" s="74">
        <f t="shared" si="39"/>
        <v>0</v>
      </c>
      <c r="CE30" s="74">
        <f t="shared" si="40"/>
        <v>0</v>
      </c>
      <c r="CF30" s="75">
        <f t="shared" si="41"/>
        <v>84030</v>
      </c>
      <c r="CG30" s="74">
        <f t="shared" si="42"/>
        <v>0</v>
      </c>
      <c r="CH30" s="74">
        <f t="shared" si="43"/>
        <v>990</v>
      </c>
      <c r="CI30" s="74">
        <f t="shared" si="44"/>
        <v>16410</v>
      </c>
    </row>
    <row r="31" spans="1:87" s="50" customFormat="1" ht="12" customHeight="1">
      <c r="A31" s="53" t="s">
        <v>434</v>
      </c>
      <c r="B31" s="54" t="s">
        <v>482</v>
      </c>
      <c r="C31" s="53" t="s">
        <v>483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19529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19529</v>
      </c>
      <c r="X31" s="74">
        <v>19529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f t="shared" si="9"/>
        <v>19529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2294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19529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19529</v>
      </c>
      <c r="CB31" s="74">
        <f t="shared" si="37"/>
        <v>19529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2294</v>
      </c>
      <c r="CG31" s="74">
        <f t="shared" si="42"/>
        <v>0</v>
      </c>
      <c r="CH31" s="74">
        <f t="shared" si="43"/>
        <v>0</v>
      </c>
      <c r="CI31" s="74">
        <f t="shared" si="44"/>
        <v>19529</v>
      </c>
    </row>
    <row r="32" spans="1:87" s="50" customFormat="1" ht="12" customHeight="1">
      <c r="A32" s="53" t="s">
        <v>434</v>
      </c>
      <c r="B32" s="54" t="s">
        <v>484</v>
      </c>
      <c r="C32" s="53" t="s">
        <v>485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68841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15480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84321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434</v>
      </c>
      <c r="B33" s="54" t="s">
        <v>486</v>
      </c>
      <c r="C33" s="53" t="s">
        <v>487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32204</v>
      </c>
      <c r="L33" s="74">
        <f t="shared" si="5"/>
        <v>73450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15264</v>
      </c>
      <c r="S33" s="74">
        <v>12683</v>
      </c>
      <c r="T33" s="74">
        <v>1570</v>
      </c>
      <c r="U33" s="74">
        <v>1011</v>
      </c>
      <c r="V33" s="74">
        <v>0</v>
      </c>
      <c r="W33" s="74">
        <f t="shared" si="8"/>
        <v>58186</v>
      </c>
      <c r="X33" s="74">
        <v>27118</v>
      </c>
      <c r="Y33" s="74">
        <v>28256</v>
      </c>
      <c r="Z33" s="74">
        <v>2812</v>
      </c>
      <c r="AA33" s="74">
        <v>0</v>
      </c>
      <c r="AB33" s="75">
        <v>82676</v>
      </c>
      <c r="AC33" s="74">
        <v>0</v>
      </c>
      <c r="AD33" s="74">
        <v>0</v>
      </c>
      <c r="AE33" s="74">
        <f t="shared" si="9"/>
        <v>73450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15586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15586</v>
      </c>
      <c r="AZ33" s="74">
        <v>0</v>
      </c>
      <c r="BA33" s="74">
        <v>15586</v>
      </c>
      <c r="BB33" s="74">
        <v>0</v>
      </c>
      <c r="BC33" s="74">
        <v>0</v>
      </c>
      <c r="BD33" s="75">
        <v>48521</v>
      </c>
      <c r="BE33" s="74">
        <v>0</v>
      </c>
      <c r="BF33" s="74">
        <v>0</v>
      </c>
      <c r="BG33" s="74">
        <f t="shared" si="16"/>
        <v>15586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32204</v>
      </c>
      <c r="BP33" s="74">
        <f t="shared" si="25"/>
        <v>89036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15264</v>
      </c>
      <c r="BW33" s="74">
        <f t="shared" si="32"/>
        <v>12683</v>
      </c>
      <c r="BX33" s="74">
        <f t="shared" si="33"/>
        <v>1570</v>
      </c>
      <c r="BY33" s="74">
        <f t="shared" si="34"/>
        <v>1011</v>
      </c>
      <c r="BZ33" s="74">
        <f t="shared" si="35"/>
        <v>0</v>
      </c>
      <c r="CA33" s="74">
        <f t="shared" si="36"/>
        <v>73772</v>
      </c>
      <c r="CB33" s="74">
        <f t="shared" si="37"/>
        <v>27118</v>
      </c>
      <c r="CC33" s="74">
        <f t="shared" si="38"/>
        <v>43842</v>
      </c>
      <c r="CD33" s="74">
        <f t="shared" si="39"/>
        <v>2812</v>
      </c>
      <c r="CE33" s="74">
        <f t="shared" si="40"/>
        <v>0</v>
      </c>
      <c r="CF33" s="75">
        <f t="shared" si="41"/>
        <v>131197</v>
      </c>
      <c r="CG33" s="74">
        <f t="shared" si="42"/>
        <v>0</v>
      </c>
      <c r="CH33" s="74">
        <f t="shared" si="43"/>
        <v>0</v>
      </c>
      <c r="CI33" s="74">
        <f t="shared" si="44"/>
        <v>89036</v>
      </c>
    </row>
    <row r="34" spans="1:87" s="50" customFormat="1" ht="12" customHeight="1">
      <c r="A34" s="53" t="s">
        <v>434</v>
      </c>
      <c r="B34" s="54" t="s">
        <v>488</v>
      </c>
      <c r="C34" s="53" t="s">
        <v>489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5821</v>
      </c>
      <c r="L34" s="74">
        <f t="shared" si="5"/>
        <v>55216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55216</v>
      </c>
      <c r="X34" s="74">
        <v>55216</v>
      </c>
      <c r="Y34" s="74">
        <v>0</v>
      </c>
      <c r="Z34" s="74">
        <v>0</v>
      </c>
      <c r="AA34" s="74">
        <v>0</v>
      </c>
      <c r="AB34" s="75">
        <v>87193</v>
      </c>
      <c r="AC34" s="74">
        <v>0</v>
      </c>
      <c r="AD34" s="74">
        <v>0</v>
      </c>
      <c r="AE34" s="74">
        <f t="shared" si="9"/>
        <v>55216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25757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25757</v>
      </c>
      <c r="AZ34" s="74">
        <v>25757</v>
      </c>
      <c r="BA34" s="74">
        <v>0</v>
      </c>
      <c r="BB34" s="74">
        <v>0</v>
      </c>
      <c r="BC34" s="74">
        <v>0</v>
      </c>
      <c r="BD34" s="75">
        <v>33796</v>
      </c>
      <c r="BE34" s="74">
        <v>0</v>
      </c>
      <c r="BF34" s="74">
        <v>0</v>
      </c>
      <c r="BG34" s="74">
        <f t="shared" si="16"/>
        <v>25757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5821</v>
      </c>
      <c r="BP34" s="74">
        <f t="shared" si="25"/>
        <v>80973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80973</v>
      </c>
      <c r="CB34" s="74">
        <f t="shared" si="37"/>
        <v>80973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120989</v>
      </c>
      <c r="CG34" s="74">
        <f t="shared" si="42"/>
        <v>0</v>
      </c>
      <c r="CH34" s="74">
        <f t="shared" si="43"/>
        <v>0</v>
      </c>
      <c r="CI34" s="74">
        <f t="shared" si="44"/>
        <v>80973</v>
      </c>
    </row>
    <row r="35" spans="1:87" s="50" customFormat="1" ht="12" customHeight="1">
      <c r="A35" s="53" t="s">
        <v>434</v>
      </c>
      <c r="B35" s="54" t="s">
        <v>490</v>
      </c>
      <c r="C35" s="53" t="s">
        <v>491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f t="shared" si="9"/>
        <v>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238001</v>
      </c>
      <c r="AO35" s="74">
        <f t="shared" si="13"/>
        <v>67871</v>
      </c>
      <c r="AP35" s="74">
        <v>59557</v>
      </c>
      <c r="AQ35" s="74">
        <v>0</v>
      </c>
      <c r="AR35" s="74">
        <v>8314</v>
      </c>
      <c r="AS35" s="74">
        <v>0</v>
      </c>
      <c r="AT35" s="74">
        <f t="shared" si="14"/>
        <v>162727</v>
      </c>
      <c r="AU35" s="74">
        <v>0</v>
      </c>
      <c r="AV35" s="74">
        <v>162727</v>
      </c>
      <c r="AW35" s="74">
        <v>0</v>
      </c>
      <c r="AX35" s="74">
        <v>0</v>
      </c>
      <c r="AY35" s="74">
        <f t="shared" si="15"/>
        <v>7403</v>
      </c>
      <c r="AZ35" s="74">
        <v>0</v>
      </c>
      <c r="BA35" s="74">
        <v>7403</v>
      </c>
      <c r="BB35" s="74">
        <v>0</v>
      </c>
      <c r="BC35" s="74">
        <v>0</v>
      </c>
      <c r="BD35" s="75">
        <v>0</v>
      </c>
      <c r="BE35" s="74">
        <v>0</v>
      </c>
      <c r="BF35" s="74">
        <v>84553</v>
      </c>
      <c r="BG35" s="74">
        <f t="shared" si="16"/>
        <v>322554</v>
      </c>
      <c r="BH35" s="74">
        <f aca="true" t="shared" si="45" ref="BH35:BH54">SUM(D35,AF35)</f>
        <v>0</v>
      </c>
      <c r="BI35" s="74">
        <f aca="true" t="shared" si="46" ref="BI35:BI54">SUM(E35,AG35)</f>
        <v>0</v>
      </c>
      <c r="BJ35" s="74">
        <f aca="true" t="shared" si="47" ref="BJ35:BJ54">SUM(F35,AH35)</f>
        <v>0</v>
      </c>
      <c r="BK35" s="74">
        <f aca="true" t="shared" si="48" ref="BK35:BK54">SUM(G35,AI35)</f>
        <v>0</v>
      </c>
      <c r="BL35" s="74">
        <f aca="true" t="shared" si="49" ref="BL35:BL54">SUM(H35,AJ35)</f>
        <v>0</v>
      </c>
      <c r="BM35" s="74">
        <f aca="true" t="shared" si="50" ref="BM35:BM54">SUM(I35,AK35)</f>
        <v>0</v>
      </c>
      <c r="BN35" s="74">
        <f aca="true" t="shared" si="51" ref="BN35:BN54">SUM(J35,AL35)</f>
        <v>0</v>
      </c>
      <c r="BO35" s="75">
        <v>0</v>
      </c>
      <c r="BP35" s="74">
        <f aca="true" t="shared" si="52" ref="BP35:BP54">SUM(L35,AN35)</f>
        <v>238001</v>
      </c>
      <c r="BQ35" s="74">
        <f aca="true" t="shared" si="53" ref="BQ35:BQ54">SUM(M35,AO35)</f>
        <v>67871</v>
      </c>
      <c r="BR35" s="74">
        <f aca="true" t="shared" si="54" ref="BR35:BR54">SUM(N35,AP35)</f>
        <v>59557</v>
      </c>
      <c r="BS35" s="74">
        <f aca="true" t="shared" si="55" ref="BS35:BS54">SUM(O35,AQ35)</f>
        <v>0</v>
      </c>
      <c r="BT35" s="74">
        <f aca="true" t="shared" si="56" ref="BT35:BT54">SUM(P35,AR35)</f>
        <v>8314</v>
      </c>
      <c r="BU35" s="74">
        <f aca="true" t="shared" si="57" ref="BU35:BU54">SUM(Q35,AS35)</f>
        <v>0</v>
      </c>
      <c r="BV35" s="74">
        <f aca="true" t="shared" si="58" ref="BV35:BV54">SUM(R35,AT35)</f>
        <v>162727</v>
      </c>
      <c r="BW35" s="74">
        <f aca="true" t="shared" si="59" ref="BW35:BW54">SUM(S35,AU35)</f>
        <v>0</v>
      </c>
      <c r="BX35" s="74">
        <f aca="true" t="shared" si="60" ref="BX35:BX54">SUM(T35,AV35)</f>
        <v>162727</v>
      </c>
      <c r="BY35" s="74">
        <f aca="true" t="shared" si="61" ref="BY35:BY54">SUM(U35,AW35)</f>
        <v>0</v>
      </c>
      <c r="BZ35" s="74">
        <f aca="true" t="shared" si="62" ref="BZ35:BZ54">SUM(V35,AX35)</f>
        <v>0</v>
      </c>
      <c r="CA35" s="74">
        <f aca="true" t="shared" si="63" ref="CA35:CA54">SUM(W35,AY35)</f>
        <v>7403</v>
      </c>
      <c r="CB35" s="74">
        <f aca="true" t="shared" si="64" ref="CB35:CB54">SUM(X35,AZ35)</f>
        <v>0</v>
      </c>
      <c r="CC35" s="74">
        <f aca="true" t="shared" si="65" ref="CC35:CC54">SUM(Y35,BA35)</f>
        <v>7403</v>
      </c>
      <c r="CD35" s="74">
        <f aca="true" t="shared" si="66" ref="CD35:CD54">SUM(Z35,BB35)</f>
        <v>0</v>
      </c>
      <c r="CE35" s="74">
        <f aca="true" t="shared" si="67" ref="CE35:CE54">SUM(AA35,BC35)</f>
        <v>0</v>
      </c>
      <c r="CF35" s="75">
        <v>0</v>
      </c>
      <c r="CG35" s="74">
        <f aca="true" t="shared" si="68" ref="CG35:CG54">SUM(AC35,BE35)</f>
        <v>0</v>
      </c>
      <c r="CH35" s="74">
        <f aca="true" t="shared" si="69" ref="CH35:CH54">SUM(AD35,BF35)</f>
        <v>84553</v>
      </c>
      <c r="CI35" s="74">
        <f aca="true" t="shared" si="70" ref="CI35:CI54">SUM(AE35,BG35)</f>
        <v>322554</v>
      </c>
    </row>
    <row r="36" spans="1:87" s="50" customFormat="1" ht="12" customHeight="1">
      <c r="A36" s="53" t="s">
        <v>434</v>
      </c>
      <c r="B36" s="54" t="s">
        <v>492</v>
      </c>
      <c r="C36" s="53" t="s">
        <v>493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180950</v>
      </c>
      <c r="AO36" s="74">
        <f t="shared" si="13"/>
        <v>37217</v>
      </c>
      <c r="AP36" s="74">
        <v>37217</v>
      </c>
      <c r="AQ36" s="74">
        <v>0</v>
      </c>
      <c r="AR36" s="74">
        <v>0</v>
      </c>
      <c r="AS36" s="74">
        <v>0</v>
      </c>
      <c r="AT36" s="74">
        <f t="shared" si="14"/>
        <v>101364</v>
      </c>
      <c r="AU36" s="74">
        <v>0</v>
      </c>
      <c r="AV36" s="74">
        <v>101364</v>
      </c>
      <c r="AW36" s="74">
        <v>0</v>
      </c>
      <c r="AX36" s="74">
        <v>0</v>
      </c>
      <c r="AY36" s="74">
        <f t="shared" si="15"/>
        <v>42369</v>
      </c>
      <c r="AZ36" s="74">
        <v>0</v>
      </c>
      <c r="BA36" s="74">
        <v>42369</v>
      </c>
      <c r="BB36" s="74">
        <v>0</v>
      </c>
      <c r="BC36" s="74">
        <v>0</v>
      </c>
      <c r="BD36" s="75">
        <v>0</v>
      </c>
      <c r="BE36" s="74">
        <v>0</v>
      </c>
      <c r="BF36" s="74">
        <v>55224</v>
      </c>
      <c r="BG36" s="74">
        <f t="shared" si="16"/>
        <v>236174</v>
      </c>
      <c r="BH36" s="74">
        <f t="shared" si="45"/>
        <v>0</v>
      </c>
      <c r="BI36" s="74">
        <f t="shared" si="46"/>
        <v>0</v>
      </c>
      <c r="BJ36" s="74">
        <f t="shared" si="47"/>
        <v>0</v>
      </c>
      <c r="BK36" s="74">
        <f t="shared" si="48"/>
        <v>0</v>
      </c>
      <c r="BL36" s="74">
        <f t="shared" si="49"/>
        <v>0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180950</v>
      </c>
      <c r="BQ36" s="74">
        <f t="shared" si="53"/>
        <v>37217</v>
      </c>
      <c r="BR36" s="74">
        <f t="shared" si="54"/>
        <v>37217</v>
      </c>
      <c r="BS36" s="74">
        <f t="shared" si="55"/>
        <v>0</v>
      </c>
      <c r="BT36" s="74">
        <f t="shared" si="56"/>
        <v>0</v>
      </c>
      <c r="BU36" s="74">
        <f t="shared" si="57"/>
        <v>0</v>
      </c>
      <c r="BV36" s="74">
        <f t="shared" si="58"/>
        <v>101364</v>
      </c>
      <c r="BW36" s="74">
        <f t="shared" si="59"/>
        <v>0</v>
      </c>
      <c r="BX36" s="74">
        <f t="shared" si="60"/>
        <v>101364</v>
      </c>
      <c r="BY36" s="74">
        <f t="shared" si="61"/>
        <v>0</v>
      </c>
      <c r="BZ36" s="74">
        <f t="shared" si="62"/>
        <v>0</v>
      </c>
      <c r="CA36" s="74">
        <f t="shared" si="63"/>
        <v>42369</v>
      </c>
      <c r="CB36" s="74">
        <f t="shared" si="64"/>
        <v>0</v>
      </c>
      <c r="CC36" s="74">
        <f t="shared" si="65"/>
        <v>42369</v>
      </c>
      <c r="CD36" s="74">
        <f t="shared" si="66"/>
        <v>0</v>
      </c>
      <c r="CE36" s="74">
        <f t="shared" si="67"/>
        <v>0</v>
      </c>
      <c r="CF36" s="75">
        <v>0</v>
      </c>
      <c r="CG36" s="74">
        <f t="shared" si="68"/>
        <v>0</v>
      </c>
      <c r="CH36" s="74">
        <f t="shared" si="69"/>
        <v>55224</v>
      </c>
      <c r="CI36" s="74">
        <f t="shared" si="70"/>
        <v>236174</v>
      </c>
    </row>
    <row r="37" spans="1:87" s="50" customFormat="1" ht="12" customHeight="1">
      <c r="A37" s="53" t="s">
        <v>434</v>
      </c>
      <c r="B37" s="54" t="s">
        <v>494</v>
      </c>
      <c r="C37" s="53" t="s">
        <v>495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0</v>
      </c>
      <c r="M37" s="74">
        <f t="shared" si="6"/>
        <v>0</v>
      </c>
      <c r="N37" s="74">
        <v>0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f t="shared" si="9"/>
        <v>0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162864</v>
      </c>
      <c r="AO37" s="74">
        <f t="shared" si="13"/>
        <v>53943</v>
      </c>
      <c r="AP37" s="74">
        <v>19258</v>
      </c>
      <c r="AQ37" s="74">
        <v>0</v>
      </c>
      <c r="AR37" s="74">
        <v>34685</v>
      </c>
      <c r="AS37" s="74">
        <v>0</v>
      </c>
      <c r="AT37" s="74">
        <f t="shared" si="14"/>
        <v>50805</v>
      </c>
      <c r="AU37" s="74">
        <v>0</v>
      </c>
      <c r="AV37" s="74">
        <v>50805</v>
      </c>
      <c r="AW37" s="74">
        <v>0</v>
      </c>
      <c r="AX37" s="74">
        <v>0</v>
      </c>
      <c r="AY37" s="74">
        <f t="shared" si="15"/>
        <v>58116</v>
      </c>
      <c r="AZ37" s="74">
        <v>3329</v>
      </c>
      <c r="BA37" s="74">
        <v>14974</v>
      </c>
      <c r="BB37" s="74">
        <v>0</v>
      </c>
      <c r="BC37" s="74">
        <v>39813</v>
      </c>
      <c r="BD37" s="75">
        <v>0</v>
      </c>
      <c r="BE37" s="74">
        <v>0</v>
      </c>
      <c r="BF37" s="74">
        <v>0</v>
      </c>
      <c r="BG37" s="74">
        <f t="shared" si="16"/>
        <v>162864</v>
      </c>
      <c r="BH37" s="74">
        <f t="shared" si="45"/>
        <v>0</v>
      </c>
      <c r="BI37" s="74">
        <f t="shared" si="46"/>
        <v>0</v>
      </c>
      <c r="BJ37" s="74">
        <f t="shared" si="47"/>
        <v>0</v>
      </c>
      <c r="BK37" s="74">
        <f t="shared" si="48"/>
        <v>0</v>
      </c>
      <c r="BL37" s="74">
        <f t="shared" si="49"/>
        <v>0</v>
      </c>
      <c r="BM37" s="74">
        <f t="shared" si="50"/>
        <v>0</v>
      </c>
      <c r="BN37" s="74">
        <f t="shared" si="51"/>
        <v>0</v>
      </c>
      <c r="BO37" s="75">
        <v>0</v>
      </c>
      <c r="BP37" s="74">
        <f t="shared" si="52"/>
        <v>162864</v>
      </c>
      <c r="BQ37" s="74">
        <f t="shared" si="53"/>
        <v>53943</v>
      </c>
      <c r="BR37" s="74">
        <f t="shared" si="54"/>
        <v>19258</v>
      </c>
      <c r="BS37" s="74">
        <f t="shared" si="55"/>
        <v>0</v>
      </c>
      <c r="BT37" s="74">
        <f t="shared" si="56"/>
        <v>34685</v>
      </c>
      <c r="BU37" s="74">
        <f t="shared" si="57"/>
        <v>0</v>
      </c>
      <c r="BV37" s="74">
        <f t="shared" si="58"/>
        <v>50805</v>
      </c>
      <c r="BW37" s="74">
        <f t="shared" si="59"/>
        <v>0</v>
      </c>
      <c r="BX37" s="74">
        <f t="shared" si="60"/>
        <v>50805</v>
      </c>
      <c r="BY37" s="74">
        <f t="shared" si="61"/>
        <v>0</v>
      </c>
      <c r="BZ37" s="74">
        <f t="shared" si="62"/>
        <v>0</v>
      </c>
      <c r="CA37" s="74">
        <f t="shared" si="63"/>
        <v>58116</v>
      </c>
      <c r="CB37" s="74">
        <f t="shared" si="64"/>
        <v>3329</v>
      </c>
      <c r="CC37" s="74">
        <f t="shared" si="65"/>
        <v>14974</v>
      </c>
      <c r="CD37" s="74">
        <f t="shared" si="66"/>
        <v>0</v>
      </c>
      <c r="CE37" s="74">
        <f t="shared" si="67"/>
        <v>39813</v>
      </c>
      <c r="CF37" s="75">
        <v>0</v>
      </c>
      <c r="CG37" s="74">
        <f t="shared" si="68"/>
        <v>0</v>
      </c>
      <c r="CH37" s="74">
        <f t="shared" si="69"/>
        <v>0</v>
      </c>
      <c r="CI37" s="74">
        <f t="shared" si="70"/>
        <v>162864</v>
      </c>
    </row>
    <row r="38" spans="1:87" s="50" customFormat="1" ht="12" customHeight="1">
      <c r="A38" s="53" t="s">
        <v>434</v>
      </c>
      <c r="B38" s="54" t="s">
        <v>496</v>
      </c>
      <c r="C38" s="53" t="s">
        <v>497</v>
      </c>
      <c r="D38" s="74">
        <f t="shared" si="3"/>
        <v>26338</v>
      </c>
      <c r="E38" s="74">
        <f t="shared" si="4"/>
        <v>26338</v>
      </c>
      <c r="F38" s="74">
        <v>0</v>
      </c>
      <c r="G38" s="74">
        <v>26338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157120</v>
      </c>
      <c r="M38" s="74">
        <f t="shared" si="6"/>
        <v>47391</v>
      </c>
      <c r="N38" s="74">
        <v>0</v>
      </c>
      <c r="O38" s="74">
        <v>0</v>
      </c>
      <c r="P38" s="74">
        <v>39870</v>
      </c>
      <c r="Q38" s="74">
        <v>7521</v>
      </c>
      <c r="R38" s="74">
        <f t="shared" si="7"/>
        <v>45410</v>
      </c>
      <c r="S38" s="74">
        <v>0</v>
      </c>
      <c r="T38" s="74">
        <v>35316</v>
      </c>
      <c r="U38" s="74">
        <v>10094</v>
      </c>
      <c r="V38" s="74">
        <v>0</v>
      </c>
      <c r="W38" s="74">
        <f t="shared" si="8"/>
        <v>64319</v>
      </c>
      <c r="X38" s="74">
        <v>6372</v>
      </c>
      <c r="Y38" s="74">
        <v>49418</v>
      </c>
      <c r="Z38" s="74">
        <v>0</v>
      </c>
      <c r="AA38" s="74">
        <v>8529</v>
      </c>
      <c r="AB38" s="75">
        <v>0</v>
      </c>
      <c r="AC38" s="74">
        <v>0</v>
      </c>
      <c r="AD38" s="74">
        <v>8000</v>
      </c>
      <c r="AE38" s="74">
        <f t="shared" si="9"/>
        <v>191458</v>
      </c>
      <c r="AF38" s="74">
        <f t="shared" si="10"/>
        <v>15172</v>
      </c>
      <c r="AG38" s="74">
        <f t="shared" si="11"/>
        <v>15172</v>
      </c>
      <c r="AH38" s="74">
        <v>0</v>
      </c>
      <c r="AI38" s="74">
        <v>15172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347942</v>
      </c>
      <c r="AO38" s="74">
        <f t="shared" si="13"/>
        <v>54367</v>
      </c>
      <c r="AP38" s="74">
        <v>26373</v>
      </c>
      <c r="AQ38" s="74">
        <v>0</v>
      </c>
      <c r="AR38" s="74">
        <v>27994</v>
      </c>
      <c r="AS38" s="74">
        <v>0</v>
      </c>
      <c r="AT38" s="74">
        <f t="shared" si="14"/>
        <v>100815</v>
      </c>
      <c r="AU38" s="74">
        <v>0</v>
      </c>
      <c r="AV38" s="74">
        <v>100815</v>
      </c>
      <c r="AW38" s="74">
        <v>0</v>
      </c>
      <c r="AX38" s="74">
        <v>0</v>
      </c>
      <c r="AY38" s="74">
        <f t="shared" si="15"/>
        <v>192760</v>
      </c>
      <c r="AZ38" s="74">
        <v>119899</v>
      </c>
      <c r="BA38" s="74">
        <v>30390</v>
      </c>
      <c r="BB38" s="74">
        <v>0</v>
      </c>
      <c r="BC38" s="74">
        <v>42471</v>
      </c>
      <c r="BD38" s="75">
        <v>0</v>
      </c>
      <c r="BE38" s="74">
        <v>0</v>
      </c>
      <c r="BF38" s="74">
        <v>1800</v>
      </c>
      <c r="BG38" s="74">
        <f t="shared" si="16"/>
        <v>364914</v>
      </c>
      <c r="BH38" s="74">
        <f t="shared" si="45"/>
        <v>41510</v>
      </c>
      <c r="BI38" s="74">
        <f t="shared" si="46"/>
        <v>41510</v>
      </c>
      <c r="BJ38" s="74">
        <f t="shared" si="47"/>
        <v>0</v>
      </c>
      <c r="BK38" s="74">
        <f t="shared" si="48"/>
        <v>41510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505062</v>
      </c>
      <c r="BQ38" s="74">
        <f t="shared" si="53"/>
        <v>101758</v>
      </c>
      <c r="BR38" s="74">
        <f t="shared" si="54"/>
        <v>26373</v>
      </c>
      <c r="BS38" s="74">
        <f t="shared" si="55"/>
        <v>0</v>
      </c>
      <c r="BT38" s="74">
        <f t="shared" si="56"/>
        <v>67864</v>
      </c>
      <c r="BU38" s="74">
        <f t="shared" si="57"/>
        <v>7521</v>
      </c>
      <c r="BV38" s="74">
        <f t="shared" si="58"/>
        <v>146225</v>
      </c>
      <c r="BW38" s="74">
        <f t="shared" si="59"/>
        <v>0</v>
      </c>
      <c r="BX38" s="74">
        <f t="shared" si="60"/>
        <v>136131</v>
      </c>
      <c r="BY38" s="74">
        <f t="shared" si="61"/>
        <v>10094</v>
      </c>
      <c r="BZ38" s="74">
        <f t="shared" si="62"/>
        <v>0</v>
      </c>
      <c r="CA38" s="74">
        <f t="shared" si="63"/>
        <v>257079</v>
      </c>
      <c r="CB38" s="74">
        <f t="shared" si="64"/>
        <v>126271</v>
      </c>
      <c r="CC38" s="74">
        <f t="shared" si="65"/>
        <v>79808</v>
      </c>
      <c r="CD38" s="74">
        <f t="shared" si="66"/>
        <v>0</v>
      </c>
      <c r="CE38" s="74">
        <f t="shared" si="67"/>
        <v>51000</v>
      </c>
      <c r="CF38" s="75">
        <v>0</v>
      </c>
      <c r="CG38" s="74">
        <f t="shared" si="68"/>
        <v>0</v>
      </c>
      <c r="CH38" s="74">
        <f t="shared" si="69"/>
        <v>9800</v>
      </c>
      <c r="CI38" s="74">
        <f t="shared" si="70"/>
        <v>556372</v>
      </c>
    </row>
    <row r="39" spans="1:87" s="50" customFormat="1" ht="12" customHeight="1">
      <c r="A39" s="53" t="s">
        <v>434</v>
      </c>
      <c r="B39" s="54" t="s">
        <v>498</v>
      </c>
      <c r="C39" s="53" t="s">
        <v>499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138216</v>
      </c>
      <c r="AO39" s="74">
        <f t="shared" si="13"/>
        <v>63128</v>
      </c>
      <c r="AP39" s="74">
        <v>63128</v>
      </c>
      <c r="AQ39" s="74">
        <v>0</v>
      </c>
      <c r="AR39" s="74">
        <v>0</v>
      </c>
      <c r="AS39" s="74">
        <v>0</v>
      </c>
      <c r="AT39" s="74">
        <f t="shared" si="14"/>
        <v>42427</v>
      </c>
      <c r="AU39" s="74">
        <v>0</v>
      </c>
      <c r="AV39" s="74">
        <v>42427</v>
      </c>
      <c r="AW39" s="74">
        <v>0</v>
      </c>
      <c r="AX39" s="74">
        <v>0</v>
      </c>
      <c r="AY39" s="74">
        <f t="shared" si="15"/>
        <v>32661</v>
      </c>
      <c r="AZ39" s="74">
        <v>26233</v>
      </c>
      <c r="BA39" s="74">
        <v>6428</v>
      </c>
      <c r="BB39" s="74">
        <v>0</v>
      </c>
      <c r="BC39" s="74">
        <v>0</v>
      </c>
      <c r="BD39" s="75">
        <v>0</v>
      </c>
      <c r="BE39" s="74">
        <v>0</v>
      </c>
      <c r="BF39" s="74">
        <v>41209</v>
      </c>
      <c r="BG39" s="74">
        <f t="shared" si="16"/>
        <v>179425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138216</v>
      </c>
      <c r="BQ39" s="74">
        <f t="shared" si="53"/>
        <v>63128</v>
      </c>
      <c r="BR39" s="74">
        <f t="shared" si="54"/>
        <v>63128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42427</v>
      </c>
      <c r="BW39" s="74">
        <f t="shared" si="59"/>
        <v>0</v>
      </c>
      <c r="BX39" s="74">
        <f t="shared" si="60"/>
        <v>42427</v>
      </c>
      <c r="BY39" s="74">
        <f t="shared" si="61"/>
        <v>0</v>
      </c>
      <c r="BZ39" s="74">
        <f t="shared" si="62"/>
        <v>0</v>
      </c>
      <c r="CA39" s="74">
        <f t="shared" si="63"/>
        <v>32661</v>
      </c>
      <c r="CB39" s="74">
        <f t="shared" si="64"/>
        <v>26233</v>
      </c>
      <c r="CC39" s="74">
        <f t="shared" si="65"/>
        <v>6428</v>
      </c>
      <c r="CD39" s="74">
        <f t="shared" si="66"/>
        <v>0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41209</v>
      </c>
      <c r="CI39" s="74">
        <f t="shared" si="70"/>
        <v>179425</v>
      </c>
    </row>
    <row r="40" spans="1:87" s="50" customFormat="1" ht="12" customHeight="1">
      <c r="A40" s="53" t="s">
        <v>434</v>
      </c>
      <c r="B40" s="54" t="s">
        <v>500</v>
      </c>
      <c r="C40" s="53" t="s">
        <v>501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225983</v>
      </c>
      <c r="AO40" s="74">
        <f t="shared" si="13"/>
        <v>55350</v>
      </c>
      <c r="AP40" s="74">
        <v>20298</v>
      </c>
      <c r="AQ40" s="74">
        <v>0</v>
      </c>
      <c r="AR40" s="74">
        <v>35052</v>
      </c>
      <c r="AS40" s="74">
        <v>0</v>
      </c>
      <c r="AT40" s="74">
        <f t="shared" si="14"/>
        <v>36857</v>
      </c>
      <c r="AU40" s="74">
        <v>0</v>
      </c>
      <c r="AV40" s="74">
        <v>36857</v>
      </c>
      <c r="AW40" s="74">
        <v>0</v>
      </c>
      <c r="AX40" s="74">
        <v>0</v>
      </c>
      <c r="AY40" s="74">
        <f t="shared" si="15"/>
        <v>133776</v>
      </c>
      <c r="AZ40" s="74">
        <v>0</v>
      </c>
      <c r="BA40" s="74">
        <v>133776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225983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225983</v>
      </c>
      <c r="BQ40" s="74">
        <f t="shared" si="53"/>
        <v>55350</v>
      </c>
      <c r="BR40" s="74">
        <f t="shared" si="54"/>
        <v>20298</v>
      </c>
      <c r="BS40" s="74">
        <f t="shared" si="55"/>
        <v>0</v>
      </c>
      <c r="BT40" s="74">
        <f t="shared" si="56"/>
        <v>35052</v>
      </c>
      <c r="BU40" s="74">
        <f t="shared" si="57"/>
        <v>0</v>
      </c>
      <c r="BV40" s="74">
        <f t="shared" si="58"/>
        <v>36857</v>
      </c>
      <c r="BW40" s="74">
        <f t="shared" si="59"/>
        <v>0</v>
      </c>
      <c r="BX40" s="74">
        <f t="shared" si="60"/>
        <v>36857</v>
      </c>
      <c r="BY40" s="74">
        <f t="shared" si="61"/>
        <v>0</v>
      </c>
      <c r="BZ40" s="74">
        <f t="shared" si="62"/>
        <v>0</v>
      </c>
      <c r="CA40" s="74">
        <f t="shared" si="63"/>
        <v>133776</v>
      </c>
      <c r="CB40" s="74">
        <f t="shared" si="64"/>
        <v>0</v>
      </c>
      <c r="CC40" s="74">
        <f t="shared" si="65"/>
        <v>133776</v>
      </c>
      <c r="CD40" s="74">
        <f t="shared" si="66"/>
        <v>0</v>
      </c>
      <c r="CE40" s="74">
        <f t="shared" si="67"/>
        <v>0</v>
      </c>
      <c r="CF40" s="75">
        <v>0</v>
      </c>
      <c r="CG40" s="74">
        <f t="shared" si="68"/>
        <v>0</v>
      </c>
      <c r="CH40" s="74">
        <f t="shared" si="69"/>
        <v>0</v>
      </c>
      <c r="CI40" s="74">
        <f t="shared" si="70"/>
        <v>225983</v>
      </c>
    </row>
    <row r="41" spans="1:87" s="50" customFormat="1" ht="12" customHeight="1">
      <c r="A41" s="53" t="s">
        <v>434</v>
      </c>
      <c r="B41" s="54" t="s">
        <v>502</v>
      </c>
      <c r="C41" s="53" t="s">
        <v>503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436781</v>
      </c>
      <c r="M41" s="74">
        <f t="shared" si="6"/>
        <v>53922</v>
      </c>
      <c r="N41" s="74">
        <v>36203</v>
      </c>
      <c r="O41" s="74">
        <v>0</v>
      </c>
      <c r="P41" s="74">
        <v>17719</v>
      </c>
      <c r="Q41" s="74">
        <v>0</v>
      </c>
      <c r="R41" s="74">
        <f t="shared" si="7"/>
        <v>271469</v>
      </c>
      <c r="S41" s="74">
        <v>0</v>
      </c>
      <c r="T41" s="74">
        <v>271469</v>
      </c>
      <c r="U41" s="74">
        <v>0</v>
      </c>
      <c r="V41" s="74">
        <v>0</v>
      </c>
      <c r="W41" s="74">
        <f t="shared" si="8"/>
        <v>111390</v>
      </c>
      <c r="X41" s="74">
        <v>4504</v>
      </c>
      <c r="Y41" s="74">
        <v>21148</v>
      </c>
      <c r="Z41" s="74">
        <v>0</v>
      </c>
      <c r="AA41" s="74">
        <v>85738</v>
      </c>
      <c r="AB41" s="75">
        <v>0</v>
      </c>
      <c r="AC41" s="74">
        <v>0</v>
      </c>
      <c r="AD41" s="74">
        <v>0</v>
      </c>
      <c r="AE41" s="74">
        <f t="shared" si="9"/>
        <v>436781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0</v>
      </c>
      <c r="AO41" s="74">
        <f t="shared" si="13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0</v>
      </c>
      <c r="BH41" s="74">
        <f t="shared" si="45"/>
        <v>0</v>
      </c>
      <c r="BI41" s="74">
        <f t="shared" si="46"/>
        <v>0</v>
      </c>
      <c r="BJ41" s="74">
        <f t="shared" si="47"/>
        <v>0</v>
      </c>
      <c r="BK41" s="74">
        <f t="shared" si="48"/>
        <v>0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436781</v>
      </c>
      <c r="BQ41" s="74">
        <f t="shared" si="53"/>
        <v>53922</v>
      </c>
      <c r="BR41" s="74">
        <f t="shared" si="54"/>
        <v>36203</v>
      </c>
      <c r="BS41" s="74">
        <f t="shared" si="55"/>
        <v>0</v>
      </c>
      <c r="BT41" s="74">
        <f t="shared" si="56"/>
        <v>17719</v>
      </c>
      <c r="BU41" s="74">
        <f t="shared" si="57"/>
        <v>0</v>
      </c>
      <c r="BV41" s="74">
        <f t="shared" si="58"/>
        <v>271469</v>
      </c>
      <c r="BW41" s="74">
        <f t="shared" si="59"/>
        <v>0</v>
      </c>
      <c r="BX41" s="74">
        <f t="shared" si="60"/>
        <v>271469</v>
      </c>
      <c r="BY41" s="74">
        <f t="shared" si="61"/>
        <v>0</v>
      </c>
      <c r="BZ41" s="74">
        <f t="shared" si="62"/>
        <v>0</v>
      </c>
      <c r="CA41" s="74">
        <f t="shared" si="63"/>
        <v>111390</v>
      </c>
      <c r="CB41" s="74">
        <f t="shared" si="64"/>
        <v>4504</v>
      </c>
      <c r="CC41" s="74">
        <f t="shared" si="65"/>
        <v>21148</v>
      </c>
      <c r="CD41" s="74">
        <f t="shared" si="66"/>
        <v>0</v>
      </c>
      <c r="CE41" s="74">
        <f t="shared" si="67"/>
        <v>85738</v>
      </c>
      <c r="CF41" s="75">
        <v>0</v>
      </c>
      <c r="CG41" s="74">
        <f t="shared" si="68"/>
        <v>0</v>
      </c>
      <c r="CH41" s="74">
        <f t="shared" si="69"/>
        <v>0</v>
      </c>
      <c r="CI41" s="74">
        <f t="shared" si="70"/>
        <v>436781</v>
      </c>
    </row>
    <row r="42" spans="1:87" s="50" customFormat="1" ht="12" customHeight="1">
      <c r="A42" s="53" t="s">
        <v>434</v>
      </c>
      <c r="B42" s="54" t="s">
        <v>504</v>
      </c>
      <c r="C42" s="53" t="s">
        <v>505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238309</v>
      </c>
      <c r="M42" s="74">
        <f t="shared" si="6"/>
        <v>130444</v>
      </c>
      <c r="N42" s="74">
        <v>17014</v>
      </c>
      <c r="O42" s="74">
        <v>37300</v>
      </c>
      <c r="P42" s="74">
        <v>70452</v>
      </c>
      <c r="Q42" s="74">
        <v>5678</v>
      </c>
      <c r="R42" s="74">
        <f t="shared" si="7"/>
        <v>105650</v>
      </c>
      <c r="S42" s="74">
        <v>8549</v>
      </c>
      <c r="T42" s="74">
        <v>93924</v>
      </c>
      <c r="U42" s="74">
        <v>3177</v>
      </c>
      <c r="V42" s="74">
        <v>0</v>
      </c>
      <c r="W42" s="74">
        <f t="shared" si="8"/>
        <v>2215</v>
      </c>
      <c r="X42" s="74">
        <v>0</v>
      </c>
      <c r="Y42" s="74">
        <v>2215</v>
      </c>
      <c r="Z42" s="74">
        <v>0</v>
      </c>
      <c r="AA42" s="74">
        <v>0</v>
      </c>
      <c r="AB42" s="75">
        <v>0</v>
      </c>
      <c r="AC42" s="74">
        <v>0</v>
      </c>
      <c r="AD42" s="74">
        <v>24269</v>
      </c>
      <c r="AE42" s="74">
        <f t="shared" si="9"/>
        <v>262578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0</v>
      </c>
      <c r="AO42" s="74">
        <f t="shared" si="13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4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15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16"/>
        <v>0</v>
      </c>
      <c r="BH42" s="74">
        <f t="shared" si="45"/>
        <v>0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238309</v>
      </c>
      <c r="BQ42" s="74">
        <f t="shared" si="53"/>
        <v>130444</v>
      </c>
      <c r="BR42" s="74">
        <f t="shared" si="54"/>
        <v>17014</v>
      </c>
      <c r="BS42" s="74">
        <f t="shared" si="55"/>
        <v>37300</v>
      </c>
      <c r="BT42" s="74">
        <f t="shared" si="56"/>
        <v>70452</v>
      </c>
      <c r="BU42" s="74">
        <f t="shared" si="57"/>
        <v>5678</v>
      </c>
      <c r="BV42" s="74">
        <f t="shared" si="58"/>
        <v>105650</v>
      </c>
      <c r="BW42" s="74">
        <f t="shared" si="59"/>
        <v>8549</v>
      </c>
      <c r="BX42" s="74">
        <f t="shared" si="60"/>
        <v>93924</v>
      </c>
      <c r="BY42" s="74">
        <f t="shared" si="61"/>
        <v>3177</v>
      </c>
      <c r="BZ42" s="74">
        <f t="shared" si="62"/>
        <v>0</v>
      </c>
      <c r="CA42" s="74">
        <f t="shared" si="63"/>
        <v>2215</v>
      </c>
      <c r="CB42" s="74">
        <f t="shared" si="64"/>
        <v>0</v>
      </c>
      <c r="CC42" s="74">
        <f t="shared" si="65"/>
        <v>2215</v>
      </c>
      <c r="CD42" s="74">
        <f t="shared" si="66"/>
        <v>0</v>
      </c>
      <c r="CE42" s="74">
        <f t="shared" si="67"/>
        <v>0</v>
      </c>
      <c r="CF42" s="75">
        <v>0</v>
      </c>
      <c r="CG42" s="74">
        <f t="shared" si="68"/>
        <v>0</v>
      </c>
      <c r="CH42" s="74">
        <f t="shared" si="69"/>
        <v>24269</v>
      </c>
      <c r="CI42" s="74">
        <f t="shared" si="70"/>
        <v>262578</v>
      </c>
    </row>
    <row r="43" spans="1:87" s="50" customFormat="1" ht="12" customHeight="1">
      <c r="A43" s="53" t="s">
        <v>434</v>
      </c>
      <c r="B43" s="54" t="s">
        <v>506</v>
      </c>
      <c r="C43" s="53" t="s">
        <v>507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491587</v>
      </c>
      <c r="M43" s="74">
        <f t="shared" si="6"/>
        <v>62505</v>
      </c>
      <c r="N43" s="74">
        <v>44830</v>
      </c>
      <c r="O43" s="74">
        <v>0</v>
      </c>
      <c r="P43" s="74">
        <v>17675</v>
      </c>
      <c r="Q43" s="74">
        <v>0</v>
      </c>
      <c r="R43" s="74">
        <f t="shared" si="7"/>
        <v>280600</v>
      </c>
      <c r="S43" s="74">
        <v>0</v>
      </c>
      <c r="T43" s="74">
        <v>280600</v>
      </c>
      <c r="U43" s="74">
        <v>0</v>
      </c>
      <c r="V43" s="74">
        <v>0</v>
      </c>
      <c r="W43" s="74">
        <f t="shared" si="8"/>
        <v>148482</v>
      </c>
      <c r="X43" s="74">
        <v>0</v>
      </c>
      <c r="Y43" s="74">
        <v>148482</v>
      </c>
      <c r="Z43" s="74">
        <v>0</v>
      </c>
      <c r="AA43" s="74">
        <v>0</v>
      </c>
      <c r="AB43" s="75">
        <v>0</v>
      </c>
      <c r="AC43" s="74">
        <v>0</v>
      </c>
      <c r="AD43" s="74">
        <v>81228</v>
      </c>
      <c r="AE43" s="74">
        <f t="shared" si="9"/>
        <v>572815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0</v>
      </c>
      <c r="BH43" s="74">
        <f t="shared" si="45"/>
        <v>0</v>
      </c>
      <c r="BI43" s="74">
        <f t="shared" si="46"/>
        <v>0</v>
      </c>
      <c r="BJ43" s="74">
        <f t="shared" si="47"/>
        <v>0</v>
      </c>
      <c r="BK43" s="74">
        <f t="shared" si="48"/>
        <v>0</v>
      </c>
      <c r="BL43" s="74">
        <f t="shared" si="49"/>
        <v>0</v>
      </c>
      <c r="BM43" s="74">
        <f t="shared" si="50"/>
        <v>0</v>
      </c>
      <c r="BN43" s="74">
        <f t="shared" si="51"/>
        <v>0</v>
      </c>
      <c r="BO43" s="75">
        <v>0</v>
      </c>
      <c r="BP43" s="74">
        <f t="shared" si="52"/>
        <v>491587</v>
      </c>
      <c r="BQ43" s="74">
        <f t="shared" si="53"/>
        <v>62505</v>
      </c>
      <c r="BR43" s="74">
        <f t="shared" si="54"/>
        <v>44830</v>
      </c>
      <c r="BS43" s="74">
        <f t="shared" si="55"/>
        <v>0</v>
      </c>
      <c r="BT43" s="74">
        <f t="shared" si="56"/>
        <v>17675</v>
      </c>
      <c r="BU43" s="74">
        <f t="shared" si="57"/>
        <v>0</v>
      </c>
      <c r="BV43" s="74">
        <f t="shared" si="58"/>
        <v>280600</v>
      </c>
      <c r="BW43" s="74">
        <f t="shared" si="59"/>
        <v>0</v>
      </c>
      <c r="BX43" s="74">
        <f t="shared" si="60"/>
        <v>280600</v>
      </c>
      <c r="BY43" s="74">
        <f t="shared" si="61"/>
        <v>0</v>
      </c>
      <c r="BZ43" s="74">
        <f t="shared" si="62"/>
        <v>0</v>
      </c>
      <c r="CA43" s="74">
        <f t="shared" si="63"/>
        <v>148482</v>
      </c>
      <c r="CB43" s="74">
        <f t="shared" si="64"/>
        <v>0</v>
      </c>
      <c r="CC43" s="74">
        <f t="shared" si="65"/>
        <v>148482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81228</v>
      </c>
      <c r="CI43" s="74">
        <f t="shared" si="70"/>
        <v>572815</v>
      </c>
    </row>
    <row r="44" spans="1:87" s="50" customFormat="1" ht="12" customHeight="1">
      <c r="A44" s="53" t="s">
        <v>434</v>
      </c>
      <c r="B44" s="54" t="s">
        <v>508</v>
      </c>
      <c r="C44" s="53" t="s">
        <v>509</v>
      </c>
      <c r="D44" s="74">
        <f t="shared" si="3"/>
        <v>4826</v>
      </c>
      <c r="E44" s="74">
        <f t="shared" si="4"/>
        <v>4343</v>
      </c>
      <c r="F44" s="74">
        <v>4343</v>
      </c>
      <c r="G44" s="74">
        <v>0</v>
      </c>
      <c r="H44" s="74">
        <v>0</v>
      </c>
      <c r="I44" s="74">
        <v>0</v>
      </c>
      <c r="J44" s="74">
        <v>483</v>
      </c>
      <c r="K44" s="75">
        <v>0</v>
      </c>
      <c r="L44" s="74">
        <f t="shared" si="5"/>
        <v>174682</v>
      </c>
      <c r="M44" s="74">
        <f t="shared" si="6"/>
        <v>60676</v>
      </c>
      <c r="N44" s="74">
        <v>60676</v>
      </c>
      <c r="O44" s="74">
        <v>0</v>
      </c>
      <c r="P44" s="74">
        <v>0</v>
      </c>
      <c r="Q44" s="74">
        <v>0</v>
      </c>
      <c r="R44" s="74">
        <f t="shared" si="7"/>
        <v>73946</v>
      </c>
      <c r="S44" s="74">
        <v>58939</v>
      </c>
      <c r="T44" s="74">
        <v>14741</v>
      </c>
      <c r="U44" s="74">
        <v>266</v>
      </c>
      <c r="V44" s="74">
        <v>3937</v>
      </c>
      <c r="W44" s="74">
        <f t="shared" si="8"/>
        <v>36123</v>
      </c>
      <c r="X44" s="74">
        <v>0</v>
      </c>
      <c r="Y44" s="74">
        <v>18915</v>
      </c>
      <c r="Z44" s="74">
        <v>9111</v>
      </c>
      <c r="AA44" s="74">
        <v>8097</v>
      </c>
      <c r="AB44" s="75">
        <v>0</v>
      </c>
      <c r="AC44" s="74">
        <v>0</v>
      </c>
      <c r="AD44" s="74">
        <v>0</v>
      </c>
      <c r="AE44" s="74">
        <f t="shared" si="9"/>
        <v>179508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0</v>
      </c>
      <c r="AO44" s="74">
        <f t="shared" si="13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16"/>
        <v>0</v>
      </c>
      <c r="BH44" s="74">
        <f t="shared" si="45"/>
        <v>4826</v>
      </c>
      <c r="BI44" s="74">
        <f t="shared" si="46"/>
        <v>4343</v>
      </c>
      <c r="BJ44" s="74">
        <f t="shared" si="47"/>
        <v>4343</v>
      </c>
      <c r="BK44" s="74">
        <f t="shared" si="48"/>
        <v>0</v>
      </c>
      <c r="BL44" s="74">
        <f t="shared" si="49"/>
        <v>0</v>
      </c>
      <c r="BM44" s="74">
        <f t="shared" si="50"/>
        <v>0</v>
      </c>
      <c r="BN44" s="74">
        <f t="shared" si="51"/>
        <v>483</v>
      </c>
      <c r="BO44" s="75">
        <v>0</v>
      </c>
      <c r="BP44" s="74">
        <f t="shared" si="52"/>
        <v>174682</v>
      </c>
      <c r="BQ44" s="74">
        <f t="shared" si="53"/>
        <v>60676</v>
      </c>
      <c r="BR44" s="74">
        <f t="shared" si="54"/>
        <v>60676</v>
      </c>
      <c r="BS44" s="74">
        <f t="shared" si="55"/>
        <v>0</v>
      </c>
      <c r="BT44" s="74">
        <f t="shared" si="56"/>
        <v>0</v>
      </c>
      <c r="BU44" s="74">
        <f t="shared" si="57"/>
        <v>0</v>
      </c>
      <c r="BV44" s="74">
        <f t="shared" si="58"/>
        <v>73946</v>
      </c>
      <c r="BW44" s="74">
        <f t="shared" si="59"/>
        <v>58939</v>
      </c>
      <c r="BX44" s="74">
        <f t="shared" si="60"/>
        <v>14741</v>
      </c>
      <c r="BY44" s="74">
        <f t="shared" si="61"/>
        <v>266</v>
      </c>
      <c r="BZ44" s="74">
        <f t="shared" si="62"/>
        <v>3937</v>
      </c>
      <c r="CA44" s="74">
        <f t="shared" si="63"/>
        <v>36123</v>
      </c>
      <c r="CB44" s="74">
        <f t="shared" si="64"/>
        <v>0</v>
      </c>
      <c r="CC44" s="74">
        <f t="shared" si="65"/>
        <v>18915</v>
      </c>
      <c r="CD44" s="74">
        <f t="shared" si="66"/>
        <v>9111</v>
      </c>
      <c r="CE44" s="74">
        <f t="shared" si="67"/>
        <v>8097</v>
      </c>
      <c r="CF44" s="75">
        <v>0</v>
      </c>
      <c r="CG44" s="74">
        <f t="shared" si="68"/>
        <v>0</v>
      </c>
      <c r="CH44" s="74">
        <f t="shared" si="69"/>
        <v>0</v>
      </c>
      <c r="CI44" s="74">
        <f t="shared" si="70"/>
        <v>179508</v>
      </c>
    </row>
    <row r="45" spans="1:87" s="50" customFormat="1" ht="12" customHeight="1">
      <c r="A45" s="53" t="s">
        <v>434</v>
      </c>
      <c r="B45" s="54" t="s">
        <v>510</v>
      </c>
      <c r="C45" s="53" t="s">
        <v>511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280724</v>
      </c>
      <c r="M45" s="74">
        <f t="shared" si="6"/>
        <v>70948</v>
      </c>
      <c r="N45" s="74">
        <v>70948</v>
      </c>
      <c r="O45" s="74">
        <v>0</v>
      </c>
      <c r="P45" s="74">
        <v>0</v>
      </c>
      <c r="Q45" s="74">
        <v>0</v>
      </c>
      <c r="R45" s="74">
        <f t="shared" si="7"/>
        <v>187763</v>
      </c>
      <c r="S45" s="74">
        <v>0</v>
      </c>
      <c r="T45" s="74">
        <v>187763</v>
      </c>
      <c r="U45" s="74">
        <v>0</v>
      </c>
      <c r="V45" s="74">
        <v>0</v>
      </c>
      <c r="W45" s="74">
        <f t="shared" si="8"/>
        <v>22013</v>
      </c>
      <c r="X45" s="74">
        <v>0</v>
      </c>
      <c r="Y45" s="74">
        <v>13110</v>
      </c>
      <c r="Z45" s="74">
        <v>8903</v>
      </c>
      <c r="AA45" s="74">
        <v>0</v>
      </c>
      <c r="AB45" s="75">
        <v>0</v>
      </c>
      <c r="AC45" s="74">
        <v>0</v>
      </c>
      <c r="AD45" s="74">
        <v>128</v>
      </c>
      <c r="AE45" s="74">
        <f t="shared" si="9"/>
        <v>280852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0</v>
      </c>
      <c r="AO45" s="74">
        <f t="shared" si="13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15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16"/>
        <v>0</v>
      </c>
      <c r="BH45" s="74">
        <f t="shared" si="45"/>
        <v>0</v>
      </c>
      <c r="BI45" s="74">
        <f t="shared" si="46"/>
        <v>0</v>
      </c>
      <c r="BJ45" s="74">
        <f t="shared" si="47"/>
        <v>0</v>
      </c>
      <c r="BK45" s="74">
        <f t="shared" si="48"/>
        <v>0</v>
      </c>
      <c r="BL45" s="74">
        <f t="shared" si="49"/>
        <v>0</v>
      </c>
      <c r="BM45" s="74">
        <f t="shared" si="50"/>
        <v>0</v>
      </c>
      <c r="BN45" s="74">
        <f t="shared" si="51"/>
        <v>0</v>
      </c>
      <c r="BO45" s="75">
        <v>0</v>
      </c>
      <c r="BP45" s="74">
        <f t="shared" si="52"/>
        <v>280724</v>
      </c>
      <c r="BQ45" s="74">
        <f t="shared" si="53"/>
        <v>70948</v>
      </c>
      <c r="BR45" s="74">
        <f t="shared" si="54"/>
        <v>70948</v>
      </c>
      <c r="BS45" s="74">
        <f t="shared" si="55"/>
        <v>0</v>
      </c>
      <c r="BT45" s="74">
        <f t="shared" si="56"/>
        <v>0</v>
      </c>
      <c r="BU45" s="74">
        <f t="shared" si="57"/>
        <v>0</v>
      </c>
      <c r="BV45" s="74">
        <f t="shared" si="58"/>
        <v>187763</v>
      </c>
      <c r="BW45" s="74">
        <f t="shared" si="59"/>
        <v>0</v>
      </c>
      <c r="BX45" s="74">
        <f t="shared" si="60"/>
        <v>187763</v>
      </c>
      <c r="BY45" s="74">
        <f t="shared" si="61"/>
        <v>0</v>
      </c>
      <c r="BZ45" s="74">
        <f t="shared" si="62"/>
        <v>0</v>
      </c>
      <c r="CA45" s="74">
        <f t="shared" si="63"/>
        <v>22013</v>
      </c>
      <c r="CB45" s="74">
        <f t="shared" si="64"/>
        <v>0</v>
      </c>
      <c r="CC45" s="74">
        <f t="shared" si="65"/>
        <v>13110</v>
      </c>
      <c r="CD45" s="74">
        <f t="shared" si="66"/>
        <v>8903</v>
      </c>
      <c r="CE45" s="74">
        <f t="shared" si="67"/>
        <v>0</v>
      </c>
      <c r="CF45" s="75">
        <v>0</v>
      </c>
      <c r="CG45" s="74">
        <f t="shared" si="68"/>
        <v>0</v>
      </c>
      <c r="CH45" s="74">
        <f t="shared" si="69"/>
        <v>128</v>
      </c>
      <c r="CI45" s="74">
        <f t="shared" si="70"/>
        <v>280852</v>
      </c>
    </row>
    <row r="46" spans="1:87" s="50" customFormat="1" ht="12" customHeight="1">
      <c r="A46" s="53" t="s">
        <v>434</v>
      </c>
      <c r="B46" s="54" t="s">
        <v>512</v>
      </c>
      <c r="C46" s="53" t="s">
        <v>513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382950</v>
      </c>
      <c r="M46" s="74">
        <f t="shared" si="6"/>
        <v>16634</v>
      </c>
      <c r="N46" s="74">
        <v>16634</v>
      </c>
      <c r="O46" s="74">
        <v>0</v>
      </c>
      <c r="P46" s="74">
        <v>0</v>
      </c>
      <c r="Q46" s="74">
        <v>0</v>
      </c>
      <c r="R46" s="74">
        <f t="shared" si="7"/>
        <v>204340</v>
      </c>
      <c r="S46" s="74">
        <v>0</v>
      </c>
      <c r="T46" s="74">
        <v>204340</v>
      </c>
      <c r="U46" s="74">
        <v>0</v>
      </c>
      <c r="V46" s="74">
        <v>0</v>
      </c>
      <c r="W46" s="74">
        <f t="shared" si="8"/>
        <v>161976</v>
      </c>
      <c r="X46" s="74">
        <v>0</v>
      </c>
      <c r="Y46" s="74">
        <v>161976</v>
      </c>
      <c r="Z46" s="74">
        <v>0</v>
      </c>
      <c r="AA46" s="74">
        <v>0</v>
      </c>
      <c r="AB46" s="75">
        <v>0</v>
      </c>
      <c r="AC46" s="74">
        <v>0</v>
      </c>
      <c r="AD46" s="74">
        <v>0</v>
      </c>
      <c r="AE46" s="74">
        <f t="shared" si="9"/>
        <v>382950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0</v>
      </c>
      <c r="AO46" s="74">
        <f t="shared" si="13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15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16"/>
        <v>0</v>
      </c>
      <c r="BH46" s="74">
        <f t="shared" si="45"/>
        <v>0</v>
      </c>
      <c r="BI46" s="74">
        <f t="shared" si="46"/>
        <v>0</v>
      </c>
      <c r="BJ46" s="74">
        <f t="shared" si="47"/>
        <v>0</v>
      </c>
      <c r="BK46" s="74">
        <f t="shared" si="48"/>
        <v>0</v>
      </c>
      <c r="BL46" s="74">
        <f t="shared" si="49"/>
        <v>0</v>
      </c>
      <c r="BM46" s="74">
        <f t="shared" si="50"/>
        <v>0</v>
      </c>
      <c r="BN46" s="74">
        <f t="shared" si="51"/>
        <v>0</v>
      </c>
      <c r="BO46" s="75">
        <v>0</v>
      </c>
      <c r="BP46" s="74">
        <f t="shared" si="52"/>
        <v>382950</v>
      </c>
      <c r="BQ46" s="74">
        <f t="shared" si="53"/>
        <v>16634</v>
      </c>
      <c r="BR46" s="74">
        <f t="shared" si="54"/>
        <v>16634</v>
      </c>
      <c r="BS46" s="74">
        <f t="shared" si="55"/>
        <v>0</v>
      </c>
      <c r="BT46" s="74">
        <f t="shared" si="56"/>
        <v>0</v>
      </c>
      <c r="BU46" s="74">
        <f t="shared" si="57"/>
        <v>0</v>
      </c>
      <c r="BV46" s="74">
        <f t="shared" si="58"/>
        <v>204340</v>
      </c>
      <c r="BW46" s="74">
        <f t="shared" si="59"/>
        <v>0</v>
      </c>
      <c r="BX46" s="74">
        <f t="shared" si="60"/>
        <v>204340</v>
      </c>
      <c r="BY46" s="74">
        <f t="shared" si="61"/>
        <v>0</v>
      </c>
      <c r="BZ46" s="74">
        <f t="shared" si="62"/>
        <v>0</v>
      </c>
      <c r="CA46" s="74">
        <f t="shared" si="63"/>
        <v>161976</v>
      </c>
      <c r="CB46" s="74">
        <f t="shared" si="64"/>
        <v>0</v>
      </c>
      <c r="CC46" s="74">
        <f t="shared" si="65"/>
        <v>161976</v>
      </c>
      <c r="CD46" s="74">
        <f t="shared" si="66"/>
        <v>0</v>
      </c>
      <c r="CE46" s="74">
        <f t="shared" si="67"/>
        <v>0</v>
      </c>
      <c r="CF46" s="75">
        <v>0</v>
      </c>
      <c r="CG46" s="74">
        <f t="shared" si="68"/>
        <v>0</v>
      </c>
      <c r="CH46" s="74">
        <f t="shared" si="69"/>
        <v>0</v>
      </c>
      <c r="CI46" s="74">
        <f t="shared" si="70"/>
        <v>382950</v>
      </c>
    </row>
    <row r="47" spans="1:87" s="50" customFormat="1" ht="12" customHeight="1">
      <c r="A47" s="53" t="s">
        <v>434</v>
      </c>
      <c r="B47" s="54" t="s">
        <v>514</v>
      </c>
      <c r="C47" s="53" t="s">
        <v>515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347762</v>
      </c>
      <c r="AO47" s="74">
        <f t="shared" si="13"/>
        <v>16608</v>
      </c>
      <c r="AP47" s="74">
        <v>16608</v>
      </c>
      <c r="AQ47" s="74">
        <v>0</v>
      </c>
      <c r="AR47" s="74">
        <v>0</v>
      </c>
      <c r="AS47" s="74">
        <v>0</v>
      </c>
      <c r="AT47" s="74">
        <f t="shared" si="14"/>
        <v>87966</v>
      </c>
      <c r="AU47" s="74">
        <v>0</v>
      </c>
      <c r="AV47" s="74">
        <v>87966</v>
      </c>
      <c r="AW47" s="74">
        <v>0</v>
      </c>
      <c r="AX47" s="74">
        <v>0</v>
      </c>
      <c r="AY47" s="74">
        <f t="shared" si="15"/>
        <v>243188</v>
      </c>
      <c r="AZ47" s="74">
        <v>1930</v>
      </c>
      <c r="BA47" s="74">
        <v>200628</v>
      </c>
      <c r="BB47" s="74">
        <v>36036</v>
      </c>
      <c r="BC47" s="74">
        <v>4594</v>
      </c>
      <c r="BD47" s="75">
        <v>0</v>
      </c>
      <c r="BE47" s="74">
        <v>0</v>
      </c>
      <c r="BF47" s="74">
        <v>8824</v>
      </c>
      <c r="BG47" s="74">
        <f t="shared" si="16"/>
        <v>356586</v>
      </c>
      <c r="BH47" s="74">
        <f t="shared" si="45"/>
        <v>0</v>
      </c>
      <c r="BI47" s="74">
        <f t="shared" si="46"/>
        <v>0</v>
      </c>
      <c r="BJ47" s="74">
        <f t="shared" si="47"/>
        <v>0</v>
      </c>
      <c r="BK47" s="74">
        <f t="shared" si="48"/>
        <v>0</v>
      </c>
      <c r="BL47" s="74">
        <f t="shared" si="49"/>
        <v>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347762</v>
      </c>
      <c r="BQ47" s="74">
        <f t="shared" si="53"/>
        <v>16608</v>
      </c>
      <c r="BR47" s="74">
        <f t="shared" si="54"/>
        <v>16608</v>
      </c>
      <c r="BS47" s="74">
        <f t="shared" si="55"/>
        <v>0</v>
      </c>
      <c r="BT47" s="74">
        <f t="shared" si="56"/>
        <v>0</v>
      </c>
      <c r="BU47" s="74">
        <f t="shared" si="57"/>
        <v>0</v>
      </c>
      <c r="BV47" s="74">
        <f t="shared" si="58"/>
        <v>87966</v>
      </c>
      <c r="BW47" s="74">
        <f t="shared" si="59"/>
        <v>0</v>
      </c>
      <c r="BX47" s="74">
        <f t="shared" si="60"/>
        <v>87966</v>
      </c>
      <c r="BY47" s="74">
        <f t="shared" si="61"/>
        <v>0</v>
      </c>
      <c r="BZ47" s="74">
        <f t="shared" si="62"/>
        <v>0</v>
      </c>
      <c r="CA47" s="74">
        <f t="shared" si="63"/>
        <v>243188</v>
      </c>
      <c r="CB47" s="74">
        <f t="shared" si="64"/>
        <v>1930</v>
      </c>
      <c r="CC47" s="74">
        <f t="shared" si="65"/>
        <v>200628</v>
      </c>
      <c r="CD47" s="74">
        <f t="shared" si="66"/>
        <v>36036</v>
      </c>
      <c r="CE47" s="74">
        <f t="shared" si="67"/>
        <v>4594</v>
      </c>
      <c r="CF47" s="75">
        <v>0</v>
      </c>
      <c r="CG47" s="74">
        <f t="shared" si="68"/>
        <v>0</v>
      </c>
      <c r="CH47" s="74">
        <f t="shared" si="69"/>
        <v>8824</v>
      </c>
      <c r="CI47" s="74">
        <f t="shared" si="70"/>
        <v>356586</v>
      </c>
    </row>
    <row r="48" spans="1:87" s="50" customFormat="1" ht="12" customHeight="1">
      <c r="A48" s="53" t="s">
        <v>434</v>
      </c>
      <c r="B48" s="54" t="s">
        <v>516</v>
      </c>
      <c r="C48" s="53" t="s">
        <v>517</v>
      </c>
      <c r="D48" s="74">
        <f t="shared" si="3"/>
        <v>0</v>
      </c>
      <c r="E48" s="74">
        <f t="shared" si="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133927</v>
      </c>
      <c r="M48" s="74">
        <f t="shared" si="6"/>
        <v>35099</v>
      </c>
      <c r="N48" s="74">
        <v>9612</v>
      </c>
      <c r="O48" s="74">
        <v>0</v>
      </c>
      <c r="P48" s="74">
        <v>25487</v>
      </c>
      <c r="Q48" s="74">
        <v>0</v>
      </c>
      <c r="R48" s="74">
        <f t="shared" si="7"/>
        <v>36858</v>
      </c>
      <c r="S48" s="74">
        <v>0</v>
      </c>
      <c r="T48" s="74">
        <v>36858</v>
      </c>
      <c r="U48" s="74">
        <v>0</v>
      </c>
      <c r="V48" s="74">
        <v>0</v>
      </c>
      <c r="W48" s="74">
        <f t="shared" si="8"/>
        <v>61970</v>
      </c>
      <c r="X48" s="74">
        <v>0</v>
      </c>
      <c r="Y48" s="74">
        <v>20454</v>
      </c>
      <c r="Z48" s="74">
        <v>21304</v>
      </c>
      <c r="AA48" s="74">
        <v>20212</v>
      </c>
      <c r="AB48" s="75">
        <v>0</v>
      </c>
      <c r="AC48" s="74">
        <v>0</v>
      </c>
      <c r="AD48" s="74">
        <v>118342</v>
      </c>
      <c r="AE48" s="74">
        <f t="shared" si="9"/>
        <v>252269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0</v>
      </c>
      <c r="AO48" s="74">
        <f t="shared" si="13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14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15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16"/>
        <v>0</v>
      </c>
      <c r="BH48" s="74">
        <f t="shared" si="45"/>
        <v>0</v>
      </c>
      <c r="BI48" s="74">
        <f t="shared" si="46"/>
        <v>0</v>
      </c>
      <c r="BJ48" s="74">
        <f t="shared" si="47"/>
        <v>0</v>
      </c>
      <c r="BK48" s="74">
        <f t="shared" si="48"/>
        <v>0</v>
      </c>
      <c r="BL48" s="74">
        <f t="shared" si="49"/>
        <v>0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133927</v>
      </c>
      <c r="BQ48" s="74">
        <f t="shared" si="53"/>
        <v>35099</v>
      </c>
      <c r="BR48" s="74">
        <f t="shared" si="54"/>
        <v>9612</v>
      </c>
      <c r="BS48" s="74">
        <f t="shared" si="55"/>
        <v>0</v>
      </c>
      <c r="BT48" s="74">
        <f t="shared" si="56"/>
        <v>25487</v>
      </c>
      <c r="BU48" s="74">
        <f t="shared" si="57"/>
        <v>0</v>
      </c>
      <c r="BV48" s="74">
        <f t="shared" si="58"/>
        <v>36858</v>
      </c>
      <c r="BW48" s="74">
        <f t="shared" si="59"/>
        <v>0</v>
      </c>
      <c r="BX48" s="74">
        <f t="shared" si="60"/>
        <v>36858</v>
      </c>
      <c r="BY48" s="74">
        <f t="shared" si="61"/>
        <v>0</v>
      </c>
      <c r="BZ48" s="74">
        <f t="shared" si="62"/>
        <v>0</v>
      </c>
      <c r="CA48" s="74">
        <f t="shared" si="63"/>
        <v>61970</v>
      </c>
      <c r="CB48" s="74">
        <f t="shared" si="64"/>
        <v>0</v>
      </c>
      <c r="CC48" s="74">
        <f t="shared" si="65"/>
        <v>20454</v>
      </c>
      <c r="CD48" s="74">
        <f t="shared" si="66"/>
        <v>21304</v>
      </c>
      <c r="CE48" s="74">
        <f t="shared" si="67"/>
        <v>20212</v>
      </c>
      <c r="CF48" s="75">
        <v>0</v>
      </c>
      <c r="CG48" s="74">
        <f t="shared" si="68"/>
        <v>0</v>
      </c>
      <c r="CH48" s="74">
        <f t="shared" si="69"/>
        <v>118342</v>
      </c>
      <c r="CI48" s="74">
        <f t="shared" si="70"/>
        <v>252269</v>
      </c>
    </row>
    <row r="49" spans="1:87" s="50" customFormat="1" ht="12" customHeight="1">
      <c r="A49" s="53" t="s">
        <v>434</v>
      </c>
      <c r="B49" s="54" t="s">
        <v>518</v>
      </c>
      <c r="C49" s="53" t="s">
        <v>519</v>
      </c>
      <c r="D49" s="74">
        <f t="shared" si="3"/>
        <v>0</v>
      </c>
      <c r="E49" s="74">
        <f t="shared" si="4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5"/>
        <v>248752</v>
      </c>
      <c r="M49" s="74">
        <f t="shared" si="6"/>
        <v>124806</v>
      </c>
      <c r="N49" s="74">
        <v>20978</v>
      </c>
      <c r="O49" s="74">
        <v>3900</v>
      </c>
      <c r="P49" s="74">
        <v>91407</v>
      </c>
      <c r="Q49" s="74">
        <v>8521</v>
      </c>
      <c r="R49" s="74">
        <f t="shared" si="7"/>
        <v>0</v>
      </c>
      <c r="S49" s="74">
        <v>0</v>
      </c>
      <c r="T49" s="74">
        <v>0</v>
      </c>
      <c r="U49" s="74">
        <v>0</v>
      </c>
      <c r="V49" s="74">
        <v>10259</v>
      </c>
      <c r="W49" s="74">
        <f t="shared" si="8"/>
        <v>113687</v>
      </c>
      <c r="X49" s="74">
        <v>42044</v>
      </c>
      <c r="Y49" s="74">
        <v>67494</v>
      </c>
      <c r="Z49" s="74">
        <v>4149</v>
      </c>
      <c r="AA49" s="74">
        <v>0</v>
      </c>
      <c r="AB49" s="75">
        <v>0</v>
      </c>
      <c r="AC49" s="74">
        <v>0</v>
      </c>
      <c r="AD49" s="74">
        <v>0</v>
      </c>
      <c r="AE49" s="74">
        <f t="shared" si="9"/>
        <v>248752</v>
      </c>
      <c r="AF49" s="74">
        <f t="shared" si="10"/>
        <v>0</v>
      </c>
      <c r="AG49" s="74">
        <f t="shared" si="11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0</v>
      </c>
      <c r="AO49" s="74">
        <f t="shared" si="13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14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15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16"/>
        <v>0</v>
      </c>
      <c r="BH49" s="74">
        <f t="shared" si="45"/>
        <v>0</v>
      </c>
      <c r="BI49" s="74">
        <f t="shared" si="46"/>
        <v>0</v>
      </c>
      <c r="BJ49" s="74">
        <f t="shared" si="47"/>
        <v>0</v>
      </c>
      <c r="BK49" s="74">
        <f t="shared" si="48"/>
        <v>0</v>
      </c>
      <c r="BL49" s="74">
        <f t="shared" si="49"/>
        <v>0</v>
      </c>
      <c r="BM49" s="74">
        <f t="shared" si="50"/>
        <v>0</v>
      </c>
      <c r="BN49" s="74">
        <f t="shared" si="51"/>
        <v>0</v>
      </c>
      <c r="BO49" s="75">
        <v>0</v>
      </c>
      <c r="BP49" s="74">
        <f t="shared" si="52"/>
        <v>248752</v>
      </c>
      <c r="BQ49" s="74">
        <f t="shared" si="53"/>
        <v>124806</v>
      </c>
      <c r="BR49" s="74">
        <f t="shared" si="54"/>
        <v>20978</v>
      </c>
      <c r="BS49" s="74">
        <f t="shared" si="55"/>
        <v>3900</v>
      </c>
      <c r="BT49" s="74">
        <f t="shared" si="56"/>
        <v>91407</v>
      </c>
      <c r="BU49" s="74">
        <f t="shared" si="57"/>
        <v>8521</v>
      </c>
      <c r="BV49" s="74">
        <f t="shared" si="58"/>
        <v>0</v>
      </c>
      <c r="BW49" s="74">
        <f t="shared" si="59"/>
        <v>0</v>
      </c>
      <c r="BX49" s="74">
        <f t="shared" si="60"/>
        <v>0</v>
      </c>
      <c r="BY49" s="74">
        <f t="shared" si="61"/>
        <v>0</v>
      </c>
      <c r="BZ49" s="74">
        <f t="shared" si="62"/>
        <v>10259</v>
      </c>
      <c r="CA49" s="74">
        <f t="shared" si="63"/>
        <v>113687</v>
      </c>
      <c r="CB49" s="74">
        <f t="shared" si="64"/>
        <v>42044</v>
      </c>
      <c r="CC49" s="74">
        <f t="shared" si="65"/>
        <v>67494</v>
      </c>
      <c r="CD49" s="74">
        <f t="shared" si="66"/>
        <v>4149</v>
      </c>
      <c r="CE49" s="74">
        <f t="shared" si="67"/>
        <v>0</v>
      </c>
      <c r="CF49" s="75">
        <v>0</v>
      </c>
      <c r="CG49" s="74">
        <f t="shared" si="68"/>
        <v>0</v>
      </c>
      <c r="CH49" s="74">
        <f t="shared" si="69"/>
        <v>0</v>
      </c>
      <c r="CI49" s="74">
        <f t="shared" si="70"/>
        <v>248752</v>
      </c>
    </row>
    <row r="50" spans="1:87" s="50" customFormat="1" ht="12" customHeight="1">
      <c r="A50" s="53" t="s">
        <v>434</v>
      </c>
      <c r="B50" s="54" t="s">
        <v>520</v>
      </c>
      <c r="C50" s="53" t="s">
        <v>521</v>
      </c>
      <c r="D50" s="74">
        <f t="shared" si="3"/>
        <v>0</v>
      </c>
      <c r="E50" s="74">
        <f t="shared" si="4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5"/>
        <v>86546</v>
      </c>
      <c r="M50" s="74">
        <f t="shared" si="6"/>
        <v>19818</v>
      </c>
      <c r="N50" s="74">
        <v>9532</v>
      </c>
      <c r="O50" s="74">
        <v>4362</v>
      </c>
      <c r="P50" s="74">
        <v>5924</v>
      </c>
      <c r="Q50" s="74">
        <v>0</v>
      </c>
      <c r="R50" s="74">
        <f t="shared" si="7"/>
        <v>54002</v>
      </c>
      <c r="S50" s="74">
        <v>468</v>
      </c>
      <c r="T50" s="74">
        <v>53534</v>
      </c>
      <c r="U50" s="74">
        <v>0</v>
      </c>
      <c r="V50" s="74">
        <v>0</v>
      </c>
      <c r="W50" s="74">
        <f t="shared" si="8"/>
        <v>12726</v>
      </c>
      <c r="X50" s="74">
        <v>4788</v>
      </c>
      <c r="Y50" s="74">
        <v>7938</v>
      </c>
      <c r="Z50" s="74">
        <v>0</v>
      </c>
      <c r="AA50" s="74">
        <v>0</v>
      </c>
      <c r="AB50" s="75">
        <v>0</v>
      </c>
      <c r="AC50" s="74">
        <v>0</v>
      </c>
      <c r="AD50" s="74">
        <v>46091</v>
      </c>
      <c r="AE50" s="74">
        <f t="shared" si="9"/>
        <v>132637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0</v>
      </c>
      <c r="AO50" s="74">
        <f t="shared" si="13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14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15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16"/>
        <v>0</v>
      </c>
      <c r="BH50" s="74">
        <f t="shared" si="45"/>
        <v>0</v>
      </c>
      <c r="BI50" s="74">
        <f t="shared" si="46"/>
        <v>0</v>
      </c>
      <c r="BJ50" s="74">
        <f t="shared" si="47"/>
        <v>0</v>
      </c>
      <c r="BK50" s="74">
        <f t="shared" si="48"/>
        <v>0</v>
      </c>
      <c r="BL50" s="74">
        <f t="shared" si="49"/>
        <v>0</v>
      </c>
      <c r="BM50" s="74">
        <f t="shared" si="50"/>
        <v>0</v>
      </c>
      <c r="BN50" s="74">
        <f t="shared" si="51"/>
        <v>0</v>
      </c>
      <c r="BO50" s="75">
        <v>0</v>
      </c>
      <c r="BP50" s="74">
        <f t="shared" si="52"/>
        <v>86546</v>
      </c>
      <c r="BQ50" s="74">
        <f t="shared" si="53"/>
        <v>19818</v>
      </c>
      <c r="BR50" s="74">
        <f t="shared" si="54"/>
        <v>9532</v>
      </c>
      <c r="BS50" s="74">
        <f t="shared" si="55"/>
        <v>4362</v>
      </c>
      <c r="BT50" s="74">
        <f t="shared" si="56"/>
        <v>5924</v>
      </c>
      <c r="BU50" s="74">
        <f t="shared" si="57"/>
        <v>0</v>
      </c>
      <c r="BV50" s="74">
        <f t="shared" si="58"/>
        <v>54002</v>
      </c>
      <c r="BW50" s="74">
        <f t="shared" si="59"/>
        <v>468</v>
      </c>
      <c r="BX50" s="74">
        <f t="shared" si="60"/>
        <v>53534</v>
      </c>
      <c r="BY50" s="74">
        <f t="shared" si="61"/>
        <v>0</v>
      </c>
      <c r="BZ50" s="74">
        <f t="shared" si="62"/>
        <v>0</v>
      </c>
      <c r="CA50" s="74">
        <f t="shared" si="63"/>
        <v>12726</v>
      </c>
      <c r="CB50" s="74">
        <f t="shared" si="64"/>
        <v>4788</v>
      </c>
      <c r="CC50" s="74">
        <f t="shared" si="65"/>
        <v>7938</v>
      </c>
      <c r="CD50" s="74">
        <f t="shared" si="66"/>
        <v>0</v>
      </c>
      <c r="CE50" s="74">
        <f t="shared" si="67"/>
        <v>0</v>
      </c>
      <c r="CF50" s="75">
        <v>0</v>
      </c>
      <c r="CG50" s="74">
        <f t="shared" si="68"/>
        <v>0</v>
      </c>
      <c r="CH50" s="74">
        <f t="shared" si="69"/>
        <v>46091</v>
      </c>
      <c r="CI50" s="74">
        <f t="shared" si="70"/>
        <v>132637</v>
      </c>
    </row>
    <row r="51" spans="1:87" s="50" customFormat="1" ht="12" customHeight="1">
      <c r="A51" s="53" t="s">
        <v>434</v>
      </c>
      <c r="B51" s="54" t="s">
        <v>522</v>
      </c>
      <c r="C51" s="53" t="s">
        <v>523</v>
      </c>
      <c r="D51" s="74">
        <f t="shared" si="3"/>
        <v>1880</v>
      </c>
      <c r="E51" s="74">
        <f t="shared" si="4"/>
        <v>1880</v>
      </c>
      <c r="F51" s="74">
        <v>0</v>
      </c>
      <c r="G51" s="74">
        <v>1880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5"/>
        <v>630824</v>
      </c>
      <c r="M51" s="74">
        <f t="shared" si="6"/>
        <v>33583</v>
      </c>
      <c r="N51" s="74">
        <v>33583</v>
      </c>
      <c r="O51" s="74">
        <v>0</v>
      </c>
      <c r="P51" s="74">
        <v>0</v>
      </c>
      <c r="Q51" s="74">
        <v>0</v>
      </c>
      <c r="R51" s="74">
        <f t="shared" si="7"/>
        <v>325480</v>
      </c>
      <c r="S51" s="74">
        <v>0</v>
      </c>
      <c r="T51" s="74">
        <v>325480</v>
      </c>
      <c r="U51" s="74">
        <v>0</v>
      </c>
      <c r="V51" s="74">
        <v>0</v>
      </c>
      <c r="W51" s="74">
        <f t="shared" si="8"/>
        <v>271761</v>
      </c>
      <c r="X51" s="74">
        <v>0</v>
      </c>
      <c r="Y51" s="74">
        <v>271761</v>
      </c>
      <c r="Z51" s="74">
        <v>0</v>
      </c>
      <c r="AA51" s="74">
        <v>0</v>
      </c>
      <c r="AB51" s="75">
        <v>0</v>
      </c>
      <c r="AC51" s="74">
        <v>0</v>
      </c>
      <c r="AD51" s="74">
        <v>25564</v>
      </c>
      <c r="AE51" s="74">
        <f t="shared" si="9"/>
        <v>658268</v>
      </c>
      <c r="AF51" s="74">
        <f t="shared" si="10"/>
        <v>183</v>
      </c>
      <c r="AG51" s="74">
        <f t="shared" si="11"/>
        <v>183</v>
      </c>
      <c r="AH51" s="74">
        <v>0</v>
      </c>
      <c r="AI51" s="74">
        <v>183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12"/>
        <v>160029</v>
      </c>
      <c r="AO51" s="74">
        <f t="shared" si="13"/>
        <v>18258</v>
      </c>
      <c r="AP51" s="74">
        <v>18258</v>
      </c>
      <c r="AQ51" s="74">
        <v>0</v>
      </c>
      <c r="AR51" s="74">
        <v>0</v>
      </c>
      <c r="AS51" s="74">
        <v>0</v>
      </c>
      <c r="AT51" s="74">
        <f t="shared" si="14"/>
        <v>69887</v>
      </c>
      <c r="AU51" s="74">
        <v>0</v>
      </c>
      <c r="AV51" s="74">
        <v>69887</v>
      </c>
      <c r="AW51" s="74">
        <v>0</v>
      </c>
      <c r="AX51" s="74">
        <v>0</v>
      </c>
      <c r="AY51" s="74">
        <f t="shared" si="15"/>
        <v>71884</v>
      </c>
      <c r="AZ51" s="74">
        <v>0</v>
      </c>
      <c r="BA51" s="74">
        <v>71884</v>
      </c>
      <c r="BB51" s="74">
        <v>0</v>
      </c>
      <c r="BC51" s="74">
        <v>0</v>
      </c>
      <c r="BD51" s="75">
        <v>0</v>
      </c>
      <c r="BE51" s="74">
        <v>0</v>
      </c>
      <c r="BF51" s="74">
        <v>11538</v>
      </c>
      <c r="BG51" s="74">
        <f t="shared" si="16"/>
        <v>171750</v>
      </c>
      <c r="BH51" s="74">
        <f t="shared" si="45"/>
        <v>2063</v>
      </c>
      <c r="BI51" s="74">
        <f t="shared" si="46"/>
        <v>2063</v>
      </c>
      <c r="BJ51" s="74">
        <f t="shared" si="47"/>
        <v>0</v>
      </c>
      <c r="BK51" s="74">
        <f t="shared" si="48"/>
        <v>2063</v>
      </c>
      <c r="BL51" s="74">
        <f t="shared" si="49"/>
        <v>0</v>
      </c>
      <c r="BM51" s="74">
        <f t="shared" si="50"/>
        <v>0</v>
      </c>
      <c r="BN51" s="74">
        <f t="shared" si="51"/>
        <v>0</v>
      </c>
      <c r="BO51" s="75">
        <v>0</v>
      </c>
      <c r="BP51" s="74">
        <f t="shared" si="52"/>
        <v>790853</v>
      </c>
      <c r="BQ51" s="74">
        <f t="shared" si="53"/>
        <v>51841</v>
      </c>
      <c r="BR51" s="74">
        <f t="shared" si="54"/>
        <v>51841</v>
      </c>
      <c r="BS51" s="74">
        <f t="shared" si="55"/>
        <v>0</v>
      </c>
      <c r="BT51" s="74">
        <f t="shared" si="56"/>
        <v>0</v>
      </c>
      <c r="BU51" s="74">
        <f t="shared" si="57"/>
        <v>0</v>
      </c>
      <c r="BV51" s="74">
        <f t="shared" si="58"/>
        <v>395367</v>
      </c>
      <c r="BW51" s="74">
        <f t="shared" si="59"/>
        <v>0</v>
      </c>
      <c r="BX51" s="74">
        <f t="shared" si="60"/>
        <v>395367</v>
      </c>
      <c r="BY51" s="74">
        <f t="shared" si="61"/>
        <v>0</v>
      </c>
      <c r="BZ51" s="74">
        <f t="shared" si="62"/>
        <v>0</v>
      </c>
      <c r="CA51" s="74">
        <f t="shared" si="63"/>
        <v>343645</v>
      </c>
      <c r="CB51" s="74">
        <f t="shared" si="64"/>
        <v>0</v>
      </c>
      <c r="CC51" s="74">
        <f t="shared" si="65"/>
        <v>343645</v>
      </c>
      <c r="CD51" s="74">
        <f t="shared" si="66"/>
        <v>0</v>
      </c>
      <c r="CE51" s="74">
        <f t="shared" si="67"/>
        <v>0</v>
      </c>
      <c r="CF51" s="75">
        <v>0</v>
      </c>
      <c r="CG51" s="74">
        <f t="shared" si="68"/>
        <v>0</v>
      </c>
      <c r="CH51" s="74">
        <f t="shared" si="69"/>
        <v>37102</v>
      </c>
      <c r="CI51" s="74">
        <f t="shared" si="70"/>
        <v>830018</v>
      </c>
    </row>
    <row r="52" spans="1:87" s="50" customFormat="1" ht="12" customHeight="1">
      <c r="A52" s="53" t="s">
        <v>434</v>
      </c>
      <c r="B52" s="54" t="s">
        <v>524</v>
      </c>
      <c r="C52" s="53" t="s">
        <v>525</v>
      </c>
      <c r="D52" s="74">
        <f t="shared" si="3"/>
        <v>33327</v>
      </c>
      <c r="E52" s="74">
        <f t="shared" si="4"/>
        <v>32283</v>
      </c>
      <c r="F52" s="74">
        <v>0</v>
      </c>
      <c r="G52" s="74">
        <v>32283</v>
      </c>
      <c r="H52" s="74">
        <v>0</v>
      </c>
      <c r="I52" s="74">
        <v>0</v>
      </c>
      <c r="J52" s="74">
        <v>1044</v>
      </c>
      <c r="K52" s="75">
        <v>0</v>
      </c>
      <c r="L52" s="74">
        <f t="shared" si="5"/>
        <v>415504</v>
      </c>
      <c r="M52" s="74">
        <f t="shared" si="6"/>
        <v>19354</v>
      </c>
      <c r="N52" s="74">
        <v>16059</v>
      </c>
      <c r="O52" s="74">
        <v>0</v>
      </c>
      <c r="P52" s="74">
        <v>3295</v>
      </c>
      <c r="Q52" s="74">
        <v>0</v>
      </c>
      <c r="R52" s="74">
        <f t="shared" si="7"/>
        <v>53297</v>
      </c>
      <c r="S52" s="74">
        <v>0</v>
      </c>
      <c r="T52" s="74">
        <v>48567</v>
      </c>
      <c r="U52" s="74">
        <v>4730</v>
      </c>
      <c r="V52" s="74">
        <v>0</v>
      </c>
      <c r="W52" s="74">
        <f t="shared" si="8"/>
        <v>342853</v>
      </c>
      <c r="X52" s="74">
        <v>0</v>
      </c>
      <c r="Y52" s="74">
        <v>336873</v>
      </c>
      <c r="Z52" s="74">
        <v>5980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9"/>
        <v>448831</v>
      </c>
      <c r="AF52" s="74">
        <f t="shared" si="10"/>
        <v>0</v>
      </c>
      <c r="AG52" s="74">
        <f t="shared" si="11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12"/>
        <v>71490</v>
      </c>
      <c r="AO52" s="74">
        <f t="shared" si="13"/>
        <v>2970</v>
      </c>
      <c r="AP52" s="74">
        <v>2970</v>
      </c>
      <c r="AQ52" s="74">
        <v>0</v>
      </c>
      <c r="AR52" s="74">
        <v>0</v>
      </c>
      <c r="AS52" s="74">
        <v>0</v>
      </c>
      <c r="AT52" s="74">
        <f t="shared" si="14"/>
        <v>47442</v>
      </c>
      <c r="AU52" s="74">
        <v>0</v>
      </c>
      <c r="AV52" s="74">
        <v>47442</v>
      </c>
      <c r="AW52" s="74">
        <v>0</v>
      </c>
      <c r="AX52" s="74">
        <v>0</v>
      </c>
      <c r="AY52" s="74">
        <f t="shared" si="15"/>
        <v>21078</v>
      </c>
      <c r="AZ52" s="74">
        <v>0</v>
      </c>
      <c r="BA52" s="74">
        <v>21078</v>
      </c>
      <c r="BB52" s="74">
        <v>0</v>
      </c>
      <c r="BC52" s="74">
        <v>0</v>
      </c>
      <c r="BD52" s="75">
        <v>0</v>
      </c>
      <c r="BE52" s="74">
        <v>0</v>
      </c>
      <c r="BF52" s="74">
        <v>0</v>
      </c>
      <c r="BG52" s="74">
        <f t="shared" si="16"/>
        <v>71490</v>
      </c>
      <c r="BH52" s="74">
        <f t="shared" si="45"/>
        <v>33327</v>
      </c>
      <c r="BI52" s="74">
        <f t="shared" si="46"/>
        <v>32283</v>
      </c>
      <c r="BJ52" s="74">
        <f t="shared" si="47"/>
        <v>0</v>
      </c>
      <c r="BK52" s="74">
        <f t="shared" si="48"/>
        <v>32283</v>
      </c>
      <c r="BL52" s="74">
        <f t="shared" si="49"/>
        <v>0</v>
      </c>
      <c r="BM52" s="74">
        <f t="shared" si="50"/>
        <v>0</v>
      </c>
      <c r="BN52" s="74">
        <f t="shared" si="51"/>
        <v>1044</v>
      </c>
      <c r="BO52" s="75">
        <v>0</v>
      </c>
      <c r="BP52" s="74">
        <f t="shared" si="52"/>
        <v>486994</v>
      </c>
      <c r="BQ52" s="74">
        <f t="shared" si="53"/>
        <v>22324</v>
      </c>
      <c r="BR52" s="74">
        <f t="shared" si="54"/>
        <v>19029</v>
      </c>
      <c r="BS52" s="74">
        <f t="shared" si="55"/>
        <v>0</v>
      </c>
      <c r="BT52" s="74">
        <f t="shared" si="56"/>
        <v>3295</v>
      </c>
      <c r="BU52" s="74">
        <f t="shared" si="57"/>
        <v>0</v>
      </c>
      <c r="BV52" s="74">
        <f t="shared" si="58"/>
        <v>100739</v>
      </c>
      <c r="BW52" s="74">
        <f t="shared" si="59"/>
        <v>0</v>
      </c>
      <c r="BX52" s="74">
        <f t="shared" si="60"/>
        <v>96009</v>
      </c>
      <c r="BY52" s="74">
        <f t="shared" si="61"/>
        <v>4730</v>
      </c>
      <c r="BZ52" s="74">
        <f t="shared" si="62"/>
        <v>0</v>
      </c>
      <c r="CA52" s="74">
        <f t="shared" si="63"/>
        <v>363931</v>
      </c>
      <c r="CB52" s="74">
        <f t="shared" si="64"/>
        <v>0</v>
      </c>
      <c r="CC52" s="74">
        <f t="shared" si="65"/>
        <v>357951</v>
      </c>
      <c r="CD52" s="74">
        <f t="shared" si="66"/>
        <v>5980</v>
      </c>
      <c r="CE52" s="74">
        <f t="shared" si="67"/>
        <v>0</v>
      </c>
      <c r="CF52" s="75">
        <v>0</v>
      </c>
      <c r="CG52" s="74">
        <f t="shared" si="68"/>
        <v>0</v>
      </c>
      <c r="CH52" s="74">
        <f t="shared" si="69"/>
        <v>0</v>
      </c>
      <c r="CI52" s="74">
        <f t="shared" si="70"/>
        <v>520321</v>
      </c>
    </row>
    <row r="53" spans="1:87" s="50" customFormat="1" ht="12" customHeight="1">
      <c r="A53" s="53" t="s">
        <v>434</v>
      </c>
      <c r="B53" s="54" t="s">
        <v>526</v>
      </c>
      <c r="C53" s="53" t="s">
        <v>527</v>
      </c>
      <c r="D53" s="74">
        <f t="shared" si="3"/>
        <v>99114</v>
      </c>
      <c r="E53" s="74">
        <f t="shared" si="4"/>
        <v>66808</v>
      </c>
      <c r="F53" s="74">
        <v>0</v>
      </c>
      <c r="G53" s="74">
        <v>0</v>
      </c>
      <c r="H53" s="74">
        <v>0</v>
      </c>
      <c r="I53" s="74">
        <v>66808</v>
      </c>
      <c r="J53" s="74">
        <v>32306</v>
      </c>
      <c r="K53" s="75">
        <v>0</v>
      </c>
      <c r="L53" s="74">
        <f t="shared" si="5"/>
        <v>0</v>
      </c>
      <c r="M53" s="74">
        <f t="shared" si="6"/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7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8"/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9"/>
        <v>99114</v>
      </c>
      <c r="AF53" s="74">
        <f t="shared" si="10"/>
        <v>0</v>
      </c>
      <c r="AG53" s="74">
        <f t="shared" si="11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12"/>
        <v>0</v>
      </c>
      <c r="AO53" s="74">
        <f t="shared" si="13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14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15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16"/>
        <v>0</v>
      </c>
      <c r="BH53" s="74">
        <f t="shared" si="45"/>
        <v>99114</v>
      </c>
      <c r="BI53" s="74">
        <f t="shared" si="46"/>
        <v>66808</v>
      </c>
      <c r="BJ53" s="74">
        <f t="shared" si="47"/>
        <v>0</v>
      </c>
      <c r="BK53" s="74">
        <f t="shared" si="48"/>
        <v>0</v>
      </c>
      <c r="BL53" s="74">
        <f t="shared" si="49"/>
        <v>0</v>
      </c>
      <c r="BM53" s="74">
        <f t="shared" si="50"/>
        <v>66808</v>
      </c>
      <c r="BN53" s="74">
        <f t="shared" si="51"/>
        <v>32306</v>
      </c>
      <c r="BO53" s="75">
        <v>0</v>
      </c>
      <c r="BP53" s="74">
        <f t="shared" si="52"/>
        <v>0</v>
      </c>
      <c r="BQ53" s="74">
        <f t="shared" si="53"/>
        <v>0</v>
      </c>
      <c r="BR53" s="74">
        <f t="shared" si="54"/>
        <v>0</v>
      </c>
      <c r="BS53" s="74">
        <f t="shared" si="55"/>
        <v>0</v>
      </c>
      <c r="BT53" s="74">
        <f t="shared" si="56"/>
        <v>0</v>
      </c>
      <c r="BU53" s="74">
        <f t="shared" si="57"/>
        <v>0</v>
      </c>
      <c r="BV53" s="74">
        <f t="shared" si="58"/>
        <v>0</v>
      </c>
      <c r="BW53" s="74">
        <f t="shared" si="59"/>
        <v>0</v>
      </c>
      <c r="BX53" s="74">
        <f t="shared" si="60"/>
        <v>0</v>
      </c>
      <c r="BY53" s="74">
        <f t="shared" si="61"/>
        <v>0</v>
      </c>
      <c r="BZ53" s="74">
        <f t="shared" si="62"/>
        <v>0</v>
      </c>
      <c r="CA53" s="74">
        <f t="shared" si="63"/>
        <v>0</v>
      </c>
      <c r="CB53" s="74">
        <f t="shared" si="64"/>
        <v>0</v>
      </c>
      <c r="CC53" s="74">
        <f t="shared" si="65"/>
        <v>0</v>
      </c>
      <c r="CD53" s="74">
        <f t="shared" si="66"/>
        <v>0</v>
      </c>
      <c r="CE53" s="74">
        <f t="shared" si="67"/>
        <v>0</v>
      </c>
      <c r="CF53" s="75">
        <v>0</v>
      </c>
      <c r="CG53" s="74">
        <f t="shared" si="68"/>
        <v>0</v>
      </c>
      <c r="CH53" s="74">
        <f t="shared" si="69"/>
        <v>0</v>
      </c>
      <c r="CI53" s="74">
        <f t="shared" si="70"/>
        <v>99114</v>
      </c>
    </row>
    <row r="54" spans="1:87" s="50" customFormat="1" ht="12" customHeight="1">
      <c r="A54" s="53" t="s">
        <v>434</v>
      </c>
      <c r="B54" s="54" t="s">
        <v>528</v>
      </c>
      <c r="C54" s="53" t="s">
        <v>529</v>
      </c>
      <c r="D54" s="74">
        <f t="shared" si="3"/>
        <v>639202</v>
      </c>
      <c r="E54" s="74">
        <f t="shared" si="4"/>
        <v>450262</v>
      </c>
      <c r="F54" s="74">
        <v>0</v>
      </c>
      <c r="G54" s="74">
        <v>225131</v>
      </c>
      <c r="H54" s="74">
        <v>225131</v>
      </c>
      <c r="I54" s="74">
        <v>0</v>
      </c>
      <c r="J54" s="74">
        <v>188940</v>
      </c>
      <c r="K54" s="75">
        <v>0</v>
      </c>
      <c r="L54" s="74">
        <f t="shared" si="5"/>
        <v>128534</v>
      </c>
      <c r="M54" s="74">
        <f t="shared" si="6"/>
        <v>128432</v>
      </c>
      <c r="N54" s="74">
        <v>128432</v>
      </c>
      <c r="O54" s="74">
        <v>0</v>
      </c>
      <c r="P54" s="74">
        <v>0</v>
      </c>
      <c r="Q54" s="74">
        <v>0</v>
      </c>
      <c r="R54" s="74">
        <f t="shared" si="7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8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0</v>
      </c>
      <c r="AC54" s="74">
        <v>102</v>
      </c>
      <c r="AD54" s="74">
        <v>55328</v>
      </c>
      <c r="AE54" s="74">
        <f t="shared" si="9"/>
        <v>823064</v>
      </c>
      <c r="AF54" s="74">
        <f t="shared" si="10"/>
        <v>0</v>
      </c>
      <c r="AG54" s="74">
        <f t="shared" si="11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12"/>
        <v>0</v>
      </c>
      <c r="AO54" s="74">
        <f t="shared" si="13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14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15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16"/>
        <v>0</v>
      </c>
      <c r="BH54" s="74">
        <f t="shared" si="45"/>
        <v>639202</v>
      </c>
      <c r="BI54" s="74">
        <f t="shared" si="46"/>
        <v>450262</v>
      </c>
      <c r="BJ54" s="74">
        <f t="shared" si="47"/>
        <v>0</v>
      </c>
      <c r="BK54" s="74">
        <f t="shared" si="48"/>
        <v>225131</v>
      </c>
      <c r="BL54" s="74">
        <f t="shared" si="49"/>
        <v>225131</v>
      </c>
      <c r="BM54" s="74">
        <f t="shared" si="50"/>
        <v>0</v>
      </c>
      <c r="BN54" s="74">
        <f t="shared" si="51"/>
        <v>188940</v>
      </c>
      <c r="BO54" s="75">
        <v>0</v>
      </c>
      <c r="BP54" s="74">
        <f t="shared" si="52"/>
        <v>128534</v>
      </c>
      <c r="BQ54" s="74">
        <f t="shared" si="53"/>
        <v>128432</v>
      </c>
      <c r="BR54" s="74">
        <f t="shared" si="54"/>
        <v>128432</v>
      </c>
      <c r="BS54" s="74">
        <f t="shared" si="55"/>
        <v>0</v>
      </c>
      <c r="BT54" s="74">
        <f t="shared" si="56"/>
        <v>0</v>
      </c>
      <c r="BU54" s="74">
        <f t="shared" si="57"/>
        <v>0</v>
      </c>
      <c r="BV54" s="74">
        <f t="shared" si="58"/>
        <v>0</v>
      </c>
      <c r="BW54" s="74">
        <f t="shared" si="59"/>
        <v>0</v>
      </c>
      <c r="BX54" s="74">
        <f t="shared" si="60"/>
        <v>0</v>
      </c>
      <c r="BY54" s="74">
        <f t="shared" si="61"/>
        <v>0</v>
      </c>
      <c r="BZ54" s="74">
        <f t="shared" si="62"/>
        <v>0</v>
      </c>
      <c r="CA54" s="74">
        <f t="shared" si="63"/>
        <v>0</v>
      </c>
      <c r="CB54" s="74">
        <f t="shared" si="64"/>
        <v>0</v>
      </c>
      <c r="CC54" s="74">
        <f t="shared" si="65"/>
        <v>0</v>
      </c>
      <c r="CD54" s="74">
        <f t="shared" si="66"/>
        <v>0</v>
      </c>
      <c r="CE54" s="74">
        <f t="shared" si="67"/>
        <v>0</v>
      </c>
      <c r="CF54" s="75">
        <v>0</v>
      </c>
      <c r="CG54" s="74">
        <f t="shared" si="68"/>
        <v>102</v>
      </c>
      <c r="CH54" s="74">
        <f t="shared" si="69"/>
        <v>55328</v>
      </c>
      <c r="CI54" s="74">
        <f t="shared" si="70"/>
        <v>823064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F11" sqref="F1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530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531</v>
      </c>
      <c r="B2" s="147" t="s">
        <v>532</v>
      </c>
      <c r="C2" s="156" t="s">
        <v>533</v>
      </c>
      <c r="D2" s="139" t="s">
        <v>534</v>
      </c>
      <c r="E2" s="114"/>
      <c r="F2" s="114"/>
      <c r="G2" s="114"/>
      <c r="H2" s="114"/>
      <c r="I2" s="114"/>
      <c r="J2" s="139" t="s">
        <v>535</v>
      </c>
      <c r="K2" s="59"/>
      <c r="L2" s="59"/>
      <c r="M2" s="59"/>
      <c r="N2" s="59"/>
      <c r="O2" s="59"/>
      <c r="P2" s="59"/>
      <c r="Q2" s="115"/>
      <c r="R2" s="139" t="s">
        <v>536</v>
      </c>
      <c r="S2" s="59"/>
      <c r="T2" s="59"/>
      <c r="U2" s="59"/>
      <c r="V2" s="59"/>
      <c r="W2" s="59"/>
      <c r="X2" s="59"/>
      <c r="Y2" s="115"/>
      <c r="Z2" s="139" t="s">
        <v>537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538</v>
      </c>
      <c r="AQ2" s="59"/>
      <c r="AR2" s="59"/>
      <c r="AS2" s="59"/>
      <c r="AT2" s="59"/>
      <c r="AU2" s="59"/>
      <c r="AV2" s="59"/>
      <c r="AW2" s="115"/>
      <c r="AX2" s="139" t="s">
        <v>539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540</v>
      </c>
      <c r="E4" s="59"/>
      <c r="F4" s="118"/>
      <c r="G4" s="119" t="s">
        <v>541</v>
      </c>
      <c r="H4" s="59"/>
      <c r="I4" s="118"/>
      <c r="J4" s="159" t="s">
        <v>542</v>
      </c>
      <c r="K4" s="156" t="s">
        <v>543</v>
      </c>
      <c r="L4" s="119" t="s">
        <v>540</v>
      </c>
      <c r="M4" s="59"/>
      <c r="N4" s="118"/>
      <c r="O4" s="119" t="s">
        <v>541</v>
      </c>
      <c r="P4" s="59"/>
      <c r="Q4" s="118"/>
      <c r="R4" s="159" t="s">
        <v>542</v>
      </c>
      <c r="S4" s="156" t="s">
        <v>543</v>
      </c>
      <c r="T4" s="119" t="s">
        <v>540</v>
      </c>
      <c r="U4" s="59"/>
      <c r="V4" s="118"/>
      <c r="W4" s="119" t="s">
        <v>541</v>
      </c>
      <c r="X4" s="59"/>
      <c r="Y4" s="118"/>
      <c r="Z4" s="159" t="s">
        <v>542</v>
      </c>
      <c r="AA4" s="156" t="s">
        <v>543</v>
      </c>
      <c r="AB4" s="119" t="s">
        <v>540</v>
      </c>
      <c r="AC4" s="59"/>
      <c r="AD4" s="118"/>
      <c r="AE4" s="119" t="s">
        <v>541</v>
      </c>
      <c r="AF4" s="59"/>
      <c r="AG4" s="118"/>
      <c r="AH4" s="159" t="s">
        <v>542</v>
      </c>
      <c r="AI4" s="156" t="s">
        <v>543</v>
      </c>
      <c r="AJ4" s="119" t="s">
        <v>540</v>
      </c>
      <c r="AK4" s="59"/>
      <c r="AL4" s="118"/>
      <c r="AM4" s="119" t="s">
        <v>541</v>
      </c>
      <c r="AN4" s="59"/>
      <c r="AO4" s="118"/>
      <c r="AP4" s="159" t="s">
        <v>542</v>
      </c>
      <c r="AQ4" s="156" t="s">
        <v>543</v>
      </c>
      <c r="AR4" s="119" t="s">
        <v>540</v>
      </c>
      <c r="AS4" s="59"/>
      <c r="AT4" s="118"/>
      <c r="AU4" s="119" t="s">
        <v>541</v>
      </c>
      <c r="AV4" s="59"/>
      <c r="AW4" s="118"/>
      <c r="AX4" s="159" t="s">
        <v>542</v>
      </c>
      <c r="AY4" s="156" t="s">
        <v>543</v>
      </c>
      <c r="AZ4" s="119" t="s">
        <v>540</v>
      </c>
      <c r="BA4" s="59"/>
      <c r="BB4" s="118"/>
      <c r="BC4" s="119" t="s">
        <v>541</v>
      </c>
      <c r="BD4" s="59"/>
      <c r="BE4" s="118"/>
    </row>
    <row r="5" spans="1:57" s="45" customFormat="1" ht="22.5">
      <c r="A5" s="160"/>
      <c r="B5" s="148"/>
      <c r="C5" s="157"/>
      <c r="D5" s="140" t="s">
        <v>545</v>
      </c>
      <c r="E5" s="128" t="s">
        <v>546</v>
      </c>
      <c r="F5" s="129" t="s">
        <v>547</v>
      </c>
      <c r="G5" s="118" t="s">
        <v>545</v>
      </c>
      <c r="H5" s="128" t="s">
        <v>546</v>
      </c>
      <c r="I5" s="129" t="s">
        <v>547</v>
      </c>
      <c r="J5" s="160"/>
      <c r="K5" s="157"/>
      <c r="L5" s="140" t="s">
        <v>545</v>
      </c>
      <c r="M5" s="128" t="s">
        <v>546</v>
      </c>
      <c r="N5" s="129" t="s">
        <v>549</v>
      </c>
      <c r="O5" s="140" t="s">
        <v>545</v>
      </c>
      <c r="P5" s="128" t="s">
        <v>546</v>
      </c>
      <c r="Q5" s="129" t="s">
        <v>549</v>
      </c>
      <c r="R5" s="160"/>
      <c r="S5" s="157"/>
      <c r="T5" s="140" t="s">
        <v>545</v>
      </c>
      <c r="U5" s="128" t="s">
        <v>546</v>
      </c>
      <c r="V5" s="129" t="s">
        <v>549</v>
      </c>
      <c r="W5" s="140" t="s">
        <v>545</v>
      </c>
      <c r="X5" s="128" t="s">
        <v>546</v>
      </c>
      <c r="Y5" s="129" t="s">
        <v>549</v>
      </c>
      <c r="Z5" s="160"/>
      <c r="AA5" s="157"/>
      <c r="AB5" s="140" t="s">
        <v>545</v>
      </c>
      <c r="AC5" s="128" t="s">
        <v>546</v>
      </c>
      <c r="AD5" s="129" t="s">
        <v>549</v>
      </c>
      <c r="AE5" s="140" t="s">
        <v>545</v>
      </c>
      <c r="AF5" s="128" t="s">
        <v>546</v>
      </c>
      <c r="AG5" s="129" t="s">
        <v>549</v>
      </c>
      <c r="AH5" s="160"/>
      <c r="AI5" s="157"/>
      <c r="AJ5" s="140" t="s">
        <v>545</v>
      </c>
      <c r="AK5" s="128" t="s">
        <v>546</v>
      </c>
      <c r="AL5" s="129" t="s">
        <v>549</v>
      </c>
      <c r="AM5" s="140" t="s">
        <v>545</v>
      </c>
      <c r="AN5" s="128" t="s">
        <v>546</v>
      </c>
      <c r="AO5" s="129" t="s">
        <v>549</v>
      </c>
      <c r="AP5" s="160"/>
      <c r="AQ5" s="157"/>
      <c r="AR5" s="140" t="s">
        <v>545</v>
      </c>
      <c r="AS5" s="128" t="s">
        <v>546</v>
      </c>
      <c r="AT5" s="129" t="s">
        <v>549</v>
      </c>
      <c r="AU5" s="140" t="s">
        <v>545</v>
      </c>
      <c r="AV5" s="128" t="s">
        <v>546</v>
      </c>
      <c r="AW5" s="129" t="s">
        <v>549</v>
      </c>
      <c r="AX5" s="160"/>
      <c r="AY5" s="157"/>
      <c r="AZ5" s="140" t="s">
        <v>545</v>
      </c>
      <c r="BA5" s="128" t="s">
        <v>546</v>
      </c>
      <c r="BB5" s="129" t="s">
        <v>549</v>
      </c>
      <c r="BC5" s="140" t="s">
        <v>545</v>
      </c>
      <c r="BD5" s="128" t="s">
        <v>546</v>
      </c>
      <c r="BE5" s="129" t="s">
        <v>549</v>
      </c>
    </row>
    <row r="6" spans="1:57" s="46" customFormat="1" ht="13.5">
      <c r="A6" s="161"/>
      <c r="B6" s="149"/>
      <c r="C6" s="158"/>
      <c r="D6" s="141" t="s">
        <v>550</v>
      </c>
      <c r="E6" s="142" t="s">
        <v>550</v>
      </c>
      <c r="F6" s="142" t="s">
        <v>550</v>
      </c>
      <c r="G6" s="141" t="s">
        <v>550</v>
      </c>
      <c r="H6" s="142" t="s">
        <v>550</v>
      </c>
      <c r="I6" s="142" t="s">
        <v>550</v>
      </c>
      <c r="J6" s="161"/>
      <c r="K6" s="158"/>
      <c r="L6" s="141" t="s">
        <v>550</v>
      </c>
      <c r="M6" s="142" t="s">
        <v>550</v>
      </c>
      <c r="N6" s="142" t="s">
        <v>550</v>
      </c>
      <c r="O6" s="141" t="s">
        <v>550</v>
      </c>
      <c r="P6" s="142" t="s">
        <v>550</v>
      </c>
      <c r="Q6" s="142" t="s">
        <v>550</v>
      </c>
      <c r="R6" s="161"/>
      <c r="S6" s="158"/>
      <c r="T6" s="141" t="s">
        <v>550</v>
      </c>
      <c r="U6" s="142" t="s">
        <v>550</v>
      </c>
      <c r="V6" s="142" t="s">
        <v>550</v>
      </c>
      <c r="W6" s="141" t="s">
        <v>550</v>
      </c>
      <c r="X6" s="142" t="s">
        <v>550</v>
      </c>
      <c r="Y6" s="142" t="s">
        <v>550</v>
      </c>
      <c r="Z6" s="161"/>
      <c r="AA6" s="158"/>
      <c r="AB6" s="141" t="s">
        <v>550</v>
      </c>
      <c r="AC6" s="142" t="s">
        <v>550</v>
      </c>
      <c r="AD6" s="142" t="s">
        <v>550</v>
      </c>
      <c r="AE6" s="141" t="s">
        <v>550</v>
      </c>
      <c r="AF6" s="142" t="s">
        <v>550</v>
      </c>
      <c r="AG6" s="142" t="s">
        <v>550</v>
      </c>
      <c r="AH6" s="161"/>
      <c r="AI6" s="158"/>
      <c r="AJ6" s="141" t="s">
        <v>550</v>
      </c>
      <c r="AK6" s="142" t="s">
        <v>550</v>
      </c>
      <c r="AL6" s="142" t="s">
        <v>550</v>
      </c>
      <c r="AM6" s="141" t="s">
        <v>550</v>
      </c>
      <c r="AN6" s="142" t="s">
        <v>550</v>
      </c>
      <c r="AO6" s="142" t="s">
        <v>550</v>
      </c>
      <c r="AP6" s="161"/>
      <c r="AQ6" s="158"/>
      <c r="AR6" s="141" t="s">
        <v>550</v>
      </c>
      <c r="AS6" s="142" t="s">
        <v>550</v>
      </c>
      <c r="AT6" s="142" t="s">
        <v>550</v>
      </c>
      <c r="AU6" s="141" t="s">
        <v>550</v>
      </c>
      <c r="AV6" s="142" t="s">
        <v>550</v>
      </c>
      <c r="AW6" s="142" t="s">
        <v>550</v>
      </c>
      <c r="AX6" s="161"/>
      <c r="AY6" s="158"/>
      <c r="AZ6" s="141" t="s">
        <v>550</v>
      </c>
      <c r="BA6" s="142" t="s">
        <v>550</v>
      </c>
      <c r="BB6" s="142" t="s">
        <v>550</v>
      </c>
      <c r="BC6" s="141" t="s">
        <v>550</v>
      </c>
      <c r="BD6" s="142" t="s">
        <v>550</v>
      </c>
      <c r="BE6" s="142" t="s">
        <v>550</v>
      </c>
    </row>
    <row r="7" spans="1:57" s="61" customFormat="1" ht="12" customHeight="1">
      <c r="A7" s="48" t="s">
        <v>551</v>
      </c>
      <c r="B7" s="48">
        <v>33000</v>
      </c>
      <c r="C7" s="48" t="s">
        <v>547</v>
      </c>
      <c r="D7" s="70">
        <f aca="true" t="shared" si="0" ref="D7:I7">SUM(D8:D34)</f>
        <v>502334</v>
      </c>
      <c r="E7" s="70">
        <f t="shared" si="0"/>
        <v>3239533</v>
      </c>
      <c r="F7" s="70">
        <f t="shared" si="0"/>
        <v>3741867</v>
      </c>
      <c r="G7" s="70">
        <f t="shared" si="0"/>
        <v>15355</v>
      </c>
      <c r="H7" s="70">
        <f t="shared" si="0"/>
        <v>1836423</v>
      </c>
      <c r="I7" s="70">
        <f t="shared" si="0"/>
        <v>1851778</v>
      </c>
      <c r="J7" s="49">
        <f>COUNTIF(J8:J34,"&lt;&gt;")</f>
        <v>24</v>
      </c>
      <c r="K7" s="49">
        <f>COUNTIF(K8:K34,"&lt;&gt;")</f>
        <v>24</v>
      </c>
      <c r="L7" s="70">
        <f aca="true" t="shared" si="1" ref="L7:Q7">SUM(L8:L34)</f>
        <v>39054</v>
      </c>
      <c r="M7" s="70">
        <f t="shared" si="1"/>
        <v>1755758</v>
      </c>
      <c r="N7" s="70">
        <f t="shared" si="1"/>
        <v>1794812</v>
      </c>
      <c r="O7" s="70">
        <f t="shared" si="1"/>
        <v>7524</v>
      </c>
      <c r="P7" s="70">
        <f t="shared" si="1"/>
        <v>1237617</v>
      </c>
      <c r="Q7" s="70">
        <f t="shared" si="1"/>
        <v>1245141</v>
      </c>
      <c r="R7" s="49">
        <f>COUNTIF(R8:R34,"&lt;&gt;")</f>
        <v>18</v>
      </c>
      <c r="S7" s="49">
        <f>COUNTIF(S8:S34,"&lt;&gt;")</f>
        <v>18</v>
      </c>
      <c r="T7" s="70">
        <f aca="true" t="shared" si="2" ref="T7:Y7">SUM(T8:T34)</f>
        <v>120377</v>
      </c>
      <c r="U7" s="70">
        <f t="shared" si="2"/>
        <v>908699</v>
      </c>
      <c r="V7" s="70">
        <f t="shared" si="2"/>
        <v>1029076</v>
      </c>
      <c r="W7" s="70">
        <f t="shared" si="2"/>
        <v>5616</v>
      </c>
      <c r="X7" s="70">
        <f t="shared" si="2"/>
        <v>431779</v>
      </c>
      <c r="Y7" s="70">
        <f t="shared" si="2"/>
        <v>437395</v>
      </c>
      <c r="Z7" s="49">
        <f>COUNTIF(Z8:Z34,"&lt;&gt;")</f>
        <v>12</v>
      </c>
      <c r="AA7" s="49">
        <f>COUNTIF(AA8:AA34,"&lt;&gt;")</f>
        <v>12</v>
      </c>
      <c r="AB7" s="70">
        <f aca="true" t="shared" si="3" ref="AB7:AG7">SUM(AB8:AB34)</f>
        <v>95891</v>
      </c>
      <c r="AC7" s="70">
        <f t="shared" si="3"/>
        <v>453242</v>
      </c>
      <c r="AD7" s="70">
        <f t="shared" si="3"/>
        <v>549133</v>
      </c>
      <c r="AE7" s="70">
        <f t="shared" si="3"/>
        <v>2215</v>
      </c>
      <c r="AF7" s="70">
        <f t="shared" si="3"/>
        <v>136621</v>
      </c>
      <c r="AG7" s="70">
        <f t="shared" si="3"/>
        <v>138836</v>
      </c>
      <c r="AH7" s="49">
        <f>COUNTIF(AH8:AH34,"&lt;&gt;")</f>
        <v>3</v>
      </c>
      <c r="AI7" s="49">
        <f>COUNTIF(AI8:AI34,"&lt;&gt;")</f>
        <v>3</v>
      </c>
      <c r="AJ7" s="70">
        <f aca="true" t="shared" si="4" ref="AJ7:AO7">SUM(AJ8:AJ34)</f>
        <v>214808</v>
      </c>
      <c r="AK7" s="70">
        <f t="shared" si="4"/>
        <v>35908</v>
      </c>
      <c r="AL7" s="70">
        <f t="shared" si="4"/>
        <v>250716</v>
      </c>
      <c r="AM7" s="70">
        <f t="shared" si="4"/>
        <v>0</v>
      </c>
      <c r="AN7" s="70">
        <f t="shared" si="4"/>
        <v>30406</v>
      </c>
      <c r="AO7" s="70">
        <f t="shared" si="4"/>
        <v>30406</v>
      </c>
      <c r="AP7" s="49">
        <f>COUNTIF(AP8:AP34,"&lt;&gt;")</f>
        <v>2</v>
      </c>
      <c r="AQ7" s="49">
        <f>COUNTIF(AQ8:AQ34,"&lt;&gt;")</f>
        <v>2</v>
      </c>
      <c r="AR7" s="70">
        <f aca="true" t="shared" si="5" ref="AR7:AW7">SUM(AR8:AR34)</f>
        <v>32204</v>
      </c>
      <c r="AS7" s="70">
        <f t="shared" si="5"/>
        <v>85926</v>
      </c>
      <c r="AT7" s="70">
        <f t="shared" si="5"/>
        <v>118130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COUNTIF(AX8:AX34,"&lt;&gt;")</f>
        <v>0</v>
      </c>
      <c r="AY7" s="49">
        <f>COUNTIF(AY8:AY34,"&lt;&gt;")</f>
        <v>0</v>
      </c>
      <c r="AZ7" s="70">
        <f aca="true" t="shared" si="6" ref="AZ7:BE7">SUM(AZ8:AZ34)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551</v>
      </c>
      <c r="B8" s="64" t="s">
        <v>552</v>
      </c>
      <c r="C8" s="51" t="s">
        <v>553</v>
      </c>
      <c r="D8" s="72">
        <f aca="true" t="shared" si="7" ref="D8:D34">SUM(L8,T8,AB8,AJ8,AR8,AZ8)</f>
        <v>0</v>
      </c>
      <c r="E8" s="72">
        <f aca="true" t="shared" si="8" ref="E8:E34">SUM(M8,U8,AC8,AK8,AS8,BA8)</f>
        <v>121834</v>
      </c>
      <c r="F8" s="72">
        <f aca="true" t="shared" si="9" ref="F8:F34">SUM(D8:E8)</f>
        <v>121834</v>
      </c>
      <c r="G8" s="72">
        <f aca="true" t="shared" si="10" ref="G8:G34">SUM(O8,W8,AE8,AM8,AU8,BC8)</f>
        <v>0</v>
      </c>
      <c r="H8" s="72">
        <f aca="true" t="shared" si="11" ref="H8:H34">SUM(P8,X8,AF8,AN8,AV8,BD8)</f>
        <v>365309</v>
      </c>
      <c r="I8" s="72">
        <f aca="true" t="shared" si="12" ref="I8:I34">SUM(G8:H8)</f>
        <v>365309</v>
      </c>
      <c r="J8" s="65" t="s">
        <v>798</v>
      </c>
      <c r="K8" s="52" t="s">
        <v>799</v>
      </c>
      <c r="L8" s="72">
        <v>0</v>
      </c>
      <c r="M8" s="72">
        <v>0</v>
      </c>
      <c r="N8" s="72">
        <v>0</v>
      </c>
      <c r="O8" s="72">
        <v>0</v>
      </c>
      <c r="P8" s="72">
        <v>179444</v>
      </c>
      <c r="Q8" s="72">
        <v>179444</v>
      </c>
      <c r="R8" s="65" t="s">
        <v>800</v>
      </c>
      <c r="S8" s="52" t="s">
        <v>801</v>
      </c>
      <c r="T8" s="72">
        <v>0</v>
      </c>
      <c r="U8" s="72">
        <v>0</v>
      </c>
      <c r="V8" s="72">
        <v>0</v>
      </c>
      <c r="W8" s="72">
        <v>0</v>
      </c>
      <c r="X8" s="72">
        <v>142209</v>
      </c>
      <c r="Y8" s="72">
        <v>142209</v>
      </c>
      <c r="Z8" s="65" t="s">
        <v>802</v>
      </c>
      <c r="AA8" s="52" t="s">
        <v>803</v>
      </c>
      <c r="AB8" s="72">
        <v>0</v>
      </c>
      <c r="AC8" s="72">
        <v>0</v>
      </c>
      <c r="AD8" s="72">
        <v>0</v>
      </c>
      <c r="AE8" s="72">
        <v>0</v>
      </c>
      <c r="AF8" s="72">
        <v>43656</v>
      </c>
      <c r="AG8" s="72">
        <v>43656</v>
      </c>
      <c r="AH8" s="65" t="s">
        <v>804</v>
      </c>
      <c r="AI8" s="52" t="s">
        <v>889</v>
      </c>
      <c r="AJ8" s="72">
        <v>0</v>
      </c>
      <c r="AK8" s="72">
        <v>35908</v>
      </c>
      <c r="AL8" s="72">
        <v>35908</v>
      </c>
      <c r="AM8" s="72">
        <v>0</v>
      </c>
      <c r="AN8" s="72">
        <v>0</v>
      </c>
      <c r="AO8" s="72">
        <v>0</v>
      </c>
      <c r="AP8" s="65" t="s">
        <v>805</v>
      </c>
      <c r="AQ8" s="52" t="s">
        <v>806</v>
      </c>
      <c r="AR8" s="72">
        <v>0</v>
      </c>
      <c r="AS8" s="72">
        <v>85926</v>
      </c>
      <c r="AT8" s="72">
        <v>85926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551</v>
      </c>
      <c r="B9" s="64" t="s">
        <v>554</v>
      </c>
      <c r="C9" s="51" t="s">
        <v>555</v>
      </c>
      <c r="D9" s="72">
        <f t="shared" si="7"/>
        <v>525</v>
      </c>
      <c r="E9" s="72">
        <f t="shared" si="8"/>
        <v>496680</v>
      </c>
      <c r="F9" s="72">
        <f t="shared" si="9"/>
        <v>497205</v>
      </c>
      <c r="G9" s="72">
        <f t="shared" si="10"/>
        <v>78</v>
      </c>
      <c r="H9" s="72">
        <f t="shared" si="11"/>
        <v>156941</v>
      </c>
      <c r="I9" s="72">
        <f t="shared" si="12"/>
        <v>157019</v>
      </c>
      <c r="J9" s="65" t="s">
        <v>800</v>
      </c>
      <c r="K9" s="52" t="s">
        <v>801</v>
      </c>
      <c r="L9" s="72">
        <v>0</v>
      </c>
      <c r="M9" s="72">
        <v>0</v>
      </c>
      <c r="N9" s="72">
        <v>0</v>
      </c>
      <c r="O9" s="72">
        <v>0</v>
      </c>
      <c r="P9" s="72">
        <v>85027</v>
      </c>
      <c r="Q9" s="72">
        <v>85027</v>
      </c>
      <c r="R9" s="65" t="s">
        <v>807</v>
      </c>
      <c r="S9" s="52" t="s">
        <v>808</v>
      </c>
      <c r="T9" s="72">
        <v>525</v>
      </c>
      <c r="U9" s="72">
        <v>134933</v>
      </c>
      <c r="V9" s="72">
        <v>135458</v>
      </c>
      <c r="W9" s="72">
        <v>78</v>
      </c>
      <c r="X9" s="72">
        <v>71914</v>
      </c>
      <c r="Y9" s="72">
        <v>71992</v>
      </c>
      <c r="Z9" s="65" t="s">
        <v>809</v>
      </c>
      <c r="AA9" s="52" t="s">
        <v>810</v>
      </c>
      <c r="AB9" s="72">
        <v>0</v>
      </c>
      <c r="AC9" s="72">
        <v>361747</v>
      </c>
      <c r="AD9" s="72">
        <v>361747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551</v>
      </c>
      <c r="B10" s="64" t="s">
        <v>556</v>
      </c>
      <c r="C10" s="51" t="s">
        <v>557</v>
      </c>
      <c r="D10" s="72">
        <f t="shared" si="7"/>
        <v>232352</v>
      </c>
      <c r="E10" s="72">
        <f t="shared" si="8"/>
        <v>108538</v>
      </c>
      <c r="F10" s="72">
        <f t="shared" si="9"/>
        <v>340890</v>
      </c>
      <c r="G10" s="72">
        <f t="shared" si="10"/>
        <v>0</v>
      </c>
      <c r="H10" s="72">
        <f t="shared" si="11"/>
        <v>298926</v>
      </c>
      <c r="I10" s="72">
        <f t="shared" si="12"/>
        <v>298926</v>
      </c>
      <c r="J10" s="65" t="s">
        <v>811</v>
      </c>
      <c r="K10" s="52" t="s">
        <v>812</v>
      </c>
      <c r="L10" s="72">
        <v>0</v>
      </c>
      <c r="M10" s="72">
        <v>0</v>
      </c>
      <c r="N10" s="72">
        <v>0</v>
      </c>
      <c r="O10" s="72">
        <v>0</v>
      </c>
      <c r="P10" s="72">
        <v>298926</v>
      </c>
      <c r="Q10" s="72">
        <v>298926</v>
      </c>
      <c r="R10" s="65" t="s">
        <v>813</v>
      </c>
      <c r="S10" s="52" t="s">
        <v>814</v>
      </c>
      <c r="T10" s="72">
        <v>17544</v>
      </c>
      <c r="U10" s="72">
        <v>49226</v>
      </c>
      <c r="V10" s="72">
        <v>66770</v>
      </c>
      <c r="W10" s="72">
        <v>0</v>
      </c>
      <c r="X10" s="72">
        <v>0</v>
      </c>
      <c r="Y10" s="72">
        <v>0</v>
      </c>
      <c r="Z10" s="65" t="s">
        <v>815</v>
      </c>
      <c r="AA10" s="52" t="s">
        <v>816</v>
      </c>
      <c r="AB10" s="72">
        <v>0</v>
      </c>
      <c r="AC10" s="72">
        <v>59312</v>
      </c>
      <c r="AD10" s="72">
        <v>59312</v>
      </c>
      <c r="AE10" s="72">
        <v>0</v>
      </c>
      <c r="AF10" s="72">
        <v>0</v>
      </c>
      <c r="AG10" s="72">
        <v>0</v>
      </c>
      <c r="AH10" s="65" t="s">
        <v>817</v>
      </c>
      <c r="AI10" s="52" t="s">
        <v>890</v>
      </c>
      <c r="AJ10" s="72">
        <v>214808</v>
      </c>
      <c r="AK10" s="72">
        <v>0</v>
      </c>
      <c r="AL10" s="72">
        <v>214808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551</v>
      </c>
      <c r="B11" s="64" t="s">
        <v>558</v>
      </c>
      <c r="C11" s="51" t="s">
        <v>559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551</v>
      </c>
      <c r="B12" s="54" t="s">
        <v>560</v>
      </c>
      <c r="C12" s="53" t="s">
        <v>561</v>
      </c>
      <c r="D12" s="74">
        <f t="shared" si="7"/>
        <v>14091</v>
      </c>
      <c r="E12" s="74">
        <f t="shared" si="8"/>
        <v>267468</v>
      </c>
      <c r="F12" s="74">
        <f t="shared" si="9"/>
        <v>281559</v>
      </c>
      <c r="G12" s="74">
        <f t="shared" si="10"/>
        <v>4188</v>
      </c>
      <c r="H12" s="74">
        <f t="shared" si="11"/>
        <v>101516</v>
      </c>
      <c r="I12" s="74">
        <f t="shared" si="12"/>
        <v>105704</v>
      </c>
      <c r="J12" s="54" t="s">
        <v>819</v>
      </c>
      <c r="K12" s="53" t="s">
        <v>885</v>
      </c>
      <c r="L12" s="74">
        <v>0</v>
      </c>
      <c r="M12" s="74">
        <v>181099</v>
      </c>
      <c r="N12" s="74">
        <v>181099</v>
      </c>
      <c r="O12" s="74">
        <v>0</v>
      </c>
      <c r="P12" s="74">
        <v>0</v>
      </c>
      <c r="Q12" s="74">
        <v>0</v>
      </c>
      <c r="R12" s="54" t="s">
        <v>820</v>
      </c>
      <c r="S12" s="53" t="s">
        <v>821</v>
      </c>
      <c r="T12" s="74">
        <v>14091</v>
      </c>
      <c r="U12" s="74">
        <v>86369</v>
      </c>
      <c r="V12" s="74">
        <v>100460</v>
      </c>
      <c r="W12" s="74">
        <v>4188</v>
      </c>
      <c r="X12" s="74">
        <v>101516</v>
      </c>
      <c r="Y12" s="74">
        <v>105704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551</v>
      </c>
      <c r="B13" s="54" t="s">
        <v>562</v>
      </c>
      <c r="C13" s="53" t="s">
        <v>563</v>
      </c>
      <c r="D13" s="74">
        <f t="shared" si="7"/>
        <v>2555</v>
      </c>
      <c r="E13" s="74">
        <f t="shared" si="8"/>
        <v>309721</v>
      </c>
      <c r="F13" s="74">
        <f t="shared" si="9"/>
        <v>312276</v>
      </c>
      <c r="G13" s="74">
        <f t="shared" si="10"/>
        <v>5993</v>
      </c>
      <c r="H13" s="74">
        <f t="shared" si="11"/>
        <v>135434</v>
      </c>
      <c r="I13" s="74">
        <f t="shared" si="12"/>
        <v>141427</v>
      </c>
      <c r="J13" s="54" t="s">
        <v>820</v>
      </c>
      <c r="K13" s="53" t="s">
        <v>821</v>
      </c>
      <c r="L13" s="74">
        <v>2555</v>
      </c>
      <c r="M13" s="74">
        <v>15959</v>
      </c>
      <c r="N13" s="74">
        <v>18514</v>
      </c>
      <c r="O13" s="74">
        <v>5993</v>
      </c>
      <c r="P13" s="74">
        <v>135434</v>
      </c>
      <c r="Q13" s="74">
        <v>141427</v>
      </c>
      <c r="R13" s="54" t="s">
        <v>822</v>
      </c>
      <c r="S13" s="53" t="s">
        <v>823</v>
      </c>
      <c r="T13" s="74">
        <v>0</v>
      </c>
      <c r="U13" s="74">
        <v>293762</v>
      </c>
      <c r="V13" s="74">
        <v>293762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551</v>
      </c>
      <c r="B14" s="54" t="s">
        <v>564</v>
      </c>
      <c r="C14" s="53" t="s">
        <v>565</v>
      </c>
      <c r="D14" s="74">
        <f t="shared" si="7"/>
        <v>1355</v>
      </c>
      <c r="E14" s="74">
        <f t="shared" si="8"/>
        <v>415551</v>
      </c>
      <c r="F14" s="74">
        <f t="shared" si="9"/>
        <v>416906</v>
      </c>
      <c r="G14" s="74">
        <f t="shared" si="10"/>
        <v>105</v>
      </c>
      <c r="H14" s="74">
        <f t="shared" si="11"/>
        <v>99244</v>
      </c>
      <c r="I14" s="74">
        <f t="shared" si="12"/>
        <v>99349</v>
      </c>
      <c r="J14" s="54" t="s">
        <v>807</v>
      </c>
      <c r="K14" s="53" t="s">
        <v>808</v>
      </c>
      <c r="L14" s="74">
        <v>1355</v>
      </c>
      <c r="M14" s="74">
        <v>415551</v>
      </c>
      <c r="N14" s="74">
        <v>416906</v>
      </c>
      <c r="O14" s="74">
        <v>105</v>
      </c>
      <c r="P14" s="74">
        <v>99244</v>
      </c>
      <c r="Q14" s="74">
        <v>99349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551</v>
      </c>
      <c r="B15" s="54" t="s">
        <v>566</v>
      </c>
      <c r="C15" s="53" t="s">
        <v>567</v>
      </c>
      <c r="D15" s="74">
        <f t="shared" si="7"/>
        <v>27506</v>
      </c>
      <c r="E15" s="74">
        <f t="shared" si="8"/>
        <v>310367</v>
      </c>
      <c r="F15" s="74">
        <f t="shared" si="9"/>
        <v>337873</v>
      </c>
      <c r="G15" s="74">
        <f t="shared" si="10"/>
        <v>0</v>
      </c>
      <c r="H15" s="74">
        <f t="shared" si="11"/>
        <v>55055</v>
      </c>
      <c r="I15" s="74">
        <f t="shared" si="12"/>
        <v>55055</v>
      </c>
      <c r="J15" s="54" t="s">
        <v>824</v>
      </c>
      <c r="K15" s="53" t="s">
        <v>825</v>
      </c>
      <c r="L15" s="74">
        <v>27506</v>
      </c>
      <c r="M15" s="74">
        <v>310367</v>
      </c>
      <c r="N15" s="74">
        <v>337873</v>
      </c>
      <c r="O15" s="74">
        <v>0</v>
      </c>
      <c r="P15" s="74">
        <v>55055</v>
      </c>
      <c r="Q15" s="74">
        <v>55055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551</v>
      </c>
      <c r="B16" s="54" t="s">
        <v>568</v>
      </c>
      <c r="C16" s="53" t="s">
        <v>569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551</v>
      </c>
      <c r="B17" s="54" t="s">
        <v>570</v>
      </c>
      <c r="C17" s="53" t="s">
        <v>571</v>
      </c>
      <c r="D17" s="74">
        <f t="shared" si="7"/>
        <v>34329</v>
      </c>
      <c r="E17" s="74">
        <f t="shared" si="8"/>
        <v>40057</v>
      </c>
      <c r="F17" s="74">
        <f t="shared" si="9"/>
        <v>74386</v>
      </c>
      <c r="G17" s="74">
        <f t="shared" si="10"/>
        <v>0</v>
      </c>
      <c r="H17" s="74">
        <f t="shared" si="11"/>
        <v>7438</v>
      </c>
      <c r="I17" s="74">
        <f t="shared" si="12"/>
        <v>7438</v>
      </c>
      <c r="J17" s="54" t="s">
        <v>826</v>
      </c>
      <c r="K17" s="53" t="s">
        <v>827</v>
      </c>
      <c r="L17" s="74">
        <v>0</v>
      </c>
      <c r="M17" s="74">
        <v>40057</v>
      </c>
      <c r="N17" s="74">
        <v>40057</v>
      </c>
      <c r="O17" s="74">
        <v>0</v>
      </c>
      <c r="P17" s="74">
        <v>0</v>
      </c>
      <c r="Q17" s="74">
        <v>0</v>
      </c>
      <c r="R17" s="54" t="s">
        <v>828</v>
      </c>
      <c r="S17" s="53" t="s">
        <v>829</v>
      </c>
      <c r="T17" s="74">
        <v>34329</v>
      </c>
      <c r="U17" s="74">
        <v>0</v>
      </c>
      <c r="V17" s="74">
        <v>34329</v>
      </c>
      <c r="W17" s="74">
        <v>0</v>
      </c>
      <c r="X17" s="74">
        <v>0</v>
      </c>
      <c r="Y17" s="74">
        <v>0</v>
      </c>
      <c r="Z17" s="54" t="s">
        <v>830</v>
      </c>
      <c r="AA17" s="53" t="s">
        <v>831</v>
      </c>
      <c r="AB17" s="74">
        <v>0</v>
      </c>
      <c r="AC17" s="74">
        <v>0</v>
      </c>
      <c r="AD17" s="74">
        <v>0</v>
      </c>
      <c r="AE17" s="74">
        <v>0</v>
      </c>
      <c r="AF17" s="74">
        <v>7438</v>
      </c>
      <c r="AG17" s="74">
        <v>7438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551</v>
      </c>
      <c r="B18" s="54" t="s">
        <v>572</v>
      </c>
      <c r="C18" s="53" t="s">
        <v>573</v>
      </c>
      <c r="D18" s="74">
        <f t="shared" si="7"/>
        <v>33977</v>
      </c>
      <c r="E18" s="74">
        <f t="shared" si="8"/>
        <v>0</v>
      </c>
      <c r="F18" s="74">
        <f t="shared" si="9"/>
        <v>33977</v>
      </c>
      <c r="G18" s="74">
        <f t="shared" si="10"/>
        <v>0</v>
      </c>
      <c r="H18" s="74">
        <f t="shared" si="11"/>
        <v>97049</v>
      </c>
      <c r="I18" s="74">
        <f t="shared" si="12"/>
        <v>97049</v>
      </c>
      <c r="J18" s="54" t="s">
        <v>798</v>
      </c>
      <c r="K18" s="53" t="s">
        <v>799</v>
      </c>
      <c r="L18" s="74">
        <v>0</v>
      </c>
      <c r="M18" s="74">
        <v>0</v>
      </c>
      <c r="N18" s="74">
        <v>0</v>
      </c>
      <c r="O18" s="74">
        <v>0</v>
      </c>
      <c r="P18" s="74">
        <v>97049</v>
      </c>
      <c r="Q18" s="74">
        <v>97049</v>
      </c>
      <c r="R18" s="54" t="s">
        <v>828</v>
      </c>
      <c r="S18" s="53" t="s">
        <v>829</v>
      </c>
      <c r="T18" s="74">
        <v>33977</v>
      </c>
      <c r="U18" s="74">
        <v>0</v>
      </c>
      <c r="V18" s="74">
        <v>33977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551</v>
      </c>
      <c r="B19" s="54" t="s">
        <v>574</v>
      </c>
      <c r="C19" s="53" t="s">
        <v>575</v>
      </c>
      <c r="D19" s="74">
        <f t="shared" si="7"/>
        <v>13784</v>
      </c>
      <c r="E19" s="74">
        <f t="shared" si="8"/>
        <v>66558</v>
      </c>
      <c r="F19" s="74">
        <f t="shared" si="9"/>
        <v>80342</v>
      </c>
      <c r="G19" s="74">
        <f t="shared" si="10"/>
        <v>0</v>
      </c>
      <c r="H19" s="74">
        <f t="shared" si="11"/>
        <v>124770</v>
      </c>
      <c r="I19" s="74">
        <f t="shared" si="12"/>
        <v>124770</v>
      </c>
      <c r="J19" s="54" t="s">
        <v>830</v>
      </c>
      <c r="K19" s="53" t="s">
        <v>831</v>
      </c>
      <c r="L19" s="74">
        <v>0</v>
      </c>
      <c r="M19" s="74">
        <v>0</v>
      </c>
      <c r="N19" s="74">
        <v>0</v>
      </c>
      <c r="O19" s="74">
        <v>0</v>
      </c>
      <c r="P19" s="74">
        <v>124770</v>
      </c>
      <c r="Q19" s="74">
        <v>124770</v>
      </c>
      <c r="R19" s="54" t="s">
        <v>826</v>
      </c>
      <c r="S19" s="53" t="s">
        <v>827</v>
      </c>
      <c r="T19" s="74">
        <v>0</v>
      </c>
      <c r="U19" s="74">
        <v>66558</v>
      </c>
      <c r="V19" s="74">
        <v>66558</v>
      </c>
      <c r="W19" s="74">
        <v>0</v>
      </c>
      <c r="X19" s="74">
        <v>0</v>
      </c>
      <c r="Y19" s="74">
        <v>0</v>
      </c>
      <c r="Z19" s="54" t="s">
        <v>828</v>
      </c>
      <c r="AA19" s="53" t="s">
        <v>829</v>
      </c>
      <c r="AB19" s="74">
        <v>13784</v>
      </c>
      <c r="AC19" s="74">
        <v>0</v>
      </c>
      <c r="AD19" s="74">
        <v>13784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551</v>
      </c>
      <c r="B20" s="54" t="s">
        <v>576</v>
      </c>
      <c r="C20" s="53" t="s">
        <v>577</v>
      </c>
      <c r="D20" s="74">
        <f t="shared" si="7"/>
        <v>0</v>
      </c>
      <c r="E20" s="74">
        <f t="shared" si="8"/>
        <v>204311</v>
      </c>
      <c r="F20" s="74">
        <f t="shared" si="9"/>
        <v>204311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 t="s">
        <v>832</v>
      </c>
      <c r="K20" s="53" t="s">
        <v>887</v>
      </c>
      <c r="L20" s="74">
        <v>0</v>
      </c>
      <c r="M20" s="74">
        <v>204311</v>
      </c>
      <c r="N20" s="74">
        <v>204311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551</v>
      </c>
      <c r="B21" s="54" t="s">
        <v>578</v>
      </c>
      <c r="C21" s="53" t="s">
        <v>579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65056</v>
      </c>
      <c r="I21" s="74">
        <f t="shared" si="12"/>
        <v>65056</v>
      </c>
      <c r="J21" s="54" t="s">
        <v>833</v>
      </c>
      <c r="K21" s="53" t="s">
        <v>834</v>
      </c>
      <c r="L21" s="74">
        <v>0</v>
      </c>
      <c r="M21" s="74">
        <v>0</v>
      </c>
      <c r="N21" s="74">
        <v>0</v>
      </c>
      <c r="O21" s="74">
        <v>0</v>
      </c>
      <c r="P21" s="74">
        <v>65056</v>
      </c>
      <c r="Q21" s="74">
        <v>65056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551</v>
      </c>
      <c r="B22" s="54" t="s">
        <v>580</v>
      </c>
      <c r="C22" s="53" t="s">
        <v>581</v>
      </c>
      <c r="D22" s="74">
        <f t="shared" si="7"/>
        <v>4635</v>
      </c>
      <c r="E22" s="74">
        <f t="shared" si="8"/>
        <v>190456</v>
      </c>
      <c r="F22" s="74">
        <f t="shared" si="9"/>
        <v>195091</v>
      </c>
      <c r="G22" s="74">
        <f t="shared" si="10"/>
        <v>2215</v>
      </c>
      <c r="H22" s="74">
        <f t="shared" si="11"/>
        <v>50051</v>
      </c>
      <c r="I22" s="74">
        <f t="shared" si="12"/>
        <v>52266</v>
      </c>
      <c r="J22" s="54" t="s">
        <v>809</v>
      </c>
      <c r="K22" s="53" t="s">
        <v>810</v>
      </c>
      <c r="L22" s="74">
        <v>0</v>
      </c>
      <c r="M22" s="74">
        <v>50453</v>
      </c>
      <c r="N22" s="74">
        <v>50453</v>
      </c>
      <c r="O22" s="74">
        <v>0</v>
      </c>
      <c r="P22" s="74">
        <v>0</v>
      </c>
      <c r="Q22" s="74">
        <v>0</v>
      </c>
      <c r="R22" s="54" t="s">
        <v>819</v>
      </c>
      <c r="S22" s="53" t="s">
        <v>885</v>
      </c>
      <c r="T22" s="74">
        <v>0</v>
      </c>
      <c r="U22" s="74">
        <v>107820</v>
      </c>
      <c r="V22" s="74">
        <v>107820</v>
      </c>
      <c r="W22" s="74" t="s">
        <v>835</v>
      </c>
      <c r="X22" s="74">
        <v>0</v>
      </c>
      <c r="Y22" s="74">
        <v>0</v>
      </c>
      <c r="Z22" s="54" t="s">
        <v>820</v>
      </c>
      <c r="AA22" s="53" t="s">
        <v>821</v>
      </c>
      <c r="AB22" s="74">
        <v>4635</v>
      </c>
      <c r="AC22" s="74">
        <v>32183</v>
      </c>
      <c r="AD22" s="74">
        <v>36818</v>
      </c>
      <c r="AE22" s="74">
        <v>2215</v>
      </c>
      <c r="AF22" s="74">
        <v>50051</v>
      </c>
      <c r="AG22" s="74">
        <v>52266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551</v>
      </c>
      <c r="B23" s="54" t="s">
        <v>582</v>
      </c>
      <c r="C23" s="53" t="s">
        <v>583</v>
      </c>
      <c r="D23" s="74">
        <f t="shared" si="7"/>
        <v>15700</v>
      </c>
      <c r="E23" s="74">
        <f t="shared" si="8"/>
        <v>89778</v>
      </c>
      <c r="F23" s="74">
        <f t="shared" si="9"/>
        <v>105478</v>
      </c>
      <c r="G23" s="74">
        <f t="shared" si="10"/>
        <v>0</v>
      </c>
      <c r="H23" s="74">
        <f t="shared" si="11"/>
        <v>14291</v>
      </c>
      <c r="I23" s="74">
        <f t="shared" si="12"/>
        <v>14291</v>
      </c>
      <c r="J23" s="54" t="s">
        <v>826</v>
      </c>
      <c r="K23" s="53" t="s">
        <v>827</v>
      </c>
      <c r="L23" s="74">
        <v>0</v>
      </c>
      <c r="M23" s="74">
        <v>89778</v>
      </c>
      <c r="N23" s="74">
        <v>89778</v>
      </c>
      <c r="O23" s="74">
        <v>0</v>
      </c>
      <c r="P23" s="74">
        <v>0</v>
      </c>
      <c r="Q23" s="74">
        <v>0</v>
      </c>
      <c r="R23" s="54" t="s">
        <v>830</v>
      </c>
      <c r="S23" s="53" t="s">
        <v>831</v>
      </c>
      <c r="T23" s="74">
        <v>0</v>
      </c>
      <c r="U23" s="74">
        <v>0</v>
      </c>
      <c r="V23" s="74">
        <v>0</v>
      </c>
      <c r="W23" s="74">
        <v>0</v>
      </c>
      <c r="X23" s="74">
        <v>14291</v>
      </c>
      <c r="Y23" s="74">
        <v>14291</v>
      </c>
      <c r="Z23" s="54" t="s">
        <v>828</v>
      </c>
      <c r="AA23" s="53" t="s">
        <v>829</v>
      </c>
      <c r="AB23" s="74">
        <v>15700</v>
      </c>
      <c r="AC23" s="74" t="s">
        <v>835</v>
      </c>
      <c r="AD23" s="74">
        <v>15700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551</v>
      </c>
      <c r="B24" s="54" t="s">
        <v>584</v>
      </c>
      <c r="C24" s="53" t="s">
        <v>585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6997</v>
      </c>
      <c r="I24" s="74">
        <f t="shared" si="12"/>
        <v>6997</v>
      </c>
      <c r="J24" s="54" t="s">
        <v>800</v>
      </c>
      <c r="K24" s="53" t="s">
        <v>801</v>
      </c>
      <c r="L24" s="74">
        <v>0</v>
      </c>
      <c r="M24" s="74">
        <v>0</v>
      </c>
      <c r="N24" s="74">
        <v>0</v>
      </c>
      <c r="O24" s="74">
        <v>0</v>
      </c>
      <c r="P24" s="74">
        <v>6997</v>
      </c>
      <c r="Q24" s="74">
        <v>6997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551</v>
      </c>
      <c r="B25" s="54" t="s">
        <v>586</v>
      </c>
      <c r="C25" s="53" t="s">
        <v>587</v>
      </c>
      <c r="D25" s="74">
        <f t="shared" si="7"/>
        <v>1817</v>
      </c>
      <c r="E25" s="74">
        <f t="shared" si="8"/>
        <v>65587</v>
      </c>
      <c r="F25" s="74">
        <f t="shared" si="9"/>
        <v>67404</v>
      </c>
      <c r="G25" s="74">
        <f t="shared" si="10"/>
        <v>1426</v>
      </c>
      <c r="H25" s="74">
        <f t="shared" si="11"/>
        <v>32296</v>
      </c>
      <c r="I25" s="74">
        <f t="shared" si="12"/>
        <v>33722</v>
      </c>
      <c r="J25" s="54" t="s">
        <v>820</v>
      </c>
      <c r="K25" s="53" t="s">
        <v>821</v>
      </c>
      <c r="L25" s="74">
        <v>1817</v>
      </c>
      <c r="M25" s="74">
        <v>13462</v>
      </c>
      <c r="N25" s="74">
        <v>15279</v>
      </c>
      <c r="O25" s="74">
        <v>1426</v>
      </c>
      <c r="P25" s="74">
        <v>32296</v>
      </c>
      <c r="Q25" s="74">
        <v>33722</v>
      </c>
      <c r="R25" s="54" t="s">
        <v>819</v>
      </c>
      <c r="S25" s="53" t="s">
        <v>885</v>
      </c>
      <c r="T25" s="74">
        <v>0</v>
      </c>
      <c r="U25" s="74">
        <v>52125</v>
      </c>
      <c r="V25" s="74">
        <v>52125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551</v>
      </c>
      <c r="B26" s="54" t="s">
        <v>588</v>
      </c>
      <c r="C26" s="53" t="s">
        <v>589</v>
      </c>
      <c r="D26" s="74">
        <f t="shared" si="7"/>
        <v>3240</v>
      </c>
      <c r="E26" s="74">
        <f t="shared" si="8"/>
        <v>91820</v>
      </c>
      <c r="F26" s="74">
        <f t="shared" si="9"/>
        <v>95060</v>
      </c>
      <c r="G26" s="74">
        <f t="shared" si="10"/>
        <v>1350</v>
      </c>
      <c r="H26" s="74">
        <f t="shared" si="11"/>
        <v>30445</v>
      </c>
      <c r="I26" s="74">
        <f t="shared" si="12"/>
        <v>31795</v>
      </c>
      <c r="J26" s="54" t="s">
        <v>822</v>
      </c>
      <c r="K26" s="53" t="s">
        <v>823</v>
      </c>
      <c r="L26" s="74">
        <v>0</v>
      </c>
      <c r="M26" s="74">
        <v>74673</v>
      </c>
      <c r="N26" s="74">
        <v>74673</v>
      </c>
      <c r="O26" s="74">
        <v>0</v>
      </c>
      <c r="P26" s="74">
        <v>0</v>
      </c>
      <c r="Q26" s="74">
        <v>0</v>
      </c>
      <c r="R26" s="54" t="s">
        <v>820</v>
      </c>
      <c r="S26" s="53" t="s">
        <v>821</v>
      </c>
      <c r="T26" s="74">
        <v>3240</v>
      </c>
      <c r="U26" s="74">
        <v>17147</v>
      </c>
      <c r="V26" s="74">
        <v>20387</v>
      </c>
      <c r="W26" s="74">
        <v>1350</v>
      </c>
      <c r="X26" s="74">
        <v>30445</v>
      </c>
      <c r="Y26" s="74">
        <v>31795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551</v>
      </c>
      <c r="B27" s="54" t="s">
        <v>590</v>
      </c>
      <c r="C27" s="53" t="s">
        <v>591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551</v>
      </c>
      <c r="B28" s="54" t="s">
        <v>592</v>
      </c>
      <c r="C28" s="53" t="s">
        <v>593</v>
      </c>
      <c r="D28" s="74">
        <f t="shared" si="7"/>
        <v>27312</v>
      </c>
      <c r="E28" s="74">
        <f t="shared" si="8"/>
        <v>99702</v>
      </c>
      <c r="F28" s="74">
        <f t="shared" si="9"/>
        <v>127014</v>
      </c>
      <c r="G28" s="74">
        <f t="shared" si="10"/>
        <v>0</v>
      </c>
      <c r="H28" s="74">
        <f t="shared" si="11"/>
        <v>39545</v>
      </c>
      <c r="I28" s="74">
        <f t="shared" si="12"/>
        <v>39545</v>
      </c>
      <c r="J28" s="54" t="s">
        <v>815</v>
      </c>
      <c r="K28" s="53" t="s">
        <v>816</v>
      </c>
      <c r="L28" s="74">
        <v>0</v>
      </c>
      <c r="M28" s="74">
        <v>99702</v>
      </c>
      <c r="N28" s="74">
        <v>99702</v>
      </c>
      <c r="O28" s="74">
        <v>0</v>
      </c>
      <c r="P28" s="74">
        <v>0</v>
      </c>
      <c r="Q28" s="74">
        <v>0</v>
      </c>
      <c r="R28" s="54" t="s">
        <v>811</v>
      </c>
      <c r="S28" s="53" t="s">
        <v>812</v>
      </c>
      <c r="T28" s="74">
        <v>0</v>
      </c>
      <c r="U28" s="74">
        <v>0</v>
      </c>
      <c r="V28" s="74">
        <v>0</v>
      </c>
      <c r="W28" s="74">
        <v>0</v>
      </c>
      <c r="X28" s="74">
        <v>39545</v>
      </c>
      <c r="Y28" s="74">
        <v>39545</v>
      </c>
      <c r="Z28" s="54" t="s">
        <v>817</v>
      </c>
      <c r="AA28" s="53" t="s">
        <v>890</v>
      </c>
      <c r="AB28" s="74">
        <v>27312</v>
      </c>
      <c r="AC28" s="74">
        <v>0</v>
      </c>
      <c r="AD28" s="74">
        <v>27312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551</v>
      </c>
      <c r="B29" s="54" t="s">
        <v>594</v>
      </c>
      <c r="C29" s="53" t="s">
        <v>595</v>
      </c>
      <c r="D29" s="74">
        <f t="shared" si="7"/>
        <v>21881</v>
      </c>
      <c r="E29" s="74">
        <f t="shared" si="8"/>
        <v>77955</v>
      </c>
      <c r="F29" s="74">
        <f t="shared" si="9"/>
        <v>99836</v>
      </c>
      <c r="G29" s="74">
        <f t="shared" si="10"/>
        <v>0</v>
      </c>
      <c r="H29" s="74">
        <f t="shared" si="11"/>
        <v>16379</v>
      </c>
      <c r="I29" s="74">
        <f t="shared" si="12"/>
        <v>16379</v>
      </c>
      <c r="J29" s="54" t="s">
        <v>813</v>
      </c>
      <c r="K29" s="53" t="s">
        <v>814</v>
      </c>
      <c r="L29" s="74">
        <v>0</v>
      </c>
      <c r="M29" s="74">
        <v>77955</v>
      </c>
      <c r="N29" s="74">
        <v>77955</v>
      </c>
      <c r="O29" s="74">
        <v>0</v>
      </c>
      <c r="P29" s="74">
        <v>0</v>
      </c>
      <c r="Q29" s="74">
        <v>0</v>
      </c>
      <c r="R29" s="54" t="s">
        <v>833</v>
      </c>
      <c r="S29" s="53" t="s">
        <v>834</v>
      </c>
      <c r="T29" s="74">
        <v>0</v>
      </c>
      <c r="U29" s="74">
        <v>0</v>
      </c>
      <c r="V29" s="74">
        <v>0</v>
      </c>
      <c r="W29" s="74">
        <v>0</v>
      </c>
      <c r="X29" s="74">
        <v>16379</v>
      </c>
      <c r="Y29" s="74">
        <v>16379</v>
      </c>
      <c r="Z29" s="54" t="s">
        <v>817</v>
      </c>
      <c r="AA29" s="53" t="s">
        <v>891</v>
      </c>
      <c r="AB29" s="74">
        <v>21881</v>
      </c>
      <c r="AC29" s="74">
        <v>0</v>
      </c>
      <c r="AD29" s="74">
        <v>21881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551</v>
      </c>
      <c r="B30" s="54" t="s">
        <v>596</v>
      </c>
      <c r="C30" s="53" t="s">
        <v>597</v>
      </c>
      <c r="D30" s="74">
        <f t="shared" si="7"/>
        <v>29250</v>
      </c>
      <c r="E30" s="74">
        <f t="shared" si="8"/>
        <v>44440</v>
      </c>
      <c r="F30" s="74">
        <f t="shared" si="9"/>
        <v>73690</v>
      </c>
      <c r="G30" s="74">
        <f t="shared" si="10"/>
        <v>0</v>
      </c>
      <c r="H30" s="74">
        <f t="shared" si="11"/>
        <v>39590</v>
      </c>
      <c r="I30" s="74">
        <f t="shared" si="12"/>
        <v>39590</v>
      </c>
      <c r="J30" s="54" t="s">
        <v>833</v>
      </c>
      <c r="K30" s="53" t="s">
        <v>834</v>
      </c>
      <c r="L30" s="74">
        <v>0</v>
      </c>
      <c r="M30" s="74">
        <v>0</v>
      </c>
      <c r="N30" s="74">
        <v>0</v>
      </c>
      <c r="O30" s="74">
        <v>0</v>
      </c>
      <c r="P30" s="74">
        <v>39590</v>
      </c>
      <c r="Q30" s="74">
        <v>39590</v>
      </c>
      <c r="R30" s="54" t="s">
        <v>813</v>
      </c>
      <c r="S30" s="53" t="s">
        <v>814</v>
      </c>
      <c r="T30" s="74">
        <v>16671</v>
      </c>
      <c r="U30" s="74">
        <v>44440</v>
      </c>
      <c r="V30" s="74">
        <v>61111</v>
      </c>
      <c r="W30" s="74">
        <v>0</v>
      </c>
      <c r="X30" s="74">
        <v>0</v>
      </c>
      <c r="Y30" s="74">
        <v>0</v>
      </c>
      <c r="Z30" s="54" t="s">
        <v>817</v>
      </c>
      <c r="AA30" s="53" t="s">
        <v>891</v>
      </c>
      <c r="AB30" s="74">
        <v>12579</v>
      </c>
      <c r="AC30" s="74">
        <v>0</v>
      </c>
      <c r="AD30" s="74">
        <v>12579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551</v>
      </c>
      <c r="B31" s="54" t="s">
        <v>598</v>
      </c>
      <c r="C31" s="53" t="s">
        <v>599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2294</v>
      </c>
      <c r="I31" s="74">
        <f t="shared" si="12"/>
        <v>2294</v>
      </c>
      <c r="J31" s="54" t="s">
        <v>833</v>
      </c>
      <c r="K31" s="53" t="s">
        <v>834</v>
      </c>
      <c r="L31" s="74">
        <v>0</v>
      </c>
      <c r="M31" s="74" t="s">
        <v>835</v>
      </c>
      <c r="N31" s="74">
        <v>0</v>
      </c>
      <c r="O31" s="74">
        <v>0</v>
      </c>
      <c r="P31" s="74">
        <v>2294</v>
      </c>
      <c r="Q31" s="74">
        <v>2294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 t="s">
        <v>835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551</v>
      </c>
      <c r="B32" s="54" t="s">
        <v>600</v>
      </c>
      <c r="C32" s="53" t="s">
        <v>601</v>
      </c>
      <c r="D32" s="74">
        <f t="shared" si="7"/>
        <v>0</v>
      </c>
      <c r="E32" s="74">
        <f t="shared" si="8"/>
        <v>68841</v>
      </c>
      <c r="F32" s="74">
        <f t="shared" si="9"/>
        <v>68841</v>
      </c>
      <c r="G32" s="74">
        <f t="shared" si="10"/>
        <v>0</v>
      </c>
      <c r="H32" s="74">
        <f t="shared" si="11"/>
        <v>15480</v>
      </c>
      <c r="I32" s="74">
        <f t="shared" si="12"/>
        <v>15480</v>
      </c>
      <c r="J32" s="54" t="s">
        <v>805</v>
      </c>
      <c r="K32" s="53" t="s">
        <v>806</v>
      </c>
      <c r="L32" s="74">
        <v>0</v>
      </c>
      <c r="M32" s="74">
        <v>68841</v>
      </c>
      <c r="N32" s="74">
        <v>68841</v>
      </c>
      <c r="O32" s="74">
        <v>0</v>
      </c>
      <c r="P32" s="74">
        <v>0</v>
      </c>
      <c r="Q32" s="74">
        <v>0</v>
      </c>
      <c r="R32" s="54" t="s">
        <v>802</v>
      </c>
      <c r="S32" s="53" t="s">
        <v>803</v>
      </c>
      <c r="T32" s="74">
        <v>0</v>
      </c>
      <c r="U32" s="74">
        <v>0</v>
      </c>
      <c r="V32" s="74">
        <v>0</v>
      </c>
      <c r="W32" s="74">
        <v>0</v>
      </c>
      <c r="X32" s="74">
        <v>15480</v>
      </c>
      <c r="Y32" s="74">
        <v>15480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551</v>
      </c>
      <c r="B33" s="54" t="s">
        <v>602</v>
      </c>
      <c r="C33" s="53" t="s">
        <v>603</v>
      </c>
      <c r="D33" s="74">
        <f t="shared" si="7"/>
        <v>32204</v>
      </c>
      <c r="E33" s="74">
        <f t="shared" si="8"/>
        <v>82676</v>
      </c>
      <c r="F33" s="74">
        <f t="shared" si="9"/>
        <v>114880</v>
      </c>
      <c r="G33" s="74">
        <f t="shared" si="10"/>
        <v>0</v>
      </c>
      <c r="H33" s="74">
        <f t="shared" si="11"/>
        <v>48521</v>
      </c>
      <c r="I33" s="74">
        <f t="shared" si="12"/>
        <v>48521</v>
      </c>
      <c r="J33" s="54" t="s">
        <v>815</v>
      </c>
      <c r="K33" s="53" t="s">
        <v>816</v>
      </c>
      <c r="L33" s="74">
        <v>0</v>
      </c>
      <c r="M33" s="74">
        <v>56744</v>
      </c>
      <c r="N33" s="74">
        <v>56744</v>
      </c>
      <c r="O33" s="74">
        <v>0</v>
      </c>
      <c r="P33" s="74">
        <v>0</v>
      </c>
      <c r="Q33" s="74">
        <v>0</v>
      </c>
      <c r="R33" s="54" t="s">
        <v>832</v>
      </c>
      <c r="S33" s="53" t="s">
        <v>887</v>
      </c>
      <c r="T33" s="74">
        <v>0</v>
      </c>
      <c r="U33" s="74">
        <v>25932</v>
      </c>
      <c r="V33" s="74">
        <v>25932</v>
      </c>
      <c r="W33" s="74">
        <v>0</v>
      </c>
      <c r="X33" s="74">
        <v>0</v>
      </c>
      <c r="Y33" s="74">
        <v>0</v>
      </c>
      <c r="Z33" s="54" t="s">
        <v>811</v>
      </c>
      <c r="AA33" s="53" t="s">
        <v>812</v>
      </c>
      <c r="AB33" s="74">
        <v>0</v>
      </c>
      <c r="AC33" s="74">
        <v>0</v>
      </c>
      <c r="AD33" s="74">
        <v>0</v>
      </c>
      <c r="AE33" s="74">
        <v>0</v>
      </c>
      <c r="AF33" s="74">
        <v>18115</v>
      </c>
      <c r="AG33" s="74">
        <v>18115</v>
      </c>
      <c r="AH33" s="54" t="s">
        <v>833</v>
      </c>
      <c r="AI33" s="53" t="s">
        <v>834</v>
      </c>
      <c r="AJ33" s="74">
        <v>0</v>
      </c>
      <c r="AK33" s="74">
        <v>0</v>
      </c>
      <c r="AL33" s="74">
        <v>0</v>
      </c>
      <c r="AM33" s="74">
        <v>0</v>
      </c>
      <c r="AN33" s="74">
        <v>30406</v>
      </c>
      <c r="AO33" s="74">
        <v>30406</v>
      </c>
      <c r="AP33" s="54" t="s">
        <v>817</v>
      </c>
      <c r="AQ33" s="53" t="s">
        <v>818</v>
      </c>
      <c r="AR33" s="74">
        <v>32204</v>
      </c>
      <c r="AS33" s="74">
        <v>0</v>
      </c>
      <c r="AT33" s="74">
        <v>32204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551</v>
      </c>
      <c r="B34" s="54" t="s">
        <v>604</v>
      </c>
      <c r="C34" s="53" t="s">
        <v>605</v>
      </c>
      <c r="D34" s="74">
        <f t="shared" si="7"/>
        <v>5821</v>
      </c>
      <c r="E34" s="74">
        <f t="shared" si="8"/>
        <v>87193</v>
      </c>
      <c r="F34" s="74">
        <f t="shared" si="9"/>
        <v>93014</v>
      </c>
      <c r="G34" s="74">
        <f t="shared" si="10"/>
        <v>0</v>
      </c>
      <c r="H34" s="74">
        <f t="shared" si="11"/>
        <v>33796</v>
      </c>
      <c r="I34" s="74">
        <f t="shared" si="12"/>
        <v>33796</v>
      </c>
      <c r="J34" s="54" t="s">
        <v>824</v>
      </c>
      <c r="K34" s="53" t="s">
        <v>825</v>
      </c>
      <c r="L34" s="74">
        <v>5821</v>
      </c>
      <c r="M34" s="74">
        <v>56806</v>
      </c>
      <c r="N34" s="74">
        <v>62627</v>
      </c>
      <c r="O34" s="74">
        <v>0</v>
      </c>
      <c r="P34" s="74">
        <v>16435</v>
      </c>
      <c r="Q34" s="74">
        <v>16435</v>
      </c>
      <c r="R34" s="54" t="s">
        <v>804</v>
      </c>
      <c r="S34" s="53" t="s">
        <v>889</v>
      </c>
      <c r="T34" s="74">
        <v>0</v>
      </c>
      <c r="U34" s="74">
        <v>30387</v>
      </c>
      <c r="V34" s="74">
        <v>30387</v>
      </c>
      <c r="W34" s="74">
        <v>0</v>
      </c>
      <c r="X34" s="74">
        <v>0</v>
      </c>
      <c r="Y34" s="74">
        <v>0</v>
      </c>
      <c r="Z34" s="54" t="s">
        <v>802</v>
      </c>
      <c r="AA34" s="53" t="s">
        <v>803</v>
      </c>
      <c r="AB34" s="74">
        <v>0</v>
      </c>
      <c r="AC34" s="74">
        <v>0</v>
      </c>
      <c r="AD34" s="74">
        <v>0</v>
      </c>
      <c r="AE34" s="74">
        <v>0</v>
      </c>
      <c r="AF34" s="74">
        <v>17361</v>
      </c>
      <c r="AG34" s="74">
        <v>17361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T7" sqref="CT7:CW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606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607</v>
      </c>
      <c r="B2" s="147" t="s">
        <v>608</v>
      </c>
      <c r="C2" s="156" t="s">
        <v>609</v>
      </c>
      <c r="D2" s="163" t="s">
        <v>610</v>
      </c>
      <c r="E2" s="164"/>
      <c r="F2" s="143" t="s">
        <v>611</v>
      </c>
      <c r="G2" s="60"/>
      <c r="H2" s="60"/>
      <c r="I2" s="118"/>
      <c r="J2" s="143" t="s">
        <v>612</v>
      </c>
      <c r="K2" s="60"/>
      <c r="L2" s="60"/>
      <c r="M2" s="118"/>
      <c r="N2" s="143" t="s">
        <v>613</v>
      </c>
      <c r="O2" s="60"/>
      <c r="P2" s="60"/>
      <c r="Q2" s="118"/>
      <c r="R2" s="143" t="s">
        <v>614</v>
      </c>
      <c r="S2" s="60"/>
      <c r="T2" s="60"/>
      <c r="U2" s="118"/>
      <c r="V2" s="143" t="s">
        <v>615</v>
      </c>
      <c r="W2" s="60"/>
      <c r="X2" s="60"/>
      <c r="Y2" s="118"/>
      <c r="Z2" s="143" t="s">
        <v>616</v>
      </c>
      <c r="AA2" s="60"/>
      <c r="AB2" s="60"/>
      <c r="AC2" s="118"/>
      <c r="AD2" s="143" t="s">
        <v>617</v>
      </c>
      <c r="AE2" s="60"/>
      <c r="AF2" s="60"/>
      <c r="AG2" s="118"/>
      <c r="AH2" s="143" t="s">
        <v>618</v>
      </c>
      <c r="AI2" s="60"/>
      <c r="AJ2" s="60"/>
      <c r="AK2" s="118"/>
      <c r="AL2" s="143" t="s">
        <v>619</v>
      </c>
      <c r="AM2" s="60"/>
      <c r="AN2" s="60"/>
      <c r="AO2" s="118"/>
      <c r="AP2" s="143" t="s">
        <v>620</v>
      </c>
      <c r="AQ2" s="60"/>
      <c r="AR2" s="60"/>
      <c r="AS2" s="118"/>
      <c r="AT2" s="143" t="s">
        <v>621</v>
      </c>
      <c r="AU2" s="60"/>
      <c r="AV2" s="60"/>
      <c r="AW2" s="118"/>
      <c r="AX2" s="143" t="s">
        <v>622</v>
      </c>
      <c r="AY2" s="60"/>
      <c r="AZ2" s="60"/>
      <c r="BA2" s="118"/>
      <c r="BB2" s="143" t="s">
        <v>623</v>
      </c>
      <c r="BC2" s="60"/>
      <c r="BD2" s="60"/>
      <c r="BE2" s="118"/>
      <c r="BF2" s="143" t="s">
        <v>624</v>
      </c>
      <c r="BG2" s="60"/>
      <c r="BH2" s="60"/>
      <c r="BI2" s="118"/>
      <c r="BJ2" s="143" t="s">
        <v>625</v>
      </c>
      <c r="BK2" s="60"/>
      <c r="BL2" s="60"/>
      <c r="BM2" s="118"/>
      <c r="BN2" s="143" t="s">
        <v>626</v>
      </c>
      <c r="BO2" s="60"/>
      <c r="BP2" s="60"/>
      <c r="BQ2" s="118"/>
      <c r="BR2" s="143" t="s">
        <v>627</v>
      </c>
      <c r="BS2" s="60"/>
      <c r="BT2" s="60"/>
      <c r="BU2" s="118"/>
      <c r="BV2" s="143" t="s">
        <v>628</v>
      </c>
      <c r="BW2" s="60"/>
      <c r="BX2" s="60"/>
      <c r="BY2" s="118"/>
      <c r="BZ2" s="143" t="s">
        <v>629</v>
      </c>
      <c r="CA2" s="60"/>
      <c r="CB2" s="60"/>
      <c r="CC2" s="118"/>
      <c r="CD2" s="143" t="s">
        <v>630</v>
      </c>
      <c r="CE2" s="60"/>
      <c r="CF2" s="60"/>
      <c r="CG2" s="118"/>
      <c r="CH2" s="143" t="s">
        <v>631</v>
      </c>
      <c r="CI2" s="60"/>
      <c r="CJ2" s="60"/>
      <c r="CK2" s="118"/>
      <c r="CL2" s="143" t="s">
        <v>632</v>
      </c>
      <c r="CM2" s="60"/>
      <c r="CN2" s="60"/>
      <c r="CO2" s="118"/>
      <c r="CP2" s="143" t="s">
        <v>633</v>
      </c>
      <c r="CQ2" s="60"/>
      <c r="CR2" s="60"/>
      <c r="CS2" s="118"/>
      <c r="CT2" s="143" t="s">
        <v>634</v>
      </c>
      <c r="CU2" s="60"/>
      <c r="CV2" s="60"/>
      <c r="CW2" s="118"/>
      <c r="CX2" s="143" t="s">
        <v>635</v>
      </c>
      <c r="CY2" s="60"/>
      <c r="CZ2" s="60"/>
      <c r="DA2" s="118"/>
      <c r="DB2" s="143" t="s">
        <v>636</v>
      </c>
      <c r="DC2" s="60"/>
      <c r="DD2" s="60"/>
      <c r="DE2" s="118"/>
      <c r="DF2" s="143" t="s">
        <v>637</v>
      </c>
      <c r="DG2" s="60"/>
      <c r="DH2" s="60"/>
      <c r="DI2" s="118"/>
      <c r="DJ2" s="143" t="s">
        <v>638</v>
      </c>
      <c r="DK2" s="60"/>
      <c r="DL2" s="60"/>
      <c r="DM2" s="118"/>
      <c r="DN2" s="143" t="s">
        <v>639</v>
      </c>
      <c r="DO2" s="60"/>
      <c r="DP2" s="60"/>
      <c r="DQ2" s="118"/>
      <c r="DR2" s="143" t="s">
        <v>640</v>
      </c>
      <c r="DS2" s="60"/>
      <c r="DT2" s="60"/>
      <c r="DU2" s="118"/>
    </row>
    <row r="3" spans="1:125" s="45" customFormat="1" ht="13.5">
      <c r="A3" s="160"/>
      <c r="B3" s="148"/>
      <c r="C3" s="162"/>
      <c r="D3" s="165"/>
      <c r="E3" s="166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641</v>
      </c>
      <c r="F4" s="159" t="s">
        <v>642</v>
      </c>
      <c r="G4" s="159" t="s">
        <v>643</v>
      </c>
      <c r="H4" s="159" t="s">
        <v>644</v>
      </c>
      <c r="I4" s="159" t="s">
        <v>645</v>
      </c>
      <c r="J4" s="159" t="s">
        <v>642</v>
      </c>
      <c r="K4" s="159" t="s">
        <v>533</v>
      </c>
      <c r="L4" s="159" t="s">
        <v>0</v>
      </c>
      <c r="M4" s="159" t="s">
        <v>645</v>
      </c>
      <c r="N4" s="159" t="s">
        <v>646</v>
      </c>
      <c r="O4" s="159" t="s">
        <v>643</v>
      </c>
      <c r="P4" s="159" t="s">
        <v>0</v>
      </c>
      <c r="Q4" s="159" t="s">
        <v>641</v>
      </c>
      <c r="R4" s="159" t="s">
        <v>642</v>
      </c>
      <c r="S4" s="159" t="s">
        <v>643</v>
      </c>
      <c r="T4" s="159" t="s">
        <v>644</v>
      </c>
      <c r="U4" s="159" t="s">
        <v>645</v>
      </c>
      <c r="V4" s="159" t="s">
        <v>642</v>
      </c>
      <c r="W4" s="159" t="s">
        <v>533</v>
      </c>
      <c r="X4" s="159" t="s">
        <v>0</v>
      </c>
      <c r="Y4" s="159" t="s">
        <v>645</v>
      </c>
      <c r="Z4" s="159" t="s">
        <v>646</v>
      </c>
      <c r="AA4" s="159" t="s">
        <v>643</v>
      </c>
      <c r="AB4" s="159" t="s">
        <v>0</v>
      </c>
      <c r="AC4" s="159" t="s">
        <v>641</v>
      </c>
      <c r="AD4" s="159" t="s">
        <v>642</v>
      </c>
      <c r="AE4" s="159" t="s">
        <v>643</v>
      </c>
      <c r="AF4" s="159" t="s">
        <v>644</v>
      </c>
      <c r="AG4" s="159" t="s">
        <v>645</v>
      </c>
      <c r="AH4" s="159" t="s">
        <v>642</v>
      </c>
      <c r="AI4" s="159" t="s">
        <v>533</v>
      </c>
      <c r="AJ4" s="159" t="s">
        <v>0</v>
      </c>
      <c r="AK4" s="159" t="s">
        <v>645</v>
      </c>
      <c r="AL4" s="159" t="s">
        <v>646</v>
      </c>
      <c r="AM4" s="159" t="s">
        <v>643</v>
      </c>
      <c r="AN4" s="159" t="s">
        <v>0</v>
      </c>
      <c r="AO4" s="159" t="s">
        <v>647</v>
      </c>
      <c r="AP4" s="159" t="s">
        <v>642</v>
      </c>
      <c r="AQ4" s="159" t="s">
        <v>533</v>
      </c>
      <c r="AR4" s="159" t="s">
        <v>0</v>
      </c>
      <c r="AS4" s="159" t="s">
        <v>645</v>
      </c>
      <c r="AT4" s="159" t="s">
        <v>646</v>
      </c>
      <c r="AU4" s="159" t="s">
        <v>643</v>
      </c>
      <c r="AV4" s="159" t="s">
        <v>0</v>
      </c>
      <c r="AW4" s="159" t="s">
        <v>641</v>
      </c>
      <c r="AX4" s="159" t="s">
        <v>642</v>
      </c>
      <c r="AY4" s="159" t="s">
        <v>643</v>
      </c>
      <c r="AZ4" s="159" t="s">
        <v>644</v>
      </c>
      <c r="BA4" s="159" t="s">
        <v>645</v>
      </c>
      <c r="BB4" s="159" t="s">
        <v>642</v>
      </c>
      <c r="BC4" s="159" t="s">
        <v>533</v>
      </c>
      <c r="BD4" s="159" t="s">
        <v>0</v>
      </c>
      <c r="BE4" s="159" t="s">
        <v>645</v>
      </c>
      <c r="BF4" s="159" t="s">
        <v>646</v>
      </c>
      <c r="BG4" s="159" t="s">
        <v>643</v>
      </c>
      <c r="BH4" s="159" t="s">
        <v>0</v>
      </c>
      <c r="BI4" s="159" t="s">
        <v>641</v>
      </c>
      <c r="BJ4" s="159" t="s">
        <v>642</v>
      </c>
      <c r="BK4" s="159" t="s">
        <v>643</v>
      </c>
      <c r="BL4" s="159" t="s">
        <v>644</v>
      </c>
      <c r="BM4" s="159" t="s">
        <v>645</v>
      </c>
      <c r="BN4" s="159" t="s">
        <v>642</v>
      </c>
      <c r="BO4" s="159" t="s">
        <v>533</v>
      </c>
      <c r="BP4" s="159" t="s">
        <v>0</v>
      </c>
      <c r="BQ4" s="159" t="s">
        <v>645</v>
      </c>
      <c r="BR4" s="159" t="s">
        <v>646</v>
      </c>
      <c r="BS4" s="159" t="s">
        <v>643</v>
      </c>
      <c r="BT4" s="159" t="s">
        <v>0</v>
      </c>
      <c r="BU4" s="159" t="s">
        <v>641</v>
      </c>
      <c r="BV4" s="159" t="s">
        <v>642</v>
      </c>
      <c r="BW4" s="159" t="s">
        <v>643</v>
      </c>
      <c r="BX4" s="159" t="s">
        <v>644</v>
      </c>
      <c r="BY4" s="159" t="s">
        <v>645</v>
      </c>
      <c r="BZ4" s="159" t="s">
        <v>642</v>
      </c>
      <c r="CA4" s="159" t="s">
        <v>533</v>
      </c>
      <c r="CB4" s="159" t="s">
        <v>0</v>
      </c>
      <c r="CC4" s="159" t="s">
        <v>645</v>
      </c>
      <c r="CD4" s="159" t="s">
        <v>646</v>
      </c>
      <c r="CE4" s="159" t="s">
        <v>643</v>
      </c>
      <c r="CF4" s="159" t="s">
        <v>0</v>
      </c>
      <c r="CG4" s="159" t="s">
        <v>641</v>
      </c>
      <c r="CH4" s="159" t="s">
        <v>642</v>
      </c>
      <c r="CI4" s="159" t="s">
        <v>533</v>
      </c>
      <c r="CJ4" s="159" t="s">
        <v>0</v>
      </c>
      <c r="CK4" s="159" t="s">
        <v>641</v>
      </c>
      <c r="CL4" s="159" t="s">
        <v>642</v>
      </c>
      <c r="CM4" s="159" t="s">
        <v>533</v>
      </c>
      <c r="CN4" s="159" t="s">
        <v>0</v>
      </c>
      <c r="CO4" s="159" t="s">
        <v>641</v>
      </c>
      <c r="CP4" s="159" t="s">
        <v>642</v>
      </c>
      <c r="CQ4" s="159" t="s">
        <v>533</v>
      </c>
      <c r="CR4" s="159" t="s">
        <v>0</v>
      </c>
      <c r="CS4" s="159" t="s">
        <v>641</v>
      </c>
      <c r="CT4" s="159" t="s">
        <v>642</v>
      </c>
      <c r="CU4" s="159" t="s">
        <v>533</v>
      </c>
      <c r="CV4" s="159" t="s">
        <v>0</v>
      </c>
      <c r="CW4" s="159" t="s">
        <v>641</v>
      </c>
      <c r="CX4" s="159" t="s">
        <v>642</v>
      </c>
      <c r="CY4" s="159" t="s">
        <v>533</v>
      </c>
      <c r="CZ4" s="159" t="s">
        <v>0</v>
      </c>
      <c r="DA4" s="159" t="s">
        <v>641</v>
      </c>
      <c r="DB4" s="159" t="s">
        <v>642</v>
      </c>
      <c r="DC4" s="159" t="s">
        <v>533</v>
      </c>
      <c r="DD4" s="159" t="s">
        <v>0</v>
      </c>
      <c r="DE4" s="159" t="s">
        <v>641</v>
      </c>
      <c r="DF4" s="159" t="s">
        <v>642</v>
      </c>
      <c r="DG4" s="159" t="s">
        <v>533</v>
      </c>
      <c r="DH4" s="159" t="s">
        <v>0</v>
      </c>
      <c r="DI4" s="159" t="s">
        <v>641</v>
      </c>
      <c r="DJ4" s="159" t="s">
        <v>642</v>
      </c>
      <c r="DK4" s="159" t="s">
        <v>533</v>
      </c>
      <c r="DL4" s="159" t="s">
        <v>0</v>
      </c>
      <c r="DM4" s="159" t="s">
        <v>641</v>
      </c>
      <c r="DN4" s="159" t="s">
        <v>642</v>
      </c>
      <c r="DO4" s="159" t="s">
        <v>533</v>
      </c>
      <c r="DP4" s="159" t="s">
        <v>0</v>
      </c>
      <c r="DQ4" s="159" t="s">
        <v>641</v>
      </c>
      <c r="DR4" s="159" t="s">
        <v>642</v>
      </c>
      <c r="DS4" s="159" t="s">
        <v>533</v>
      </c>
      <c r="DT4" s="159" t="s">
        <v>0</v>
      </c>
      <c r="DU4" s="159" t="s">
        <v>641</v>
      </c>
    </row>
    <row r="5" spans="1:125" s="45" customFormat="1" ht="13.5">
      <c r="A5" s="160"/>
      <c r="B5" s="148"/>
      <c r="C5" s="157"/>
      <c r="D5" s="160"/>
      <c r="E5" s="160"/>
      <c r="F5" s="167"/>
      <c r="G5" s="160"/>
      <c r="H5" s="160"/>
      <c r="I5" s="160"/>
      <c r="J5" s="167"/>
      <c r="K5" s="160"/>
      <c r="L5" s="160"/>
      <c r="M5" s="160"/>
      <c r="N5" s="167"/>
      <c r="O5" s="160"/>
      <c r="P5" s="160"/>
      <c r="Q5" s="160"/>
      <c r="R5" s="167"/>
      <c r="S5" s="160"/>
      <c r="T5" s="160"/>
      <c r="U5" s="160"/>
      <c r="V5" s="167"/>
      <c r="W5" s="160"/>
      <c r="X5" s="160"/>
      <c r="Y5" s="160"/>
      <c r="Z5" s="167"/>
      <c r="AA5" s="160"/>
      <c r="AB5" s="160"/>
      <c r="AC5" s="160"/>
      <c r="AD5" s="167"/>
      <c r="AE5" s="160"/>
      <c r="AF5" s="160"/>
      <c r="AG5" s="160"/>
      <c r="AH5" s="167"/>
      <c r="AI5" s="160"/>
      <c r="AJ5" s="160"/>
      <c r="AK5" s="160"/>
      <c r="AL5" s="167"/>
      <c r="AM5" s="160"/>
      <c r="AN5" s="160"/>
      <c r="AO5" s="160"/>
      <c r="AP5" s="167"/>
      <c r="AQ5" s="160"/>
      <c r="AR5" s="160"/>
      <c r="AS5" s="160"/>
      <c r="AT5" s="167"/>
      <c r="AU5" s="160"/>
      <c r="AV5" s="160"/>
      <c r="AW5" s="160"/>
      <c r="AX5" s="167"/>
      <c r="AY5" s="160"/>
      <c r="AZ5" s="160"/>
      <c r="BA5" s="160"/>
      <c r="BB5" s="167"/>
      <c r="BC5" s="160"/>
      <c r="BD5" s="160"/>
      <c r="BE5" s="160"/>
      <c r="BF5" s="167"/>
      <c r="BG5" s="160"/>
      <c r="BH5" s="160"/>
      <c r="BI5" s="160"/>
      <c r="BJ5" s="167"/>
      <c r="BK5" s="160"/>
      <c r="BL5" s="160"/>
      <c r="BM5" s="160"/>
      <c r="BN5" s="167"/>
      <c r="BO5" s="160"/>
      <c r="BP5" s="160"/>
      <c r="BQ5" s="160"/>
      <c r="BR5" s="167"/>
      <c r="BS5" s="160"/>
      <c r="BT5" s="160"/>
      <c r="BU5" s="160"/>
      <c r="BV5" s="167"/>
      <c r="BW5" s="160"/>
      <c r="BX5" s="160"/>
      <c r="BY5" s="160"/>
      <c r="BZ5" s="167"/>
      <c r="CA5" s="160"/>
      <c r="CB5" s="160"/>
      <c r="CC5" s="160"/>
      <c r="CD5" s="167"/>
      <c r="CE5" s="160"/>
      <c r="CF5" s="160"/>
      <c r="CG5" s="160"/>
      <c r="CH5" s="167"/>
      <c r="CI5" s="160"/>
      <c r="CJ5" s="160"/>
      <c r="CK5" s="160"/>
      <c r="CL5" s="167"/>
      <c r="CM5" s="160"/>
      <c r="CN5" s="160"/>
      <c r="CO5" s="160"/>
      <c r="CP5" s="167"/>
      <c r="CQ5" s="160"/>
      <c r="CR5" s="160"/>
      <c r="CS5" s="160"/>
      <c r="CT5" s="167"/>
      <c r="CU5" s="160"/>
      <c r="CV5" s="160"/>
      <c r="CW5" s="160"/>
      <c r="CX5" s="167"/>
      <c r="CY5" s="160"/>
      <c r="CZ5" s="160"/>
      <c r="DA5" s="160"/>
      <c r="DB5" s="167"/>
      <c r="DC5" s="160"/>
      <c r="DD5" s="160"/>
      <c r="DE5" s="160"/>
      <c r="DF5" s="167"/>
      <c r="DG5" s="160"/>
      <c r="DH5" s="160"/>
      <c r="DI5" s="160"/>
      <c r="DJ5" s="167"/>
      <c r="DK5" s="160"/>
      <c r="DL5" s="160"/>
      <c r="DM5" s="160"/>
      <c r="DN5" s="167"/>
      <c r="DO5" s="160"/>
      <c r="DP5" s="160"/>
      <c r="DQ5" s="160"/>
      <c r="DR5" s="167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648</v>
      </c>
      <c r="E6" s="142" t="s">
        <v>648</v>
      </c>
      <c r="F6" s="168"/>
      <c r="G6" s="161"/>
      <c r="H6" s="142" t="s">
        <v>648</v>
      </c>
      <c r="I6" s="142" t="s">
        <v>648</v>
      </c>
      <c r="J6" s="168"/>
      <c r="K6" s="161"/>
      <c r="L6" s="142" t="s">
        <v>648</v>
      </c>
      <c r="M6" s="142" t="s">
        <v>648</v>
      </c>
      <c r="N6" s="168"/>
      <c r="O6" s="161"/>
      <c r="P6" s="142" t="s">
        <v>648</v>
      </c>
      <c r="Q6" s="142" t="s">
        <v>648</v>
      </c>
      <c r="R6" s="168"/>
      <c r="S6" s="161"/>
      <c r="T6" s="142" t="s">
        <v>648</v>
      </c>
      <c r="U6" s="142" t="s">
        <v>648</v>
      </c>
      <c r="V6" s="168"/>
      <c r="W6" s="161"/>
      <c r="X6" s="142" t="s">
        <v>648</v>
      </c>
      <c r="Y6" s="142" t="s">
        <v>648</v>
      </c>
      <c r="Z6" s="168"/>
      <c r="AA6" s="161"/>
      <c r="AB6" s="142" t="s">
        <v>648</v>
      </c>
      <c r="AC6" s="142" t="s">
        <v>648</v>
      </c>
      <c r="AD6" s="168"/>
      <c r="AE6" s="161"/>
      <c r="AF6" s="142" t="s">
        <v>648</v>
      </c>
      <c r="AG6" s="142" t="s">
        <v>648</v>
      </c>
      <c r="AH6" s="168"/>
      <c r="AI6" s="161"/>
      <c r="AJ6" s="142" t="s">
        <v>648</v>
      </c>
      <c r="AK6" s="142" t="s">
        <v>648</v>
      </c>
      <c r="AL6" s="168"/>
      <c r="AM6" s="161"/>
      <c r="AN6" s="142" t="s">
        <v>648</v>
      </c>
      <c r="AO6" s="142" t="s">
        <v>648</v>
      </c>
      <c r="AP6" s="168"/>
      <c r="AQ6" s="161"/>
      <c r="AR6" s="142" t="s">
        <v>648</v>
      </c>
      <c r="AS6" s="142" t="s">
        <v>648</v>
      </c>
      <c r="AT6" s="168"/>
      <c r="AU6" s="161"/>
      <c r="AV6" s="142" t="s">
        <v>648</v>
      </c>
      <c r="AW6" s="142" t="s">
        <v>648</v>
      </c>
      <c r="AX6" s="168"/>
      <c r="AY6" s="161"/>
      <c r="AZ6" s="142" t="s">
        <v>648</v>
      </c>
      <c r="BA6" s="142" t="s">
        <v>648</v>
      </c>
      <c r="BB6" s="168"/>
      <c r="BC6" s="161"/>
      <c r="BD6" s="142" t="s">
        <v>648</v>
      </c>
      <c r="BE6" s="142" t="s">
        <v>648</v>
      </c>
      <c r="BF6" s="168"/>
      <c r="BG6" s="161"/>
      <c r="BH6" s="142" t="s">
        <v>648</v>
      </c>
      <c r="BI6" s="142" t="s">
        <v>648</v>
      </c>
      <c r="BJ6" s="168"/>
      <c r="BK6" s="161"/>
      <c r="BL6" s="142" t="s">
        <v>648</v>
      </c>
      <c r="BM6" s="142" t="s">
        <v>648</v>
      </c>
      <c r="BN6" s="168"/>
      <c r="BO6" s="161"/>
      <c r="BP6" s="142" t="s">
        <v>648</v>
      </c>
      <c r="BQ6" s="142" t="s">
        <v>648</v>
      </c>
      <c r="BR6" s="168"/>
      <c r="BS6" s="161"/>
      <c r="BT6" s="142" t="s">
        <v>648</v>
      </c>
      <c r="BU6" s="142" t="s">
        <v>648</v>
      </c>
      <c r="BV6" s="168"/>
      <c r="BW6" s="161"/>
      <c r="BX6" s="142" t="s">
        <v>648</v>
      </c>
      <c r="BY6" s="142" t="s">
        <v>648</v>
      </c>
      <c r="BZ6" s="168"/>
      <c r="CA6" s="161"/>
      <c r="CB6" s="142" t="s">
        <v>648</v>
      </c>
      <c r="CC6" s="142" t="s">
        <v>648</v>
      </c>
      <c r="CD6" s="168"/>
      <c r="CE6" s="161"/>
      <c r="CF6" s="142" t="s">
        <v>648</v>
      </c>
      <c r="CG6" s="142" t="s">
        <v>648</v>
      </c>
      <c r="CH6" s="168"/>
      <c r="CI6" s="161"/>
      <c r="CJ6" s="142" t="s">
        <v>648</v>
      </c>
      <c r="CK6" s="142" t="s">
        <v>648</v>
      </c>
      <c r="CL6" s="168"/>
      <c r="CM6" s="161"/>
      <c r="CN6" s="142" t="s">
        <v>648</v>
      </c>
      <c r="CO6" s="142" t="s">
        <v>648</v>
      </c>
      <c r="CP6" s="168"/>
      <c r="CQ6" s="161"/>
      <c r="CR6" s="142" t="s">
        <v>648</v>
      </c>
      <c r="CS6" s="142" t="s">
        <v>648</v>
      </c>
      <c r="CT6" s="168"/>
      <c r="CU6" s="161"/>
      <c r="CV6" s="142" t="s">
        <v>648</v>
      </c>
      <c r="CW6" s="142" t="s">
        <v>648</v>
      </c>
      <c r="CX6" s="168"/>
      <c r="CY6" s="161"/>
      <c r="CZ6" s="142" t="s">
        <v>648</v>
      </c>
      <c r="DA6" s="142" t="s">
        <v>648</v>
      </c>
      <c r="DB6" s="168"/>
      <c r="DC6" s="161"/>
      <c r="DD6" s="142" t="s">
        <v>648</v>
      </c>
      <c r="DE6" s="142" t="s">
        <v>648</v>
      </c>
      <c r="DF6" s="168"/>
      <c r="DG6" s="161"/>
      <c r="DH6" s="142" t="s">
        <v>648</v>
      </c>
      <c r="DI6" s="142" t="s">
        <v>648</v>
      </c>
      <c r="DJ6" s="168"/>
      <c r="DK6" s="161"/>
      <c r="DL6" s="142" t="s">
        <v>648</v>
      </c>
      <c r="DM6" s="142" t="s">
        <v>648</v>
      </c>
      <c r="DN6" s="168"/>
      <c r="DO6" s="161"/>
      <c r="DP6" s="142" t="s">
        <v>648</v>
      </c>
      <c r="DQ6" s="142" t="s">
        <v>648</v>
      </c>
      <c r="DR6" s="168"/>
      <c r="DS6" s="161"/>
      <c r="DT6" s="142" t="s">
        <v>648</v>
      </c>
      <c r="DU6" s="142" t="s">
        <v>648</v>
      </c>
    </row>
    <row r="7" spans="1:125" s="61" customFormat="1" ht="12" customHeight="1">
      <c r="A7" s="48" t="s">
        <v>649</v>
      </c>
      <c r="B7" s="48">
        <v>33000</v>
      </c>
      <c r="C7" s="48" t="s">
        <v>650</v>
      </c>
      <c r="D7" s="70">
        <f>SUM(D8:D27)</f>
        <v>3741867</v>
      </c>
      <c r="E7" s="70">
        <f>SUM(E8:E27)</f>
        <v>1851778</v>
      </c>
      <c r="F7" s="49">
        <f>COUNTIF(F8:F27,"&lt;&gt;")</f>
        <v>20</v>
      </c>
      <c r="G7" s="49">
        <f>COUNTIF(G8:G27,"&lt;&gt;")</f>
        <v>20</v>
      </c>
      <c r="H7" s="70">
        <f>SUM(H8:H27)</f>
        <v>2433268</v>
      </c>
      <c r="I7" s="70">
        <f>SUM(I8:I27)</f>
        <v>996837</v>
      </c>
      <c r="J7" s="49">
        <f>COUNTIF(J8:J27,"&lt;&gt;")</f>
        <v>20</v>
      </c>
      <c r="K7" s="49">
        <f>COUNTIF(K8:K27,"&lt;&gt;")</f>
        <v>20</v>
      </c>
      <c r="L7" s="70">
        <f>SUM(L8:L27)</f>
        <v>837251</v>
      </c>
      <c r="M7" s="70">
        <f>SUM(M8:M27)</f>
        <v>609985</v>
      </c>
      <c r="N7" s="49">
        <f>COUNTIF(N8:N27,"&lt;&gt;")</f>
        <v>12</v>
      </c>
      <c r="O7" s="49">
        <f>COUNTIF(O8:O27,"&lt;&gt;")</f>
        <v>12</v>
      </c>
      <c r="P7" s="70">
        <f>SUM(P8:P27)</f>
        <v>375199</v>
      </c>
      <c r="Q7" s="70">
        <f>SUM(Q8:Q27)</f>
        <v>146739</v>
      </c>
      <c r="R7" s="49">
        <f>COUNTIF(R8:R27,"&lt;&gt;")</f>
        <v>4</v>
      </c>
      <c r="S7" s="49">
        <f>COUNTIF(S8:S27,"&lt;&gt;")</f>
        <v>4</v>
      </c>
      <c r="T7" s="70">
        <f>SUM(T8:T27)</f>
        <v>43558</v>
      </c>
      <c r="U7" s="70">
        <f>SUM(U8:U27)</f>
        <v>36016</v>
      </c>
      <c r="V7" s="49">
        <f>COUNTIF(V8:V27,"&lt;&gt;")</f>
        <v>3</v>
      </c>
      <c r="W7" s="49">
        <f>COUNTIF(W8:W27,"&lt;&gt;")</f>
        <v>3</v>
      </c>
      <c r="X7" s="70">
        <f>SUM(X8:X27)</f>
        <v>52591</v>
      </c>
      <c r="Y7" s="70">
        <f>SUM(Y8:Y27)</f>
        <v>62201</v>
      </c>
      <c r="Z7" s="49">
        <f>COUNTIF(Z8:Z27,"&lt;&gt;")</f>
        <v>0</v>
      </c>
      <c r="AA7" s="49">
        <f>COUNTIF(AA8:AA27,"&lt;&gt;")</f>
        <v>0</v>
      </c>
      <c r="AB7" s="70">
        <f>SUM(AB8:AB27)</f>
        <v>0</v>
      </c>
      <c r="AC7" s="70">
        <f>SUM(AC8:AC27)</f>
        <v>0</v>
      </c>
      <c r="AD7" s="49">
        <f>COUNTIF(AD8:AD27,"&lt;&gt;")</f>
        <v>0</v>
      </c>
      <c r="AE7" s="49">
        <f>COUNTIF(AE8:AE27,"&lt;&gt;")</f>
        <v>0</v>
      </c>
      <c r="AF7" s="70">
        <f>SUM(AF8:AF27)</f>
        <v>0</v>
      </c>
      <c r="AG7" s="70">
        <f>SUM(AG8:AG27)</f>
        <v>0</v>
      </c>
      <c r="AH7" s="49">
        <f>COUNTIF(AH8:AH27,"&lt;&gt;")</f>
        <v>0</v>
      </c>
      <c r="AI7" s="49">
        <f>COUNTIF(AI8:AI27,"&lt;&gt;")</f>
        <v>0</v>
      </c>
      <c r="AJ7" s="70">
        <f>SUM(AJ8:AJ27)</f>
        <v>0</v>
      </c>
      <c r="AK7" s="70">
        <f>SUM(AK8:AK27)</f>
        <v>0</v>
      </c>
      <c r="AL7" s="49">
        <f>COUNTIF(AL8:AL27,"&lt;&gt;")</f>
        <v>0</v>
      </c>
      <c r="AM7" s="49">
        <f>COUNTIF(AM8:AM27,"&lt;&gt;")</f>
        <v>0</v>
      </c>
      <c r="AN7" s="70">
        <f>SUM(AN8:AN27)</f>
        <v>0</v>
      </c>
      <c r="AO7" s="70">
        <f>SUM(AO8:AO27)</f>
        <v>0</v>
      </c>
      <c r="AP7" s="49">
        <f>COUNTIF(AP8:AP27,"&lt;&gt;")</f>
        <v>0</v>
      </c>
      <c r="AQ7" s="49">
        <f>COUNTIF(AQ8:AQ27,"&lt;&gt;")</f>
        <v>0</v>
      </c>
      <c r="AR7" s="70">
        <f>SUM(AR8:AR27)</f>
        <v>0</v>
      </c>
      <c r="AS7" s="70">
        <f>SUM(AS8:AS27)</f>
        <v>0</v>
      </c>
      <c r="AT7" s="49">
        <f>COUNTIF(AT8:AT27,"&lt;&gt;")</f>
        <v>0</v>
      </c>
      <c r="AU7" s="49">
        <f>COUNTIF(AU8:AU27,"&lt;&gt;")</f>
        <v>0</v>
      </c>
      <c r="AV7" s="70">
        <f>SUM(AV8:AV27)</f>
        <v>0</v>
      </c>
      <c r="AW7" s="70">
        <f>SUM(AW8:AW27)</f>
        <v>0</v>
      </c>
      <c r="AX7" s="49">
        <f>COUNTIF(AX8:AX27,"&lt;&gt;")</f>
        <v>0</v>
      </c>
      <c r="AY7" s="49">
        <f>COUNTIF(AY8:AY27,"&lt;&gt;")</f>
        <v>0</v>
      </c>
      <c r="AZ7" s="70">
        <f>SUM(AZ8:AZ27)</f>
        <v>0</v>
      </c>
      <c r="BA7" s="70">
        <f>SUM(BA8:BA27)</f>
        <v>0</v>
      </c>
      <c r="BB7" s="49">
        <f>COUNTIF(BB8:BB27,"&lt;&gt;")</f>
        <v>0</v>
      </c>
      <c r="BC7" s="49">
        <f>COUNTIF(BC8:BC27,"&lt;&gt;")</f>
        <v>0</v>
      </c>
      <c r="BD7" s="70">
        <f>SUM(BD8:BD27)</f>
        <v>0</v>
      </c>
      <c r="BE7" s="70">
        <f>SUM(BE8:BE27)</f>
        <v>0</v>
      </c>
      <c r="BF7" s="49">
        <f>COUNTIF(BF8:BF27,"&lt;&gt;")</f>
        <v>0</v>
      </c>
      <c r="BG7" s="49">
        <f>COUNTIF(BG8:BG27,"&lt;&gt;")</f>
        <v>0</v>
      </c>
      <c r="BH7" s="70">
        <f>SUM(BH8:BH27)</f>
        <v>0</v>
      </c>
      <c r="BI7" s="70">
        <f>SUM(BI8:BI27)</f>
        <v>0</v>
      </c>
      <c r="BJ7" s="49">
        <f>COUNTIF(BJ8:BJ27,"&lt;&gt;")</f>
        <v>0</v>
      </c>
      <c r="BK7" s="49">
        <f>COUNTIF(BK8:BK27,"&lt;&gt;")</f>
        <v>0</v>
      </c>
      <c r="BL7" s="70">
        <f>SUM(BL8:BL27)</f>
        <v>0</v>
      </c>
      <c r="BM7" s="70">
        <f>SUM(BM8:BM27)</f>
        <v>0</v>
      </c>
      <c r="BN7" s="49">
        <f>COUNTIF(BN8:BN27,"&lt;&gt;")</f>
        <v>0</v>
      </c>
      <c r="BO7" s="49">
        <f>COUNTIF(BO8:BO27,"&lt;&gt;")</f>
        <v>0</v>
      </c>
      <c r="BP7" s="70">
        <f>SUM(BP8:BP27)</f>
        <v>0</v>
      </c>
      <c r="BQ7" s="70">
        <f>SUM(BQ8:BQ27)</f>
        <v>0</v>
      </c>
      <c r="BR7" s="49">
        <f>COUNTIF(BR8:BR27,"&lt;&gt;")</f>
        <v>0</v>
      </c>
      <c r="BS7" s="49">
        <f>COUNTIF(BS8:BS27,"&lt;&gt;")</f>
        <v>0</v>
      </c>
      <c r="BT7" s="70">
        <f>SUM(BT8:BT27)</f>
        <v>0</v>
      </c>
      <c r="BU7" s="70">
        <f>SUM(BU8:BU27)</f>
        <v>0</v>
      </c>
      <c r="BV7" s="49">
        <f>COUNTIF(BV8:BV27,"&lt;&gt;")</f>
        <v>0</v>
      </c>
      <c r="BW7" s="49">
        <f>COUNTIF(BW8:BW27,"&lt;&gt;")</f>
        <v>0</v>
      </c>
      <c r="BX7" s="70">
        <f>SUM(BX8:BX27)</f>
        <v>0</v>
      </c>
      <c r="BY7" s="70">
        <f>SUM(BY8:BY27)</f>
        <v>0</v>
      </c>
      <c r="BZ7" s="49">
        <f>COUNTIF(BZ8:BZ27,"&lt;&gt;")</f>
        <v>0</v>
      </c>
      <c r="CA7" s="49">
        <f>COUNTIF(CA8:CA27,"&lt;&gt;")</f>
        <v>0</v>
      </c>
      <c r="CB7" s="70">
        <f>SUM(CB8:CB27)</f>
        <v>0</v>
      </c>
      <c r="CC7" s="70">
        <f>SUM(CC8:CC27)</f>
        <v>0</v>
      </c>
      <c r="CD7" s="49">
        <f>COUNTIF(CD8:CD27,"&lt;&gt;")</f>
        <v>0</v>
      </c>
      <c r="CE7" s="49">
        <f>COUNTIF(CE8:CE27,"&lt;&gt;")</f>
        <v>0</v>
      </c>
      <c r="CF7" s="70">
        <f>SUM(CF8:CF27)</f>
        <v>0</v>
      </c>
      <c r="CG7" s="70">
        <f>SUM(CG8:CG27)</f>
        <v>0</v>
      </c>
      <c r="CH7" s="49">
        <f>COUNTIF(CH8:CH27,"&lt;&gt;")</f>
        <v>0</v>
      </c>
      <c r="CI7" s="49">
        <f>COUNTIF(CI8:CI27,"&lt;&gt;")</f>
        <v>0</v>
      </c>
      <c r="CJ7" s="70">
        <f>SUM(CJ8:CJ27)</f>
        <v>0</v>
      </c>
      <c r="CK7" s="70">
        <f>SUM(CK8:CK27)</f>
        <v>0</v>
      </c>
      <c r="CL7" s="49">
        <f>COUNTIF(CL8:CL27,"&lt;&gt;")</f>
        <v>0</v>
      </c>
      <c r="CM7" s="49">
        <f>COUNTIF(CM8:CM27,"&lt;&gt;")</f>
        <v>0</v>
      </c>
      <c r="CN7" s="70">
        <f>SUM(CN8:CN27)</f>
        <v>0</v>
      </c>
      <c r="CO7" s="70">
        <f>SUM(CO8:CO27)</f>
        <v>0</v>
      </c>
      <c r="CP7" s="49">
        <f>COUNTIF(CP8:CP27,"&lt;&gt;")</f>
        <v>0</v>
      </c>
      <c r="CQ7" s="49">
        <f>COUNTIF(CQ8:CQ27,"&lt;&gt;")</f>
        <v>0</v>
      </c>
      <c r="CR7" s="70">
        <f>SUM(CR8:CR27)</f>
        <v>0</v>
      </c>
      <c r="CS7" s="70">
        <f>SUM(CS8:CS27)</f>
        <v>0</v>
      </c>
      <c r="CT7" s="49">
        <f>COUNTIF(CT8:CT27,"&lt;&gt;")</f>
        <v>0</v>
      </c>
      <c r="CU7" s="49">
        <f>COUNTIF(CU8:CU27,"&lt;&gt;")</f>
        <v>0</v>
      </c>
      <c r="CV7" s="70">
        <f>SUM(CV8:CV27)</f>
        <v>0</v>
      </c>
      <c r="CW7" s="70">
        <f>SUM(CW8:CW27)</f>
        <v>0</v>
      </c>
      <c r="CX7" s="49">
        <f>COUNTIF(CX8:CX27,"&lt;&gt;")</f>
        <v>0</v>
      </c>
      <c r="CY7" s="49">
        <f>COUNTIF(CY8:CY27,"&lt;&gt;")</f>
        <v>0</v>
      </c>
      <c r="CZ7" s="70">
        <f>SUM(CZ8:CZ27)</f>
        <v>0</v>
      </c>
      <c r="DA7" s="70">
        <f>SUM(DA8:DA27)</f>
        <v>0</v>
      </c>
      <c r="DB7" s="49">
        <f>COUNTIF(DB8:DB27,"&lt;&gt;")</f>
        <v>0</v>
      </c>
      <c r="DC7" s="49">
        <f>COUNTIF(DC8:DC27,"&lt;&gt;")</f>
        <v>0</v>
      </c>
      <c r="DD7" s="70">
        <f>SUM(DD8:DD27)</f>
        <v>0</v>
      </c>
      <c r="DE7" s="70">
        <f>SUM(DE8:DE27)</f>
        <v>0</v>
      </c>
      <c r="DF7" s="49">
        <f>COUNTIF(DF8:DF27,"&lt;&gt;")</f>
        <v>0</v>
      </c>
      <c r="DG7" s="49">
        <f>COUNTIF(DG8:DG27,"&lt;&gt;")</f>
        <v>0</v>
      </c>
      <c r="DH7" s="70">
        <f>SUM(DH8:DH27)</f>
        <v>0</v>
      </c>
      <c r="DI7" s="70">
        <f>SUM(DI8:DI27)</f>
        <v>0</v>
      </c>
      <c r="DJ7" s="49">
        <f>COUNTIF(DJ8:DJ27,"&lt;&gt;")</f>
        <v>0</v>
      </c>
      <c r="DK7" s="49">
        <f>COUNTIF(DK8:DK27,"&lt;&gt;")</f>
        <v>0</v>
      </c>
      <c r="DL7" s="70">
        <f>SUM(DL8:DL27)</f>
        <v>0</v>
      </c>
      <c r="DM7" s="70">
        <f>SUM(DM8:DM27)</f>
        <v>0</v>
      </c>
      <c r="DN7" s="49">
        <f>COUNTIF(DN8:DN27,"&lt;&gt;")</f>
        <v>0</v>
      </c>
      <c r="DO7" s="49">
        <f>COUNTIF(DO8:DO27,"&lt;&gt;")</f>
        <v>0</v>
      </c>
      <c r="DP7" s="70">
        <f>SUM(DP8:DP27)</f>
        <v>0</v>
      </c>
      <c r="DQ7" s="70">
        <f>SUM(DQ8:DQ27)</f>
        <v>0</v>
      </c>
      <c r="DR7" s="49">
        <f>COUNTIF(DR8:DR27,"&lt;&gt;")</f>
        <v>0</v>
      </c>
      <c r="DS7" s="49">
        <f>COUNTIF(DS8:DS27,"&lt;&gt;")</f>
        <v>0</v>
      </c>
      <c r="DT7" s="70">
        <f>SUM(DT8:DT27)</f>
        <v>0</v>
      </c>
      <c r="DU7" s="70">
        <f>SUM(DU8:DU27)</f>
        <v>0</v>
      </c>
    </row>
    <row r="8" spans="1:125" s="50" customFormat="1" ht="12" customHeight="1">
      <c r="A8" s="51" t="s">
        <v>649</v>
      </c>
      <c r="B8" s="64" t="s">
        <v>651</v>
      </c>
      <c r="C8" s="51" t="s">
        <v>652</v>
      </c>
      <c r="D8" s="72">
        <f aca="true" t="shared" si="0" ref="D8:D27">SUM(H8,L8,P8,T8,X8,AB8,AF8,AJ8,AN8,AR8,AV8,AZ8,BD8,BH8,BL8,BP8,BT8,BX8,CB8,CF8,CJ8,CN8,CR8,CV8,CZ8,DD8,DH8,DL8,DP8,DT8)</f>
        <v>0</v>
      </c>
      <c r="E8" s="72">
        <f aca="true" t="shared" si="1" ref="E8:E27">SUM(I8,M8,Q8,U8,Y8,AC8,AG8,AK8,AO8,AS8,AW8,BA8,BE8,BI8,BM8,BQ8,BU8,BY8,CC8,CG8,CK8,CO8,CS8,CW8,DA8,DE8,DI8,DM8,DQ8,DU8)</f>
        <v>276493</v>
      </c>
      <c r="F8" s="66" t="s">
        <v>836</v>
      </c>
      <c r="G8" s="52" t="s">
        <v>837</v>
      </c>
      <c r="H8" s="72">
        <v>0</v>
      </c>
      <c r="I8" s="72">
        <v>179444</v>
      </c>
      <c r="J8" s="66" t="s">
        <v>838</v>
      </c>
      <c r="K8" s="52" t="s">
        <v>839</v>
      </c>
      <c r="L8" s="72">
        <v>0</v>
      </c>
      <c r="M8" s="72">
        <v>97049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649</v>
      </c>
      <c r="B9" s="64" t="s">
        <v>653</v>
      </c>
      <c r="C9" s="51" t="s">
        <v>654</v>
      </c>
      <c r="D9" s="72">
        <f t="shared" si="0"/>
        <v>0</v>
      </c>
      <c r="E9" s="72">
        <f t="shared" si="1"/>
        <v>234233</v>
      </c>
      <c r="F9" s="66" t="s">
        <v>836</v>
      </c>
      <c r="G9" s="52" t="s">
        <v>837</v>
      </c>
      <c r="H9" s="72">
        <v>0</v>
      </c>
      <c r="I9" s="72">
        <v>142209</v>
      </c>
      <c r="J9" s="66" t="s">
        <v>840</v>
      </c>
      <c r="K9" s="52" t="s">
        <v>841</v>
      </c>
      <c r="L9" s="72">
        <v>0</v>
      </c>
      <c r="M9" s="72">
        <v>85027</v>
      </c>
      <c r="N9" s="66" t="s">
        <v>842</v>
      </c>
      <c r="O9" s="52" t="s">
        <v>843</v>
      </c>
      <c r="P9" s="72">
        <v>0</v>
      </c>
      <c r="Q9" s="72">
        <v>6997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649</v>
      </c>
      <c r="B10" s="64" t="s">
        <v>655</v>
      </c>
      <c r="C10" s="51" t="s">
        <v>656</v>
      </c>
      <c r="D10" s="72">
        <f t="shared" si="0"/>
        <v>0</v>
      </c>
      <c r="E10" s="72">
        <f t="shared" si="1"/>
        <v>153725</v>
      </c>
      <c r="F10" s="66" t="s">
        <v>844</v>
      </c>
      <c r="G10" s="52" t="s">
        <v>845</v>
      </c>
      <c r="H10" s="72">
        <v>0</v>
      </c>
      <c r="I10" s="72">
        <v>65056</v>
      </c>
      <c r="J10" s="66" t="s">
        <v>846</v>
      </c>
      <c r="K10" s="52" t="s">
        <v>847</v>
      </c>
      <c r="L10" s="72">
        <v>0</v>
      </c>
      <c r="M10" s="72">
        <v>16379</v>
      </c>
      <c r="N10" s="66" t="s">
        <v>848</v>
      </c>
      <c r="O10" s="52" t="s">
        <v>849</v>
      </c>
      <c r="P10" s="72">
        <v>0</v>
      </c>
      <c r="Q10" s="72">
        <v>39590</v>
      </c>
      <c r="R10" s="66" t="s">
        <v>850</v>
      </c>
      <c r="S10" s="52" t="s">
        <v>851</v>
      </c>
      <c r="T10" s="72">
        <v>0</v>
      </c>
      <c r="U10" s="72">
        <v>2294</v>
      </c>
      <c r="V10" s="66" t="s">
        <v>852</v>
      </c>
      <c r="W10" s="52" t="s">
        <v>853</v>
      </c>
      <c r="X10" s="72">
        <v>0</v>
      </c>
      <c r="Y10" s="72">
        <v>30406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649</v>
      </c>
      <c r="B11" s="64" t="s">
        <v>657</v>
      </c>
      <c r="C11" s="51" t="s">
        <v>658</v>
      </c>
      <c r="D11" s="72">
        <f t="shared" si="0"/>
        <v>191458</v>
      </c>
      <c r="E11" s="72">
        <f t="shared" si="1"/>
        <v>364914</v>
      </c>
      <c r="F11" s="66" t="s">
        <v>854</v>
      </c>
      <c r="G11" s="52" t="s">
        <v>855</v>
      </c>
      <c r="H11" s="72">
        <v>100460</v>
      </c>
      <c r="I11" s="72">
        <v>105704</v>
      </c>
      <c r="J11" s="66" t="s">
        <v>856</v>
      </c>
      <c r="K11" s="52" t="s">
        <v>857</v>
      </c>
      <c r="L11" s="72">
        <v>18514</v>
      </c>
      <c r="M11" s="72">
        <v>141427</v>
      </c>
      <c r="N11" s="66" t="s">
        <v>858</v>
      </c>
      <c r="O11" s="52" t="s">
        <v>859</v>
      </c>
      <c r="P11" s="72">
        <v>36818</v>
      </c>
      <c r="Q11" s="72">
        <v>52266</v>
      </c>
      <c r="R11" s="66" t="s">
        <v>860</v>
      </c>
      <c r="S11" s="52" t="s">
        <v>861</v>
      </c>
      <c r="T11" s="72">
        <v>15279</v>
      </c>
      <c r="U11" s="72">
        <v>33722</v>
      </c>
      <c r="V11" s="66" t="s">
        <v>862</v>
      </c>
      <c r="W11" s="52" t="s">
        <v>863</v>
      </c>
      <c r="X11" s="72">
        <v>20387</v>
      </c>
      <c r="Y11" s="72">
        <v>31795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649</v>
      </c>
      <c r="B12" s="54" t="s">
        <v>659</v>
      </c>
      <c r="C12" s="53" t="s">
        <v>660</v>
      </c>
      <c r="D12" s="74">
        <f t="shared" si="0"/>
        <v>0</v>
      </c>
      <c r="E12" s="74">
        <f t="shared" si="1"/>
        <v>76497</v>
      </c>
      <c r="F12" s="54" t="s">
        <v>836</v>
      </c>
      <c r="G12" s="53" t="s">
        <v>837</v>
      </c>
      <c r="H12" s="74">
        <v>0</v>
      </c>
      <c r="I12" s="74">
        <v>43656</v>
      </c>
      <c r="J12" s="54" t="s">
        <v>864</v>
      </c>
      <c r="K12" s="53" t="s">
        <v>865</v>
      </c>
      <c r="L12" s="74">
        <v>0</v>
      </c>
      <c r="M12" s="74">
        <v>17361</v>
      </c>
      <c r="N12" s="54" t="s">
        <v>866</v>
      </c>
      <c r="O12" s="53" t="s">
        <v>867</v>
      </c>
      <c r="P12" s="74">
        <v>0</v>
      </c>
      <c r="Q12" s="74">
        <v>15480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649</v>
      </c>
      <c r="B13" s="54" t="s">
        <v>661</v>
      </c>
      <c r="C13" s="53" t="s">
        <v>662</v>
      </c>
      <c r="D13" s="74">
        <f t="shared" si="0"/>
        <v>0</v>
      </c>
      <c r="E13" s="74">
        <f t="shared" si="1"/>
        <v>146499</v>
      </c>
      <c r="F13" s="54" t="s">
        <v>868</v>
      </c>
      <c r="G13" s="53" t="s">
        <v>869</v>
      </c>
      <c r="H13" s="74">
        <v>0</v>
      </c>
      <c r="I13" s="74">
        <v>7438</v>
      </c>
      <c r="J13" s="54" t="s">
        <v>870</v>
      </c>
      <c r="K13" s="53" t="s">
        <v>871</v>
      </c>
      <c r="L13" s="74">
        <v>0</v>
      </c>
      <c r="M13" s="74">
        <v>124770</v>
      </c>
      <c r="N13" s="54" t="s">
        <v>872</v>
      </c>
      <c r="O13" s="53" t="s">
        <v>873</v>
      </c>
      <c r="P13" s="74">
        <v>0</v>
      </c>
      <c r="Q13" s="74">
        <v>14291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649</v>
      </c>
      <c r="B14" s="54" t="s">
        <v>663</v>
      </c>
      <c r="C14" s="53" t="s">
        <v>664</v>
      </c>
      <c r="D14" s="74">
        <f t="shared" si="0"/>
        <v>341044</v>
      </c>
      <c r="E14" s="74">
        <f t="shared" si="1"/>
        <v>0</v>
      </c>
      <c r="F14" s="54" t="s">
        <v>854</v>
      </c>
      <c r="G14" s="53" t="s">
        <v>855</v>
      </c>
      <c r="H14" s="74">
        <v>181099</v>
      </c>
      <c r="I14" s="74">
        <v>0</v>
      </c>
      <c r="J14" s="54" t="s">
        <v>858</v>
      </c>
      <c r="K14" s="53" t="s">
        <v>859</v>
      </c>
      <c r="L14" s="74">
        <v>107820</v>
      </c>
      <c r="M14" s="74">
        <v>0</v>
      </c>
      <c r="N14" s="54" t="s">
        <v>860</v>
      </c>
      <c r="O14" s="53" t="s">
        <v>861</v>
      </c>
      <c r="P14" s="74">
        <v>52125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649</v>
      </c>
      <c r="B15" s="54" t="s">
        <v>665</v>
      </c>
      <c r="C15" s="53" t="s">
        <v>666</v>
      </c>
      <c r="D15" s="74">
        <f t="shared" si="0"/>
        <v>196393</v>
      </c>
      <c r="E15" s="74">
        <f t="shared" si="1"/>
        <v>0</v>
      </c>
      <c r="F15" s="54" t="s">
        <v>868</v>
      </c>
      <c r="G15" s="53" t="s">
        <v>869</v>
      </c>
      <c r="H15" s="74">
        <v>40057</v>
      </c>
      <c r="I15" s="74">
        <v>0</v>
      </c>
      <c r="J15" s="54" t="s">
        <v>870</v>
      </c>
      <c r="K15" s="53" t="s">
        <v>871</v>
      </c>
      <c r="L15" s="74">
        <v>66558</v>
      </c>
      <c r="M15" s="74">
        <v>0</v>
      </c>
      <c r="N15" s="54" t="s">
        <v>872</v>
      </c>
      <c r="O15" s="53" t="s">
        <v>873</v>
      </c>
      <c r="P15" s="74">
        <v>89778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649</v>
      </c>
      <c r="B16" s="54" t="s">
        <v>667</v>
      </c>
      <c r="C16" s="53" t="s">
        <v>668</v>
      </c>
      <c r="D16" s="74">
        <f t="shared" si="0"/>
        <v>412200</v>
      </c>
      <c r="E16" s="74">
        <f t="shared" si="1"/>
        <v>0</v>
      </c>
      <c r="F16" s="54" t="s">
        <v>840</v>
      </c>
      <c r="G16" s="53" t="s">
        <v>841</v>
      </c>
      <c r="H16" s="74">
        <v>361747</v>
      </c>
      <c r="I16" s="74">
        <v>0</v>
      </c>
      <c r="J16" s="54" t="s">
        <v>858</v>
      </c>
      <c r="K16" s="53" t="s">
        <v>859</v>
      </c>
      <c r="L16" s="74">
        <v>50453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649</v>
      </c>
      <c r="B17" s="54" t="s">
        <v>669</v>
      </c>
      <c r="C17" s="53" t="s">
        <v>670</v>
      </c>
      <c r="D17" s="74">
        <f t="shared" si="0"/>
        <v>154767</v>
      </c>
      <c r="E17" s="74">
        <f t="shared" si="1"/>
        <v>0</v>
      </c>
      <c r="F17" s="54" t="s">
        <v>836</v>
      </c>
      <c r="G17" s="53" t="s">
        <v>837</v>
      </c>
      <c r="H17" s="74">
        <v>85926</v>
      </c>
      <c r="I17" s="74">
        <v>0</v>
      </c>
      <c r="J17" s="54" t="s">
        <v>866</v>
      </c>
      <c r="K17" s="53" t="s">
        <v>867</v>
      </c>
      <c r="L17" s="74">
        <v>68841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649</v>
      </c>
      <c r="B18" s="54" t="s">
        <v>671</v>
      </c>
      <c r="C18" s="53" t="s">
        <v>672</v>
      </c>
      <c r="D18" s="74">
        <f t="shared" si="0"/>
        <v>230243</v>
      </c>
      <c r="E18" s="74">
        <f t="shared" si="1"/>
        <v>0</v>
      </c>
      <c r="F18" s="54" t="s">
        <v>874</v>
      </c>
      <c r="G18" s="53" t="s">
        <v>875</v>
      </c>
      <c r="H18" s="74">
        <v>204311</v>
      </c>
      <c r="I18" s="74">
        <v>0</v>
      </c>
      <c r="J18" s="54" t="s">
        <v>852</v>
      </c>
      <c r="K18" s="53" t="s">
        <v>853</v>
      </c>
      <c r="L18" s="74">
        <v>25932</v>
      </c>
      <c r="M18" s="74">
        <v>0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649</v>
      </c>
      <c r="B19" s="54" t="s">
        <v>673</v>
      </c>
      <c r="C19" s="53" t="s">
        <v>674</v>
      </c>
      <c r="D19" s="74">
        <f t="shared" si="0"/>
        <v>368435</v>
      </c>
      <c r="E19" s="74">
        <f t="shared" si="1"/>
        <v>0</v>
      </c>
      <c r="F19" s="54" t="s">
        <v>856</v>
      </c>
      <c r="G19" s="53" t="s">
        <v>857</v>
      </c>
      <c r="H19" s="74">
        <v>293762</v>
      </c>
      <c r="I19" s="74">
        <v>0</v>
      </c>
      <c r="J19" s="54" t="s">
        <v>862</v>
      </c>
      <c r="K19" s="53" t="s">
        <v>863</v>
      </c>
      <c r="L19" s="74">
        <v>74673</v>
      </c>
      <c r="M19" s="74">
        <v>0</v>
      </c>
      <c r="N19" s="54"/>
      <c r="O19" s="53"/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649</v>
      </c>
      <c r="B20" s="54" t="s">
        <v>675</v>
      </c>
      <c r="C20" s="53" t="s">
        <v>676</v>
      </c>
      <c r="D20" s="74">
        <f t="shared" si="0"/>
        <v>0</v>
      </c>
      <c r="E20" s="74">
        <f t="shared" si="1"/>
        <v>356586</v>
      </c>
      <c r="F20" s="54" t="s">
        <v>876</v>
      </c>
      <c r="G20" s="53" t="s">
        <v>877</v>
      </c>
      <c r="H20" s="74">
        <v>0</v>
      </c>
      <c r="I20" s="74">
        <v>298926</v>
      </c>
      <c r="J20" s="54" t="s">
        <v>878</v>
      </c>
      <c r="K20" s="53" t="s">
        <v>879</v>
      </c>
      <c r="L20" s="74">
        <v>0</v>
      </c>
      <c r="M20" s="74">
        <v>39545</v>
      </c>
      <c r="N20" s="54" t="s">
        <v>852</v>
      </c>
      <c r="O20" s="53" t="s">
        <v>853</v>
      </c>
      <c r="P20" s="74">
        <v>0</v>
      </c>
      <c r="Q20" s="74">
        <v>18115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649</v>
      </c>
      <c r="B21" s="54" t="s">
        <v>677</v>
      </c>
      <c r="C21" s="53" t="s">
        <v>678</v>
      </c>
      <c r="D21" s="74">
        <f t="shared" si="0"/>
        <v>205836</v>
      </c>
      <c r="E21" s="74">
        <f t="shared" si="1"/>
        <v>0</v>
      </c>
      <c r="F21" s="54" t="s">
        <v>876</v>
      </c>
      <c r="G21" s="53" t="s">
        <v>877</v>
      </c>
      <c r="H21" s="74">
        <v>66770</v>
      </c>
      <c r="I21" s="74">
        <v>0</v>
      </c>
      <c r="J21" s="54" t="s">
        <v>846</v>
      </c>
      <c r="K21" s="53" t="s">
        <v>847</v>
      </c>
      <c r="L21" s="74">
        <v>77955</v>
      </c>
      <c r="M21" s="74">
        <v>0</v>
      </c>
      <c r="N21" s="54" t="s">
        <v>848</v>
      </c>
      <c r="O21" s="53" t="s">
        <v>849</v>
      </c>
      <c r="P21" s="74">
        <v>61111</v>
      </c>
      <c r="Q21" s="74">
        <v>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649</v>
      </c>
      <c r="B22" s="54" t="s">
        <v>679</v>
      </c>
      <c r="C22" s="53" t="s">
        <v>680</v>
      </c>
      <c r="D22" s="74">
        <f t="shared" si="0"/>
        <v>215758</v>
      </c>
      <c r="E22" s="74">
        <f t="shared" si="1"/>
        <v>0</v>
      </c>
      <c r="F22" s="54" t="s">
        <v>876</v>
      </c>
      <c r="G22" s="53" t="s">
        <v>877</v>
      </c>
      <c r="H22" s="74">
        <v>59312</v>
      </c>
      <c r="I22" s="74">
        <v>0</v>
      </c>
      <c r="J22" s="54" t="s">
        <v>852</v>
      </c>
      <c r="K22" s="53" t="s">
        <v>853</v>
      </c>
      <c r="L22" s="74">
        <v>56744</v>
      </c>
      <c r="M22" s="74">
        <v>0</v>
      </c>
      <c r="N22" s="54" t="s">
        <v>878</v>
      </c>
      <c r="O22" s="53" t="s">
        <v>879</v>
      </c>
      <c r="P22" s="74">
        <v>99702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649</v>
      </c>
      <c r="B23" s="54" t="s">
        <v>681</v>
      </c>
      <c r="C23" s="53" t="s">
        <v>682</v>
      </c>
      <c r="D23" s="74">
        <f t="shared" si="0"/>
        <v>66295</v>
      </c>
      <c r="E23" s="74">
        <f t="shared" si="1"/>
        <v>0</v>
      </c>
      <c r="F23" s="54" t="s">
        <v>836</v>
      </c>
      <c r="G23" s="53" t="s">
        <v>837</v>
      </c>
      <c r="H23" s="74">
        <v>35908</v>
      </c>
      <c r="I23" s="74">
        <v>0</v>
      </c>
      <c r="J23" s="54" t="s">
        <v>864</v>
      </c>
      <c r="K23" s="53" t="s">
        <v>865</v>
      </c>
      <c r="L23" s="74">
        <v>30387</v>
      </c>
      <c r="M23" s="74">
        <v>0</v>
      </c>
      <c r="N23" s="54"/>
      <c r="O23" s="53"/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  <row r="24" spans="1:125" s="50" customFormat="1" ht="12" customHeight="1">
      <c r="A24" s="53" t="s">
        <v>649</v>
      </c>
      <c r="B24" s="54" t="s">
        <v>683</v>
      </c>
      <c r="C24" s="53" t="s">
        <v>684</v>
      </c>
      <c r="D24" s="74">
        <f t="shared" si="0"/>
        <v>552364</v>
      </c>
      <c r="E24" s="74">
        <f t="shared" si="1"/>
        <v>171341</v>
      </c>
      <c r="F24" s="54" t="s">
        <v>880</v>
      </c>
      <c r="G24" s="53" t="s">
        <v>881</v>
      </c>
      <c r="H24" s="74">
        <v>416906</v>
      </c>
      <c r="I24" s="74">
        <v>99349</v>
      </c>
      <c r="J24" s="54" t="s">
        <v>840</v>
      </c>
      <c r="K24" s="53" t="s">
        <v>841</v>
      </c>
      <c r="L24" s="74">
        <v>135458</v>
      </c>
      <c r="M24" s="74">
        <v>71992</v>
      </c>
      <c r="N24" s="54"/>
      <c r="O24" s="53"/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54"/>
      <c r="W24" s="53"/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54"/>
      <c r="AE24" s="53"/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54"/>
      <c r="AM24" s="53"/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54"/>
      <c r="AU24" s="53"/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54"/>
      <c r="BC24" s="53"/>
      <c r="BD24" s="74">
        <v>0</v>
      </c>
      <c r="BE24" s="74">
        <v>0</v>
      </c>
      <c r="BF24" s="54"/>
      <c r="BG24" s="53"/>
      <c r="BH24" s="74">
        <v>0</v>
      </c>
      <c r="BI24" s="74">
        <v>0</v>
      </c>
      <c r="BJ24" s="54"/>
      <c r="BK24" s="53"/>
      <c r="BL24" s="74">
        <v>0</v>
      </c>
      <c r="BM24" s="74">
        <v>0</v>
      </c>
      <c r="BN24" s="54"/>
      <c r="BO24" s="53"/>
      <c r="BP24" s="74">
        <v>0</v>
      </c>
      <c r="BQ24" s="74">
        <v>0</v>
      </c>
      <c r="BR24" s="54"/>
      <c r="BS24" s="53"/>
      <c r="BT24" s="74">
        <v>0</v>
      </c>
      <c r="BU24" s="74">
        <v>0</v>
      </c>
      <c r="BV24" s="54"/>
      <c r="BW24" s="53"/>
      <c r="BX24" s="74">
        <v>0</v>
      </c>
      <c r="BY24" s="74">
        <v>0</v>
      </c>
      <c r="BZ24" s="54"/>
      <c r="CA24" s="53"/>
      <c r="CB24" s="74">
        <v>0</v>
      </c>
      <c r="CC24" s="74">
        <v>0</v>
      </c>
      <c r="CD24" s="54"/>
      <c r="CE24" s="53"/>
      <c r="CF24" s="74">
        <v>0</v>
      </c>
      <c r="CG24" s="74">
        <v>0</v>
      </c>
      <c r="CH24" s="54"/>
      <c r="CI24" s="53"/>
      <c r="CJ24" s="74">
        <v>0</v>
      </c>
      <c r="CK24" s="74">
        <v>0</v>
      </c>
      <c r="CL24" s="54"/>
      <c r="CM24" s="53"/>
      <c r="CN24" s="74">
        <v>0</v>
      </c>
      <c r="CO24" s="74">
        <v>0</v>
      </c>
      <c r="CP24" s="54"/>
      <c r="CQ24" s="53"/>
      <c r="CR24" s="74">
        <v>0</v>
      </c>
      <c r="CS24" s="74">
        <v>0</v>
      </c>
      <c r="CT24" s="54"/>
      <c r="CU24" s="53"/>
      <c r="CV24" s="74">
        <v>0</v>
      </c>
      <c r="CW24" s="74">
        <v>0</v>
      </c>
      <c r="CX24" s="54"/>
      <c r="CY24" s="53"/>
      <c r="CZ24" s="74">
        <v>0</v>
      </c>
      <c r="DA24" s="74">
        <v>0</v>
      </c>
      <c r="DB24" s="54"/>
      <c r="DC24" s="53"/>
      <c r="DD24" s="74">
        <v>0</v>
      </c>
      <c r="DE24" s="74">
        <v>0</v>
      </c>
      <c r="DF24" s="54"/>
      <c r="DG24" s="53"/>
      <c r="DH24" s="74">
        <v>0</v>
      </c>
      <c r="DI24" s="74">
        <v>0</v>
      </c>
      <c r="DJ24" s="54"/>
      <c r="DK24" s="53"/>
      <c r="DL24" s="74">
        <v>0</v>
      </c>
      <c r="DM24" s="74">
        <v>0</v>
      </c>
      <c r="DN24" s="54"/>
      <c r="DO24" s="53"/>
      <c r="DP24" s="74">
        <v>0</v>
      </c>
      <c r="DQ24" s="74">
        <v>0</v>
      </c>
      <c r="DR24" s="54"/>
      <c r="DS24" s="53"/>
      <c r="DT24" s="74">
        <v>0</v>
      </c>
      <c r="DU24" s="74">
        <v>0</v>
      </c>
    </row>
    <row r="25" spans="1:125" s="50" customFormat="1" ht="12" customHeight="1">
      <c r="A25" s="53" t="s">
        <v>649</v>
      </c>
      <c r="B25" s="54" t="s">
        <v>685</v>
      </c>
      <c r="C25" s="53" t="s">
        <v>686</v>
      </c>
      <c r="D25" s="74">
        <f t="shared" si="0"/>
        <v>400500</v>
      </c>
      <c r="E25" s="74">
        <f t="shared" si="1"/>
        <v>71490</v>
      </c>
      <c r="F25" s="54" t="s">
        <v>882</v>
      </c>
      <c r="G25" s="53" t="s">
        <v>883</v>
      </c>
      <c r="H25" s="74">
        <v>337873</v>
      </c>
      <c r="I25" s="74">
        <v>55055</v>
      </c>
      <c r="J25" s="54" t="s">
        <v>864</v>
      </c>
      <c r="K25" s="53" t="s">
        <v>865</v>
      </c>
      <c r="L25" s="74">
        <v>62627</v>
      </c>
      <c r="M25" s="74">
        <v>16435</v>
      </c>
      <c r="N25" s="54"/>
      <c r="O25" s="53"/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54"/>
      <c r="W25" s="53"/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54"/>
      <c r="AE25" s="53"/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54"/>
      <c r="AM25" s="53"/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54"/>
      <c r="AU25" s="53"/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54"/>
      <c r="BC25" s="53"/>
      <c r="BD25" s="74">
        <v>0</v>
      </c>
      <c r="BE25" s="74">
        <v>0</v>
      </c>
      <c r="BF25" s="54"/>
      <c r="BG25" s="53"/>
      <c r="BH25" s="74">
        <v>0</v>
      </c>
      <c r="BI25" s="74">
        <v>0</v>
      </c>
      <c r="BJ25" s="54"/>
      <c r="BK25" s="53"/>
      <c r="BL25" s="74">
        <v>0</v>
      </c>
      <c r="BM25" s="74">
        <v>0</v>
      </c>
      <c r="BN25" s="54"/>
      <c r="BO25" s="53"/>
      <c r="BP25" s="74">
        <v>0</v>
      </c>
      <c r="BQ25" s="74">
        <v>0</v>
      </c>
      <c r="BR25" s="54"/>
      <c r="BS25" s="53"/>
      <c r="BT25" s="74">
        <v>0</v>
      </c>
      <c r="BU25" s="74">
        <v>0</v>
      </c>
      <c r="BV25" s="54"/>
      <c r="BW25" s="53"/>
      <c r="BX25" s="74">
        <v>0</v>
      </c>
      <c r="BY25" s="74">
        <v>0</v>
      </c>
      <c r="BZ25" s="54"/>
      <c r="CA25" s="53"/>
      <c r="CB25" s="74">
        <v>0</v>
      </c>
      <c r="CC25" s="74">
        <v>0</v>
      </c>
      <c r="CD25" s="54"/>
      <c r="CE25" s="53"/>
      <c r="CF25" s="74">
        <v>0</v>
      </c>
      <c r="CG25" s="74">
        <v>0</v>
      </c>
      <c r="CH25" s="54"/>
      <c r="CI25" s="53"/>
      <c r="CJ25" s="74">
        <v>0</v>
      </c>
      <c r="CK25" s="74">
        <v>0</v>
      </c>
      <c r="CL25" s="54"/>
      <c r="CM25" s="53"/>
      <c r="CN25" s="74">
        <v>0</v>
      </c>
      <c r="CO25" s="74">
        <v>0</v>
      </c>
      <c r="CP25" s="54"/>
      <c r="CQ25" s="53"/>
      <c r="CR25" s="74">
        <v>0</v>
      </c>
      <c r="CS25" s="74">
        <v>0</v>
      </c>
      <c r="CT25" s="54"/>
      <c r="CU25" s="53"/>
      <c r="CV25" s="74">
        <v>0</v>
      </c>
      <c r="CW25" s="74">
        <v>0</v>
      </c>
      <c r="CX25" s="54"/>
      <c r="CY25" s="53"/>
      <c r="CZ25" s="74">
        <v>0</v>
      </c>
      <c r="DA25" s="74">
        <v>0</v>
      </c>
      <c r="DB25" s="54"/>
      <c r="DC25" s="53"/>
      <c r="DD25" s="74">
        <v>0</v>
      </c>
      <c r="DE25" s="74">
        <v>0</v>
      </c>
      <c r="DF25" s="54"/>
      <c r="DG25" s="53"/>
      <c r="DH25" s="74">
        <v>0</v>
      </c>
      <c r="DI25" s="74">
        <v>0</v>
      </c>
      <c r="DJ25" s="54"/>
      <c r="DK25" s="53"/>
      <c r="DL25" s="74">
        <v>0</v>
      </c>
      <c r="DM25" s="74">
        <v>0</v>
      </c>
      <c r="DN25" s="54"/>
      <c r="DO25" s="53"/>
      <c r="DP25" s="74">
        <v>0</v>
      </c>
      <c r="DQ25" s="74">
        <v>0</v>
      </c>
      <c r="DR25" s="54"/>
      <c r="DS25" s="53"/>
      <c r="DT25" s="74">
        <v>0</v>
      </c>
      <c r="DU25" s="74">
        <v>0</v>
      </c>
    </row>
    <row r="26" spans="1:125" s="50" customFormat="1" ht="12" customHeight="1">
      <c r="A26" s="53" t="s">
        <v>649</v>
      </c>
      <c r="B26" s="54" t="s">
        <v>687</v>
      </c>
      <c r="C26" s="53" t="s">
        <v>688</v>
      </c>
      <c r="D26" s="74">
        <f t="shared" si="0"/>
        <v>97790</v>
      </c>
      <c r="E26" s="74">
        <f t="shared" si="1"/>
        <v>0</v>
      </c>
      <c r="F26" s="54" t="s">
        <v>868</v>
      </c>
      <c r="G26" s="53" t="s">
        <v>869</v>
      </c>
      <c r="H26" s="74">
        <v>34329</v>
      </c>
      <c r="I26" s="74">
        <v>0</v>
      </c>
      <c r="J26" s="54" t="s">
        <v>838</v>
      </c>
      <c r="K26" s="53" t="s">
        <v>839</v>
      </c>
      <c r="L26" s="74">
        <v>33977</v>
      </c>
      <c r="M26" s="74">
        <v>0</v>
      </c>
      <c r="N26" s="54" t="s">
        <v>870</v>
      </c>
      <c r="O26" s="53" t="s">
        <v>871</v>
      </c>
      <c r="P26" s="74">
        <v>13784</v>
      </c>
      <c r="Q26" s="74">
        <v>0</v>
      </c>
      <c r="R26" s="54" t="s">
        <v>872</v>
      </c>
      <c r="S26" s="53" t="s">
        <v>873</v>
      </c>
      <c r="T26" s="74">
        <v>15700</v>
      </c>
      <c r="U26" s="74">
        <v>0</v>
      </c>
      <c r="V26" s="54"/>
      <c r="W26" s="53"/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54"/>
      <c r="AE26" s="53"/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54"/>
      <c r="AM26" s="53"/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54"/>
      <c r="AU26" s="53"/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54"/>
      <c r="BC26" s="53"/>
      <c r="BD26" s="74">
        <v>0</v>
      </c>
      <c r="BE26" s="74">
        <v>0</v>
      </c>
      <c r="BF26" s="54"/>
      <c r="BG26" s="53"/>
      <c r="BH26" s="74">
        <v>0</v>
      </c>
      <c r="BI26" s="74">
        <v>0</v>
      </c>
      <c r="BJ26" s="54"/>
      <c r="BK26" s="53"/>
      <c r="BL26" s="74">
        <v>0</v>
      </c>
      <c r="BM26" s="74">
        <v>0</v>
      </c>
      <c r="BN26" s="54"/>
      <c r="BO26" s="53"/>
      <c r="BP26" s="74">
        <v>0</v>
      </c>
      <c r="BQ26" s="74">
        <v>0</v>
      </c>
      <c r="BR26" s="54"/>
      <c r="BS26" s="53"/>
      <c r="BT26" s="74">
        <v>0</v>
      </c>
      <c r="BU26" s="74">
        <v>0</v>
      </c>
      <c r="BV26" s="54"/>
      <c r="BW26" s="53"/>
      <c r="BX26" s="74">
        <v>0</v>
      </c>
      <c r="BY26" s="74">
        <v>0</v>
      </c>
      <c r="BZ26" s="54"/>
      <c r="CA26" s="53"/>
      <c r="CB26" s="74">
        <v>0</v>
      </c>
      <c r="CC26" s="74">
        <v>0</v>
      </c>
      <c r="CD26" s="54"/>
      <c r="CE26" s="53"/>
      <c r="CF26" s="74">
        <v>0</v>
      </c>
      <c r="CG26" s="74">
        <v>0</v>
      </c>
      <c r="CH26" s="54"/>
      <c r="CI26" s="53"/>
      <c r="CJ26" s="74">
        <v>0</v>
      </c>
      <c r="CK26" s="74">
        <v>0</v>
      </c>
      <c r="CL26" s="54"/>
      <c r="CM26" s="53"/>
      <c r="CN26" s="74">
        <v>0</v>
      </c>
      <c r="CO26" s="74">
        <v>0</v>
      </c>
      <c r="CP26" s="54"/>
      <c r="CQ26" s="53"/>
      <c r="CR26" s="74">
        <v>0</v>
      </c>
      <c r="CS26" s="74">
        <v>0</v>
      </c>
      <c r="CT26" s="54"/>
      <c r="CU26" s="53"/>
      <c r="CV26" s="74">
        <v>0</v>
      </c>
      <c r="CW26" s="74">
        <v>0</v>
      </c>
      <c r="CX26" s="54"/>
      <c r="CY26" s="53"/>
      <c r="CZ26" s="74">
        <v>0</v>
      </c>
      <c r="DA26" s="74">
        <v>0</v>
      </c>
      <c r="DB26" s="54"/>
      <c r="DC26" s="53"/>
      <c r="DD26" s="74">
        <v>0</v>
      </c>
      <c r="DE26" s="74">
        <v>0</v>
      </c>
      <c r="DF26" s="54"/>
      <c r="DG26" s="53"/>
      <c r="DH26" s="74">
        <v>0</v>
      </c>
      <c r="DI26" s="74">
        <v>0</v>
      </c>
      <c r="DJ26" s="54"/>
      <c r="DK26" s="53"/>
      <c r="DL26" s="74">
        <v>0</v>
      </c>
      <c r="DM26" s="74">
        <v>0</v>
      </c>
      <c r="DN26" s="54"/>
      <c r="DO26" s="53"/>
      <c r="DP26" s="74">
        <v>0</v>
      </c>
      <c r="DQ26" s="74">
        <v>0</v>
      </c>
      <c r="DR26" s="54"/>
      <c r="DS26" s="53"/>
      <c r="DT26" s="74">
        <v>0</v>
      </c>
      <c r="DU26" s="74">
        <v>0</v>
      </c>
    </row>
    <row r="27" spans="1:125" s="50" customFormat="1" ht="12" customHeight="1">
      <c r="A27" s="53" t="s">
        <v>649</v>
      </c>
      <c r="B27" s="54" t="s">
        <v>689</v>
      </c>
      <c r="C27" s="53" t="s">
        <v>690</v>
      </c>
      <c r="D27" s="74">
        <f t="shared" si="0"/>
        <v>308784</v>
      </c>
      <c r="E27" s="74">
        <f t="shared" si="1"/>
        <v>0</v>
      </c>
      <c r="F27" s="54" t="s">
        <v>876</v>
      </c>
      <c r="G27" s="53" t="s">
        <v>877</v>
      </c>
      <c r="H27" s="74">
        <v>214808</v>
      </c>
      <c r="I27" s="74">
        <v>0</v>
      </c>
      <c r="J27" s="54" t="s">
        <v>878</v>
      </c>
      <c r="K27" s="53" t="s">
        <v>879</v>
      </c>
      <c r="L27" s="74">
        <v>27312</v>
      </c>
      <c r="M27" s="74">
        <v>0</v>
      </c>
      <c r="N27" s="54" t="s">
        <v>846</v>
      </c>
      <c r="O27" s="53" t="s">
        <v>847</v>
      </c>
      <c r="P27" s="74">
        <v>21881</v>
      </c>
      <c r="Q27" s="74">
        <v>0</v>
      </c>
      <c r="R27" s="54" t="s">
        <v>848</v>
      </c>
      <c r="S27" s="53" t="s">
        <v>849</v>
      </c>
      <c r="T27" s="74">
        <v>12579</v>
      </c>
      <c r="U27" s="74">
        <v>0</v>
      </c>
      <c r="V27" s="54" t="s">
        <v>852</v>
      </c>
      <c r="W27" s="53" t="s">
        <v>853</v>
      </c>
      <c r="X27" s="74">
        <v>32204</v>
      </c>
      <c r="Y27" s="74">
        <v>0</v>
      </c>
      <c r="Z27" s="54"/>
      <c r="AA27" s="53"/>
      <c r="AB27" s="74">
        <v>0</v>
      </c>
      <c r="AC27" s="74">
        <v>0</v>
      </c>
      <c r="AD27" s="54"/>
      <c r="AE27" s="53"/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54"/>
      <c r="AM27" s="53"/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54"/>
      <c r="AU27" s="53"/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54"/>
      <c r="BC27" s="53"/>
      <c r="BD27" s="74">
        <v>0</v>
      </c>
      <c r="BE27" s="74">
        <v>0</v>
      </c>
      <c r="BF27" s="54"/>
      <c r="BG27" s="53"/>
      <c r="BH27" s="74">
        <v>0</v>
      </c>
      <c r="BI27" s="74">
        <v>0</v>
      </c>
      <c r="BJ27" s="54"/>
      <c r="BK27" s="53"/>
      <c r="BL27" s="74">
        <v>0</v>
      </c>
      <c r="BM27" s="74">
        <v>0</v>
      </c>
      <c r="BN27" s="54"/>
      <c r="BO27" s="53"/>
      <c r="BP27" s="74">
        <v>0</v>
      </c>
      <c r="BQ27" s="74">
        <v>0</v>
      </c>
      <c r="BR27" s="54"/>
      <c r="BS27" s="53"/>
      <c r="BT27" s="74">
        <v>0</v>
      </c>
      <c r="BU27" s="74">
        <v>0</v>
      </c>
      <c r="BV27" s="54"/>
      <c r="BW27" s="53"/>
      <c r="BX27" s="74">
        <v>0</v>
      </c>
      <c r="BY27" s="74">
        <v>0</v>
      </c>
      <c r="BZ27" s="54"/>
      <c r="CA27" s="53"/>
      <c r="CB27" s="74">
        <v>0</v>
      </c>
      <c r="CC27" s="74">
        <v>0</v>
      </c>
      <c r="CD27" s="54"/>
      <c r="CE27" s="53"/>
      <c r="CF27" s="74">
        <v>0</v>
      </c>
      <c r="CG27" s="74">
        <v>0</v>
      </c>
      <c r="CH27" s="54"/>
      <c r="CI27" s="53"/>
      <c r="CJ27" s="74">
        <v>0</v>
      </c>
      <c r="CK27" s="74">
        <v>0</v>
      </c>
      <c r="CL27" s="54"/>
      <c r="CM27" s="53"/>
      <c r="CN27" s="74">
        <v>0</v>
      </c>
      <c r="CO27" s="74">
        <v>0</v>
      </c>
      <c r="CP27" s="54"/>
      <c r="CQ27" s="53"/>
      <c r="CR27" s="74">
        <v>0</v>
      </c>
      <c r="CS27" s="74">
        <v>0</v>
      </c>
      <c r="CT27" s="54"/>
      <c r="CU27" s="53"/>
      <c r="CV27" s="74">
        <v>0</v>
      </c>
      <c r="CW27" s="74">
        <v>0</v>
      </c>
      <c r="CX27" s="54"/>
      <c r="CY27" s="53"/>
      <c r="CZ27" s="74">
        <v>0</v>
      </c>
      <c r="DA27" s="74">
        <v>0</v>
      </c>
      <c r="DB27" s="54"/>
      <c r="DC27" s="53"/>
      <c r="DD27" s="74">
        <v>0</v>
      </c>
      <c r="DE27" s="74">
        <v>0</v>
      </c>
      <c r="DF27" s="54"/>
      <c r="DG27" s="53"/>
      <c r="DH27" s="74">
        <v>0</v>
      </c>
      <c r="DI27" s="74">
        <v>0</v>
      </c>
      <c r="DJ27" s="54"/>
      <c r="DK27" s="53"/>
      <c r="DL27" s="74">
        <v>0</v>
      </c>
      <c r="DM27" s="74">
        <v>0</v>
      </c>
      <c r="DN27" s="54"/>
      <c r="DO27" s="53"/>
      <c r="DP27" s="74">
        <v>0</v>
      </c>
      <c r="DQ27" s="74">
        <v>0</v>
      </c>
      <c r="DR27" s="54"/>
      <c r="DS27" s="53"/>
      <c r="DT27" s="74">
        <v>0</v>
      </c>
      <c r="DU27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691</v>
      </c>
      <c r="D2" s="25" t="s">
        <v>108</v>
      </c>
      <c r="E2" s="144" t="s">
        <v>692</v>
      </c>
      <c r="F2" s="3"/>
      <c r="G2" s="3"/>
      <c r="H2" s="3"/>
      <c r="I2" s="3"/>
      <c r="J2" s="3"/>
      <c r="K2" s="3"/>
      <c r="L2" s="3" t="str">
        <f>LEFT(D2,2)</f>
        <v>33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693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69" t="s">
        <v>694</v>
      </c>
      <c r="C6" s="170"/>
      <c r="D6" s="171"/>
      <c r="E6" s="13" t="s">
        <v>42</v>
      </c>
      <c r="F6" s="14" t="s">
        <v>44</v>
      </c>
      <c r="H6" s="172" t="s">
        <v>695</v>
      </c>
      <c r="I6" s="173"/>
      <c r="J6" s="173"/>
      <c r="K6" s="174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696</v>
      </c>
      <c r="AL6" s="28" t="s">
        <v>7</v>
      </c>
    </row>
    <row r="7" spans="2:38" ht="19.5" customHeight="1">
      <c r="B7" s="175" t="s">
        <v>78</v>
      </c>
      <c r="C7" s="176"/>
      <c r="D7" s="176"/>
      <c r="E7" s="17">
        <f aca="true" t="shared" si="0" ref="E7:E12">AF7</f>
        <v>352513</v>
      </c>
      <c r="F7" s="17">
        <f aca="true" t="shared" si="1" ref="F7:F12">AF14</f>
        <v>8350</v>
      </c>
      <c r="H7" s="177" t="s">
        <v>544</v>
      </c>
      <c r="I7" s="177" t="s">
        <v>697</v>
      </c>
      <c r="J7" s="172" t="s">
        <v>86</v>
      </c>
      <c r="K7" s="189"/>
      <c r="L7" s="17">
        <f aca="true" t="shared" si="2" ref="L7:L12">AF21</f>
        <v>25488</v>
      </c>
      <c r="M7" s="17">
        <f aca="true" t="shared" si="3" ref="M7:M12">AF42</f>
        <v>0</v>
      </c>
      <c r="AC7" s="15" t="s">
        <v>78</v>
      </c>
      <c r="AD7" s="41" t="s">
        <v>698</v>
      </c>
      <c r="AE7" s="40" t="s">
        <v>699</v>
      </c>
      <c r="AF7" s="36">
        <f aca="true" ca="1" t="shared" si="4" ref="AF7:AF38">IF(AF$2=0,INDIRECT("'"&amp;AD7&amp;"'!"&amp;AE7&amp;$AI$2),0)</f>
        <v>352513</v>
      </c>
      <c r="AG7" s="40"/>
      <c r="AH7" s="122" t="str">
        <f>+'廃棄物事業経費（歳入）'!B7</f>
        <v>33000</v>
      </c>
      <c r="AI7" s="2">
        <v>7</v>
      </c>
      <c r="AK7" s="26" t="s">
        <v>700</v>
      </c>
      <c r="AL7" s="28" t="s">
        <v>8</v>
      </c>
    </row>
    <row r="8" spans="2:38" ht="19.5" customHeight="1">
      <c r="B8" s="175" t="s">
        <v>701</v>
      </c>
      <c r="C8" s="176"/>
      <c r="D8" s="176"/>
      <c r="E8" s="17">
        <f t="shared" si="0"/>
        <v>39937</v>
      </c>
      <c r="F8" s="17">
        <f t="shared" si="1"/>
        <v>4246</v>
      </c>
      <c r="H8" s="178"/>
      <c r="I8" s="178"/>
      <c r="J8" s="172" t="s">
        <v>88</v>
      </c>
      <c r="K8" s="174"/>
      <c r="L8" s="17">
        <f t="shared" si="2"/>
        <v>484059</v>
      </c>
      <c r="M8" s="17">
        <f t="shared" si="3"/>
        <v>15355</v>
      </c>
      <c r="AC8" s="15" t="s">
        <v>701</v>
      </c>
      <c r="AD8" s="41" t="s">
        <v>698</v>
      </c>
      <c r="AE8" s="40" t="s">
        <v>702</v>
      </c>
      <c r="AF8" s="36">
        <f ca="1" t="shared" si="4"/>
        <v>39937</v>
      </c>
      <c r="AG8" s="40"/>
      <c r="AH8" s="122" t="str">
        <f>+'廃棄物事業経費（歳入）'!B8</f>
        <v>33201</v>
      </c>
      <c r="AI8" s="2">
        <v>8</v>
      </c>
      <c r="AK8" s="26" t="s">
        <v>703</v>
      </c>
      <c r="AL8" s="28" t="s">
        <v>9</v>
      </c>
    </row>
    <row r="9" spans="2:38" ht="19.5" customHeight="1">
      <c r="B9" s="175" t="s">
        <v>81</v>
      </c>
      <c r="C9" s="176"/>
      <c r="D9" s="176"/>
      <c r="E9" s="17">
        <f t="shared" si="0"/>
        <v>444900</v>
      </c>
      <c r="F9" s="17">
        <f t="shared" si="1"/>
        <v>0</v>
      </c>
      <c r="H9" s="178"/>
      <c r="I9" s="178"/>
      <c r="J9" s="172" t="s">
        <v>90</v>
      </c>
      <c r="K9" s="189"/>
      <c r="L9" s="17">
        <f t="shared" si="2"/>
        <v>246856</v>
      </c>
      <c r="M9" s="17">
        <f t="shared" si="3"/>
        <v>0</v>
      </c>
      <c r="AC9" s="15" t="s">
        <v>81</v>
      </c>
      <c r="AD9" s="41" t="s">
        <v>698</v>
      </c>
      <c r="AE9" s="40" t="s">
        <v>704</v>
      </c>
      <c r="AF9" s="36">
        <f ca="1" t="shared" si="4"/>
        <v>444900</v>
      </c>
      <c r="AG9" s="40"/>
      <c r="AH9" s="122" t="str">
        <f>+'廃棄物事業経費（歳入）'!B9</f>
        <v>33202</v>
      </c>
      <c r="AI9" s="2">
        <v>9</v>
      </c>
      <c r="AK9" s="26" t="s">
        <v>705</v>
      </c>
      <c r="AL9" s="28" t="s">
        <v>10</v>
      </c>
    </row>
    <row r="10" spans="2:38" ht="19.5" customHeight="1">
      <c r="B10" s="175" t="s">
        <v>706</v>
      </c>
      <c r="C10" s="176"/>
      <c r="D10" s="176"/>
      <c r="E10" s="17">
        <f t="shared" si="0"/>
        <v>3921894</v>
      </c>
      <c r="F10" s="17">
        <f t="shared" si="1"/>
        <v>497141</v>
      </c>
      <c r="H10" s="178"/>
      <c r="I10" s="179"/>
      <c r="J10" s="172" t="s">
        <v>1</v>
      </c>
      <c r="K10" s="189"/>
      <c r="L10" s="17">
        <f t="shared" si="2"/>
        <v>69343</v>
      </c>
      <c r="M10" s="17">
        <f t="shared" si="3"/>
        <v>0</v>
      </c>
      <c r="AC10" s="15" t="s">
        <v>706</v>
      </c>
      <c r="AD10" s="41" t="s">
        <v>698</v>
      </c>
      <c r="AE10" s="40" t="s">
        <v>707</v>
      </c>
      <c r="AF10" s="36">
        <f ca="1" t="shared" si="4"/>
        <v>3921894</v>
      </c>
      <c r="AG10" s="40"/>
      <c r="AH10" s="122" t="str">
        <f>+'廃棄物事業経費（歳入）'!B10</f>
        <v>33203</v>
      </c>
      <c r="AI10" s="2">
        <v>10</v>
      </c>
      <c r="AK10" s="26" t="s">
        <v>708</v>
      </c>
      <c r="AL10" s="28" t="s">
        <v>11</v>
      </c>
    </row>
    <row r="11" spans="2:38" ht="19.5" customHeight="1">
      <c r="B11" s="175" t="s">
        <v>709</v>
      </c>
      <c r="C11" s="176"/>
      <c r="D11" s="176"/>
      <c r="E11" s="17">
        <f t="shared" si="0"/>
        <v>3741867</v>
      </c>
      <c r="F11" s="17">
        <f t="shared" si="1"/>
        <v>1851778</v>
      </c>
      <c r="H11" s="178"/>
      <c r="I11" s="180" t="s">
        <v>58</v>
      </c>
      <c r="J11" s="180"/>
      <c r="K11" s="180"/>
      <c r="L11" s="17">
        <f t="shared" si="2"/>
        <v>227708</v>
      </c>
      <c r="M11" s="17">
        <f t="shared" si="3"/>
        <v>6682</v>
      </c>
      <c r="AC11" s="15" t="s">
        <v>709</v>
      </c>
      <c r="AD11" s="41" t="s">
        <v>698</v>
      </c>
      <c r="AE11" s="40" t="s">
        <v>710</v>
      </c>
      <c r="AF11" s="36">
        <f ca="1" t="shared" si="4"/>
        <v>3741867</v>
      </c>
      <c r="AG11" s="40"/>
      <c r="AH11" s="122" t="str">
        <f>+'廃棄物事業経費（歳入）'!B11</f>
        <v>33204</v>
      </c>
      <c r="AI11" s="2">
        <v>11</v>
      </c>
      <c r="AK11" s="26" t="s">
        <v>711</v>
      </c>
      <c r="AL11" s="28" t="s">
        <v>12</v>
      </c>
    </row>
    <row r="12" spans="2:38" ht="19.5" customHeight="1">
      <c r="B12" s="175" t="s">
        <v>1</v>
      </c>
      <c r="C12" s="176"/>
      <c r="D12" s="176"/>
      <c r="E12" s="17">
        <f t="shared" si="0"/>
        <v>1230205</v>
      </c>
      <c r="F12" s="17">
        <f t="shared" si="1"/>
        <v>66823</v>
      </c>
      <c r="H12" s="178"/>
      <c r="I12" s="180" t="s">
        <v>712</v>
      </c>
      <c r="J12" s="180"/>
      <c r="K12" s="180"/>
      <c r="L12" s="17">
        <f t="shared" si="2"/>
        <v>502334</v>
      </c>
      <c r="M12" s="17">
        <f t="shared" si="3"/>
        <v>15355</v>
      </c>
      <c r="AC12" s="15" t="s">
        <v>1</v>
      </c>
      <c r="AD12" s="41" t="s">
        <v>698</v>
      </c>
      <c r="AE12" s="40" t="s">
        <v>713</v>
      </c>
      <c r="AF12" s="36">
        <f ca="1" t="shared" si="4"/>
        <v>1230205</v>
      </c>
      <c r="AG12" s="40"/>
      <c r="AH12" s="122" t="str">
        <f>+'廃棄物事業経費（歳入）'!B12</f>
        <v>33205</v>
      </c>
      <c r="AI12" s="2">
        <v>12</v>
      </c>
      <c r="AK12" s="26" t="s">
        <v>714</v>
      </c>
      <c r="AL12" s="28" t="s">
        <v>13</v>
      </c>
    </row>
    <row r="13" spans="2:38" ht="19.5" customHeight="1">
      <c r="B13" s="181" t="s">
        <v>715</v>
      </c>
      <c r="C13" s="182"/>
      <c r="D13" s="182"/>
      <c r="E13" s="18">
        <f>SUM(E7:E12)</f>
        <v>9731316</v>
      </c>
      <c r="F13" s="18">
        <f>SUM(F7:F12)</f>
        <v>2428338</v>
      </c>
      <c r="H13" s="178"/>
      <c r="I13" s="169" t="s">
        <v>548</v>
      </c>
      <c r="J13" s="183"/>
      <c r="K13" s="184"/>
      <c r="L13" s="19">
        <f>SUM(L7:L12)</f>
        <v>1555788</v>
      </c>
      <c r="M13" s="19">
        <f>SUM(M7:M12)</f>
        <v>37392</v>
      </c>
      <c r="AC13" s="15" t="s">
        <v>55</v>
      </c>
      <c r="AD13" s="41" t="s">
        <v>698</v>
      </c>
      <c r="AE13" s="40" t="s">
        <v>716</v>
      </c>
      <c r="AF13" s="36">
        <f ca="1" t="shared" si="4"/>
        <v>20750609</v>
      </c>
      <c r="AG13" s="40"/>
      <c r="AH13" s="122" t="str">
        <f>+'廃棄物事業経費（歳入）'!B13</f>
        <v>33207</v>
      </c>
      <c r="AI13" s="2">
        <v>13</v>
      </c>
      <c r="AK13" s="26" t="s">
        <v>717</v>
      </c>
      <c r="AL13" s="28" t="s">
        <v>14</v>
      </c>
    </row>
    <row r="14" spans="2:38" ht="19.5" customHeight="1">
      <c r="B14" s="20"/>
      <c r="C14" s="185" t="s">
        <v>718</v>
      </c>
      <c r="D14" s="186"/>
      <c r="E14" s="22">
        <f>E13-E11</f>
        <v>5989449</v>
      </c>
      <c r="F14" s="22">
        <f>F13-F11</f>
        <v>576560</v>
      </c>
      <c r="H14" s="179"/>
      <c r="I14" s="20"/>
      <c r="J14" s="24"/>
      <c r="K14" s="21" t="s">
        <v>718</v>
      </c>
      <c r="L14" s="23">
        <f>L13-L12</f>
        <v>1053454</v>
      </c>
      <c r="M14" s="23">
        <f>M13-M12</f>
        <v>22037</v>
      </c>
      <c r="AC14" s="15" t="s">
        <v>78</v>
      </c>
      <c r="AD14" s="41" t="s">
        <v>698</v>
      </c>
      <c r="AE14" s="40" t="s">
        <v>719</v>
      </c>
      <c r="AF14" s="36">
        <f ca="1" t="shared" si="4"/>
        <v>8350</v>
      </c>
      <c r="AG14" s="40"/>
      <c r="AH14" s="122" t="str">
        <f>+'廃棄物事業経費（歳入）'!B14</f>
        <v>33208</v>
      </c>
      <c r="AI14" s="2">
        <v>14</v>
      </c>
      <c r="AK14" s="26" t="s">
        <v>720</v>
      </c>
      <c r="AL14" s="28" t="s">
        <v>15</v>
      </c>
    </row>
    <row r="15" spans="2:38" ht="19.5" customHeight="1">
      <c r="B15" s="175" t="s">
        <v>55</v>
      </c>
      <c r="C15" s="176"/>
      <c r="D15" s="176"/>
      <c r="E15" s="17">
        <f>AF13</f>
        <v>20750609</v>
      </c>
      <c r="F15" s="17">
        <f>AF20</f>
        <v>4087450</v>
      </c>
      <c r="H15" s="177" t="s">
        <v>721</v>
      </c>
      <c r="I15" s="177" t="s">
        <v>722</v>
      </c>
      <c r="J15" s="16" t="s">
        <v>92</v>
      </c>
      <c r="K15" s="27"/>
      <c r="L15" s="17">
        <f aca="true" t="shared" si="5" ref="L15:L28">AF27</f>
        <v>1491024</v>
      </c>
      <c r="M15" s="17">
        <f aca="true" t="shared" si="6" ref="M15:M28">AF48</f>
        <v>429567</v>
      </c>
      <c r="AC15" s="15" t="s">
        <v>701</v>
      </c>
      <c r="AD15" s="41" t="s">
        <v>698</v>
      </c>
      <c r="AE15" s="40" t="s">
        <v>723</v>
      </c>
      <c r="AF15" s="36">
        <f ca="1" t="shared" si="4"/>
        <v>4246</v>
      </c>
      <c r="AG15" s="40"/>
      <c r="AH15" s="122" t="str">
        <f>+'廃棄物事業経費（歳入）'!B15</f>
        <v>33209</v>
      </c>
      <c r="AI15" s="2">
        <v>15</v>
      </c>
      <c r="AK15" s="26" t="s">
        <v>724</v>
      </c>
      <c r="AL15" s="28" t="s">
        <v>16</v>
      </c>
    </row>
    <row r="16" spans="2:38" ht="19.5" customHeight="1">
      <c r="B16" s="181" t="s">
        <v>2</v>
      </c>
      <c r="C16" s="187"/>
      <c r="D16" s="187"/>
      <c r="E16" s="18">
        <f>SUM(E13,E15)</f>
        <v>30481925</v>
      </c>
      <c r="F16" s="18">
        <f>SUM(F13,F15)</f>
        <v>6515788</v>
      </c>
      <c r="H16" s="191"/>
      <c r="I16" s="178"/>
      <c r="J16" s="178" t="s">
        <v>725</v>
      </c>
      <c r="K16" s="13" t="s">
        <v>94</v>
      </c>
      <c r="L16" s="17">
        <f t="shared" si="5"/>
        <v>3570480</v>
      </c>
      <c r="M16" s="17">
        <f t="shared" si="6"/>
        <v>557031</v>
      </c>
      <c r="AC16" s="15" t="s">
        <v>81</v>
      </c>
      <c r="AD16" s="41" t="s">
        <v>698</v>
      </c>
      <c r="AE16" s="40" t="s">
        <v>726</v>
      </c>
      <c r="AF16" s="36">
        <f ca="1" t="shared" si="4"/>
        <v>0</v>
      </c>
      <c r="AG16" s="40"/>
      <c r="AH16" s="122" t="str">
        <f>+'廃棄物事業経費（歳入）'!B16</f>
        <v>33210</v>
      </c>
      <c r="AI16" s="2">
        <v>16</v>
      </c>
      <c r="AK16" s="26" t="s">
        <v>727</v>
      </c>
      <c r="AL16" s="28" t="s">
        <v>17</v>
      </c>
    </row>
    <row r="17" spans="2:38" ht="19.5" customHeight="1">
      <c r="B17" s="20"/>
      <c r="C17" s="185" t="s">
        <v>718</v>
      </c>
      <c r="D17" s="186"/>
      <c r="E17" s="22">
        <f>SUM(E14:E15)</f>
        <v>26740058</v>
      </c>
      <c r="F17" s="22">
        <f>SUM(F14:F15)</f>
        <v>4664010</v>
      </c>
      <c r="H17" s="191"/>
      <c r="I17" s="178"/>
      <c r="J17" s="178"/>
      <c r="K17" s="13" t="s">
        <v>96</v>
      </c>
      <c r="L17" s="17">
        <f t="shared" si="5"/>
        <v>1797654</v>
      </c>
      <c r="M17" s="17">
        <f t="shared" si="6"/>
        <v>257856</v>
      </c>
      <c r="AC17" s="15" t="s">
        <v>706</v>
      </c>
      <c r="AD17" s="41" t="s">
        <v>698</v>
      </c>
      <c r="AE17" s="40" t="s">
        <v>728</v>
      </c>
      <c r="AF17" s="36">
        <f ca="1" t="shared" si="4"/>
        <v>497141</v>
      </c>
      <c r="AG17" s="40"/>
      <c r="AH17" s="122" t="str">
        <f>+'廃棄物事業経費（歳入）'!B17</f>
        <v>33211</v>
      </c>
      <c r="AI17" s="2">
        <v>17</v>
      </c>
      <c r="AK17" s="26" t="s">
        <v>729</v>
      </c>
      <c r="AL17" s="28" t="s">
        <v>18</v>
      </c>
    </row>
    <row r="18" spans="8:38" ht="19.5" customHeight="1">
      <c r="H18" s="191"/>
      <c r="I18" s="179"/>
      <c r="J18" s="179"/>
      <c r="K18" s="13" t="s">
        <v>98</v>
      </c>
      <c r="L18" s="17">
        <f t="shared" si="5"/>
        <v>386368</v>
      </c>
      <c r="M18" s="17">
        <f t="shared" si="6"/>
        <v>0</v>
      </c>
      <c r="AC18" s="15" t="s">
        <v>709</v>
      </c>
      <c r="AD18" s="41" t="s">
        <v>698</v>
      </c>
      <c r="AE18" s="40" t="s">
        <v>730</v>
      </c>
      <c r="AF18" s="36">
        <f ca="1" t="shared" si="4"/>
        <v>1851778</v>
      </c>
      <c r="AG18" s="40"/>
      <c r="AH18" s="122" t="str">
        <f>+'廃棄物事業経費（歳入）'!B18</f>
        <v>33212</v>
      </c>
      <c r="AI18" s="2">
        <v>18</v>
      </c>
      <c r="AK18" s="26" t="s">
        <v>731</v>
      </c>
      <c r="AL18" s="28" t="s">
        <v>19</v>
      </c>
    </row>
    <row r="19" spans="8:38" ht="19.5" customHeight="1">
      <c r="H19" s="191"/>
      <c r="I19" s="177" t="s">
        <v>732</v>
      </c>
      <c r="J19" s="172" t="s">
        <v>100</v>
      </c>
      <c r="K19" s="189"/>
      <c r="L19" s="17">
        <f t="shared" si="5"/>
        <v>524150</v>
      </c>
      <c r="M19" s="17">
        <f t="shared" si="6"/>
        <v>40635</v>
      </c>
      <c r="AC19" s="15" t="s">
        <v>1</v>
      </c>
      <c r="AD19" s="41" t="s">
        <v>698</v>
      </c>
      <c r="AE19" s="40" t="s">
        <v>733</v>
      </c>
      <c r="AF19" s="36">
        <f ca="1" t="shared" si="4"/>
        <v>66823</v>
      </c>
      <c r="AG19" s="40"/>
      <c r="AH19" s="122" t="str">
        <f>+'廃棄物事業経費（歳入）'!B19</f>
        <v>33213</v>
      </c>
      <c r="AI19" s="2">
        <v>19</v>
      </c>
      <c r="AK19" s="26" t="s">
        <v>734</v>
      </c>
      <c r="AL19" s="28" t="s">
        <v>20</v>
      </c>
    </row>
    <row r="20" spans="2:38" ht="19.5" customHeight="1">
      <c r="B20" s="175" t="s">
        <v>735</v>
      </c>
      <c r="C20" s="190"/>
      <c r="D20" s="190"/>
      <c r="E20" s="29">
        <f>E11</f>
        <v>3741867</v>
      </c>
      <c r="F20" s="29">
        <f>F11</f>
        <v>1851778</v>
      </c>
      <c r="H20" s="191"/>
      <c r="I20" s="178"/>
      <c r="J20" s="172" t="s">
        <v>102</v>
      </c>
      <c r="K20" s="189"/>
      <c r="L20" s="17">
        <f t="shared" si="5"/>
        <v>4283436</v>
      </c>
      <c r="M20" s="17">
        <f t="shared" si="6"/>
        <v>1244685</v>
      </c>
      <c r="AC20" s="15" t="s">
        <v>55</v>
      </c>
      <c r="AD20" s="41" t="s">
        <v>698</v>
      </c>
      <c r="AE20" s="40" t="s">
        <v>736</v>
      </c>
      <c r="AF20" s="36">
        <f ca="1" t="shared" si="4"/>
        <v>4087450</v>
      </c>
      <c r="AG20" s="40"/>
      <c r="AH20" s="122" t="str">
        <f>+'廃棄物事業経費（歳入）'!B20</f>
        <v>33214</v>
      </c>
      <c r="AI20" s="2">
        <v>20</v>
      </c>
      <c r="AK20" s="26" t="s">
        <v>737</v>
      </c>
      <c r="AL20" s="28" t="s">
        <v>21</v>
      </c>
    </row>
    <row r="21" spans="2:38" ht="19.5" customHeight="1">
      <c r="B21" s="175" t="s">
        <v>738</v>
      </c>
      <c r="C21" s="175"/>
      <c r="D21" s="175"/>
      <c r="E21" s="29">
        <f>L12+L27</f>
        <v>3741867</v>
      </c>
      <c r="F21" s="29">
        <f>M12+M27</f>
        <v>1851778</v>
      </c>
      <c r="H21" s="191"/>
      <c r="I21" s="179"/>
      <c r="J21" s="172" t="s">
        <v>104</v>
      </c>
      <c r="K21" s="189"/>
      <c r="L21" s="17">
        <f t="shared" si="5"/>
        <v>424945</v>
      </c>
      <c r="M21" s="17">
        <f t="shared" si="6"/>
        <v>102</v>
      </c>
      <c r="AB21" s="28" t="s">
        <v>42</v>
      </c>
      <c r="AC21" s="15" t="s">
        <v>739</v>
      </c>
      <c r="AD21" s="41" t="s">
        <v>740</v>
      </c>
      <c r="AE21" s="40" t="s">
        <v>699</v>
      </c>
      <c r="AF21" s="36">
        <f ca="1" t="shared" si="4"/>
        <v>25488</v>
      </c>
      <c r="AG21" s="40"/>
      <c r="AH21" s="122" t="str">
        <f>+'廃棄物事業経費（歳入）'!B21</f>
        <v>33215</v>
      </c>
      <c r="AI21" s="2">
        <v>21</v>
      </c>
      <c r="AK21" s="26" t="s">
        <v>741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91"/>
      <c r="I22" s="172" t="s">
        <v>63</v>
      </c>
      <c r="J22" s="188"/>
      <c r="K22" s="189"/>
      <c r="L22" s="17">
        <f t="shared" si="5"/>
        <v>65352</v>
      </c>
      <c r="M22" s="17">
        <f t="shared" si="6"/>
        <v>15463</v>
      </c>
      <c r="AB22" s="28" t="s">
        <v>42</v>
      </c>
      <c r="AC22" s="15" t="s">
        <v>742</v>
      </c>
      <c r="AD22" s="41" t="s">
        <v>740</v>
      </c>
      <c r="AE22" s="40" t="s">
        <v>702</v>
      </c>
      <c r="AF22" s="36">
        <f ca="1" t="shared" si="4"/>
        <v>484059</v>
      </c>
      <c r="AH22" s="122" t="str">
        <f>+'廃棄物事業経費（歳入）'!B22</f>
        <v>33216</v>
      </c>
      <c r="AI22" s="2">
        <v>22</v>
      </c>
      <c r="AK22" s="26" t="s">
        <v>743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91"/>
      <c r="I23" s="177" t="s">
        <v>744</v>
      </c>
      <c r="J23" s="169" t="s">
        <v>100</v>
      </c>
      <c r="K23" s="184"/>
      <c r="L23" s="17">
        <f t="shared" si="5"/>
        <v>4052326</v>
      </c>
      <c r="M23" s="17">
        <f t="shared" si="6"/>
        <v>445064</v>
      </c>
      <c r="AB23" s="28" t="s">
        <v>42</v>
      </c>
      <c r="AC23" s="1" t="s">
        <v>745</v>
      </c>
      <c r="AD23" s="41" t="s">
        <v>740</v>
      </c>
      <c r="AE23" s="35" t="s">
        <v>704</v>
      </c>
      <c r="AF23" s="36">
        <f ca="1" t="shared" si="4"/>
        <v>246856</v>
      </c>
      <c r="AH23" s="122" t="str">
        <f>+'廃棄物事業経費（歳入）'!B23</f>
        <v>33346</v>
      </c>
      <c r="AI23" s="2">
        <v>23</v>
      </c>
      <c r="AK23" s="26" t="s">
        <v>746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91"/>
      <c r="I24" s="178"/>
      <c r="J24" s="172" t="s">
        <v>102</v>
      </c>
      <c r="K24" s="189"/>
      <c r="L24" s="17">
        <f t="shared" si="5"/>
        <v>6464362</v>
      </c>
      <c r="M24" s="17">
        <f t="shared" si="6"/>
        <v>1154909</v>
      </c>
      <c r="AB24" s="28" t="s">
        <v>42</v>
      </c>
      <c r="AC24" s="15" t="s">
        <v>1</v>
      </c>
      <c r="AD24" s="41" t="s">
        <v>740</v>
      </c>
      <c r="AE24" s="40" t="s">
        <v>707</v>
      </c>
      <c r="AF24" s="36">
        <f ca="1" t="shared" si="4"/>
        <v>69343</v>
      </c>
      <c r="AH24" s="122" t="str">
        <f>+'廃棄物事業経費（歳入）'!B24</f>
        <v>33423</v>
      </c>
      <c r="AI24" s="2">
        <v>24</v>
      </c>
      <c r="AK24" s="26" t="s">
        <v>747</v>
      </c>
      <c r="AL24" s="28" t="s">
        <v>25</v>
      </c>
    </row>
    <row r="25" spans="8:38" ht="19.5" customHeight="1">
      <c r="H25" s="191"/>
      <c r="I25" s="178"/>
      <c r="J25" s="172" t="s">
        <v>104</v>
      </c>
      <c r="K25" s="189"/>
      <c r="L25" s="17">
        <f t="shared" si="5"/>
        <v>450764</v>
      </c>
      <c r="M25" s="17">
        <f t="shared" si="6"/>
        <v>60887</v>
      </c>
      <c r="AB25" s="28" t="s">
        <v>42</v>
      </c>
      <c r="AC25" s="15" t="s">
        <v>58</v>
      </c>
      <c r="AD25" s="41" t="s">
        <v>740</v>
      </c>
      <c r="AE25" s="40" t="s">
        <v>710</v>
      </c>
      <c r="AF25" s="36">
        <f ca="1" t="shared" si="4"/>
        <v>227708</v>
      </c>
      <c r="AH25" s="122" t="str">
        <f>+'廃棄物事業経費（歳入）'!B25</f>
        <v>33445</v>
      </c>
      <c r="AI25" s="2">
        <v>25</v>
      </c>
      <c r="AK25" s="26" t="s">
        <v>748</v>
      </c>
      <c r="AL25" s="28" t="s">
        <v>26</v>
      </c>
    </row>
    <row r="26" spans="8:38" ht="19.5" customHeight="1">
      <c r="H26" s="191"/>
      <c r="I26" s="179"/>
      <c r="J26" s="193" t="s">
        <v>1</v>
      </c>
      <c r="K26" s="194"/>
      <c r="L26" s="17">
        <f t="shared" si="5"/>
        <v>266428</v>
      </c>
      <c r="M26" s="17">
        <f t="shared" si="6"/>
        <v>110445</v>
      </c>
      <c r="AB26" s="28" t="s">
        <v>42</v>
      </c>
      <c r="AC26" s="1" t="s">
        <v>712</v>
      </c>
      <c r="AD26" s="41" t="s">
        <v>740</v>
      </c>
      <c r="AE26" s="35" t="s">
        <v>713</v>
      </c>
      <c r="AF26" s="36">
        <f ca="1" t="shared" si="4"/>
        <v>502334</v>
      </c>
      <c r="AH26" s="122" t="str">
        <f>+'廃棄物事業経費（歳入）'!B26</f>
        <v>33461</v>
      </c>
      <c r="AI26" s="2">
        <v>26</v>
      </c>
      <c r="AK26" s="26" t="s">
        <v>749</v>
      </c>
      <c r="AL26" s="28" t="s">
        <v>27</v>
      </c>
    </row>
    <row r="27" spans="8:38" ht="19.5" customHeight="1">
      <c r="H27" s="191"/>
      <c r="I27" s="172" t="s">
        <v>712</v>
      </c>
      <c r="J27" s="188"/>
      <c r="K27" s="189"/>
      <c r="L27" s="17">
        <f t="shared" si="5"/>
        <v>3239533</v>
      </c>
      <c r="M27" s="17">
        <f t="shared" si="6"/>
        <v>1836423</v>
      </c>
      <c r="AB27" s="28" t="s">
        <v>42</v>
      </c>
      <c r="AC27" s="1" t="s">
        <v>750</v>
      </c>
      <c r="AD27" s="41" t="s">
        <v>740</v>
      </c>
      <c r="AE27" s="35" t="s">
        <v>751</v>
      </c>
      <c r="AF27" s="36">
        <f ca="1" t="shared" si="4"/>
        <v>1491024</v>
      </c>
      <c r="AH27" s="122" t="str">
        <f>+'廃棄物事業経費（歳入）'!B27</f>
        <v>33586</v>
      </c>
      <c r="AI27" s="2">
        <v>27</v>
      </c>
      <c r="AK27" s="26" t="s">
        <v>752</v>
      </c>
      <c r="AL27" s="28" t="s">
        <v>28</v>
      </c>
    </row>
    <row r="28" spans="8:38" ht="19.5" customHeight="1">
      <c r="H28" s="191"/>
      <c r="I28" s="172" t="s">
        <v>37</v>
      </c>
      <c r="J28" s="188"/>
      <c r="K28" s="189"/>
      <c r="L28" s="17">
        <f t="shared" si="5"/>
        <v>18401</v>
      </c>
      <c r="M28" s="17">
        <f t="shared" si="6"/>
        <v>0</v>
      </c>
      <c r="AB28" s="28" t="s">
        <v>42</v>
      </c>
      <c r="AC28" s="1" t="s">
        <v>753</v>
      </c>
      <c r="AD28" s="41" t="s">
        <v>740</v>
      </c>
      <c r="AE28" s="35" t="s">
        <v>719</v>
      </c>
      <c r="AF28" s="36">
        <f ca="1" t="shared" si="4"/>
        <v>3570480</v>
      </c>
      <c r="AH28" s="122" t="str">
        <f>+'廃棄物事業経費（歳入）'!B28</f>
        <v>33606</v>
      </c>
      <c r="AI28" s="2">
        <v>28</v>
      </c>
      <c r="AK28" s="26" t="s">
        <v>754</v>
      </c>
      <c r="AL28" s="28" t="s">
        <v>29</v>
      </c>
    </row>
    <row r="29" spans="8:38" ht="19.5" customHeight="1">
      <c r="H29" s="191"/>
      <c r="I29" s="169" t="s">
        <v>548</v>
      </c>
      <c r="J29" s="183"/>
      <c r="K29" s="184"/>
      <c r="L29" s="19">
        <f>SUM(L15:L28)</f>
        <v>27035223</v>
      </c>
      <c r="M29" s="19">
        <f>SUM(M15:M28)</f>
        <v>6153067</v>
      </c>
      <c r="AB29" s="28" t="s">
        <v>42</v>
      </c>
      <c r="AC29" s="1" t="s">
        <v>755</v>
      </c>
      <c r="AD29" s="41" t="s">
        <v>740</v>
      </c>
      <c r="AE29" s="35" t="s">
        <v>723</v>
      </c>
      <c r="AF29" s="36">
        <f ca="1" t="shared" si="4"/>
        <v>1797654</v>
      </c>
      <c r="AH29" s="122" t="str">
        <f>+'廃棄物事業経費（歳入）'!B29</f>
        <v>33622</v>
      </c>
      <c r="AI29" s="2">
        <v>29</v>
      </c>
      <c r="AK29" s="26" t="s">
        <v>756</v>
      </c>
      <c r="AL29" s="28" t="s">
        <v>30</v>
      </c>
    </row>
    <row r="30" spans="8:38" ht="19.5" customHeight="1">
      <c r="H30" s="192"/>
      <c r="I30" s="20"/>
      <c r="J30" s="24"/>
      <c r="K30" s="21" t="s">
        <v>718</v>
      </c>
      <c r="L30" s="23">
        <f>L29-L27</f>
        <v>23795690</v>
      </c>
      <c r="M30" s="23">
        <f>M29-M27</f>
        <v>4316644</v>
      </c>
      <c r="AB30" s="28" t="s">
        <v>42</v>
      </c>
      <c r="AC30" s="1" t="s">
        <v>757</v>
      </c>
      <c r="AD30" s="41" t="s">
        <v>740</v>
      </c>
      <c r="AE30" s="35" t="s">
        <v>726</v>
      </c>
      <c r="AF30" s="36">
        <f ca="1" t="shared" si="4"/>
        <v>386368</v>
      </c>
      <c r="AH30" s="122" t="str">
        <f>+'廃棄物事業経費（歳入）'!B30</f>
        <v>33623</v>
      </c>
      <c r="AI30" s="2">
        <v>30</v>
      </c>
      <c r="AK30" s="26" t="s">
        <v>758</v>
      </c>
      <c r="AL30" s="28" t="s">
        <v>31</v>
      </c>
    </row>
    <row r="31" spans="8:38" ht="19.5" customHeight="1">
      <c r="H31" s="172" t="s">
        <v>1</v>
      </c>
      <c r="I31" s="188"/>
      <c r="J31" s="188"/>
      <c r="K31" s="189"/>
      <c r="L31" s="17">
        <f>AF41</f>
        <v>1890914</v>
      </c>
      <c r="M31" s="17">
        <f>AF62</f>
        <v>325329</v>
      </c>
      <c r="AB31" s="28" t="s">
        <v>42</v>
      </c>
      <c r="AC31" s="1" t="s">
        <v>759</v>
      </c>
      <c r="AD31" s="41" t="s">
        <v>740</v>
      </c>
      <c r="AE31" s="35" t="s">
        <v>730</v>
      </c>
      <c r="AF31" s="36">
        <f ca="1" t="shared" si="4"/>
        <v>524150</v>
      </c>
      <c r="AH31" s="122" t="str">
        <f>+'廃棄物事業経費（歳入）'!B31</f>
        <v>33643</v>
      </c>
      <c r="AI31" s="2">
        <v>31</v>
      </c>
      <c r="AK31" s="26" t="s">
        <v>760</v>
      </c>
      <c r="AL31" s="28" t="s">
        <v>32</v>
      </c>
    </row>
    <row r="32" spans="8:38" ht="19.5" customHeight="1">
      <c r="H32" s="169" t="s">
        <v>2</v>
      </c>
      <c r="I32" s="183"/>
      <c r="J32" s="183"/>
      <c r="K32" s="184"/>
      <c r="L32" s="19">
        <f>SUM(L13,L29,L31)</f>
        <v>30481925</v>
      </c>
      <c r="M32" s="19">
        <f>SUM(M13,M29,M31)</f>
        <v>6515788</v>
      </c>
      <c r="AB32" s="28" t="s">
        <v>42</v>
      </c>
      <c r="AC32" s="1" t="s">
        <v>761</v>
      </c>
      <c r="AD32" s="41" t="s">
        <v>740</v>
      </c>
      <c r="AE32" s="35" t="s">
        <v>733</v>
      </c>
      <c r="AF32" s="36">
        <f ca="1" t="shared" si="4"/>
        <v>4283436</v>
      </c>
      <c r="AH32" s="122" t="str">
        <f>+'廃棄物事業経費（歳入）'!B32</f>
        <v>33663</v>
      </c>
      <c r="AI32" s="2">
        <v>32</v>
      </c>
      <c r="AK32" s="26" t="s">
        <v>762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718</v>
      </c>
      <c r="L33" s="23">
        <f>SUM(L14,L30,L31)</f>
        <v>26740058</v>
      </c>
      <c r="M33" s="23">
        <f>SUM(M14,M30,M31)</f>
        <v>4664010</v>
      </c>
      <c r="AB33" s="28" t="s">
        <v>42</v>
      </c>
      <c r="AC33" s="1" t="s">
        <v>763</v>
      </c>
      <c r="AD33" s="41" t="s">
        <v>740</v>
      </c>
      <c r="AE33" s="35" t="s">
        <v>736</v>
      </c>
      <c r="AF33" s="36">
        <f ca="1" t="shared" si="4"/>
        <v>424945</v>
      </c>
      <c r="AH33" s="122" t="str">
        <f>+'廃棄物事業経費（歳入）'!B33</f>
        <v>33666</v>
      </c>
      <c r="AI33" s="2">
        <v>33</v>
      </c>
      <c r="AK33" s="26" t="s">
        <v>764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740</v>
      </c>
      <c r="AE34" s="35" t="s">
        <v>765</v>
      </c>
      <c r="AF34" s="36">
        <f ca="1" t="shared" si="4"/>
        <v>65352</v>
      </c>
      <c r="AH34" s="122" t="str">
        <f>+'廃棄物事業経費（歳入）'!B34</f>
        <v>33681</v>
      </c>
      <c r="AI34" s="2">
        <v>34</v>
      </c>
      <c r="AK34" s="26" t="s">
        <v>766</v>
      </c>
      <c r="AL34" s="28" t="s">
        <v>35</v>
      </c>
    </row>
    <row r="35" spans="28:35" ht="14.25" hidden="1">
      <c r="AB35" s="28" t="s">
        <v>42</v>
      </c>
      <c r="AC35" s="1" t="s">
        <v>767</v>
      </c>
      <c r="AD35" s="41" t="s">
        <v>740</v>
      </c>
      <c r="AE35" s="35" t="s">
        <v>768</v>
      </c>
      <c r="AF35" s="36">
        <f ca="1" t="shared" si="4"/>
        <v>4052326</v>
      </c>
      <c r="AH35" s="122" t="str">
        <f>+'廃棄物事業経費（歳入）'!B35</f>
        <v>33846</v>
      </c>
      <c r="AI35" s="2">
        <v>35</v>
      </c>
    </row>
    <row r="36" spans="28:35" ht="14.25" hidden="1">
      <c r="AB36" s="28" t="s">
        <v>42</v>
      </c>
      <c r="AC36" s="1" t="s">
        <v>769</v>
      </c>
      <c r="AD36" s="41" t="s">
        <v>740</v>
      </c>
      <c r="AE36" s="35" t="s">
        <v>770</v>
      </c>
      <c r="AF36" s="36">
        <f ca="1" t="shared" si="4"/>
        <v>6464362</v>
      </c>
      <c r="AH36" s="122" t="str">
        <f>+'廃棄物事業経費（歳入）'!B36</f>
        <v>33847</v>
      </c>
      <c r="AI36" s="2">
        <v>36</v>
      </c>
    </row>
    <row r="37" spans="28:35" ht="14.25" hidden="1">
      <c r="AB37" s="28" t="s">
        <v>42</v>
      </c>
      <c r="AC37" s="1" t="s">
        <v>771</v>
      </c>
      <c r="AD37" s="41" t="s">
        <v>740</v>
      </c>
      <c r="AE37" s="35" t="s">
        <v>772</v>
      </c>
      <c r="AF37" s="36">
        <f ca="1" t="shared" si="4"/>
        <v>450764</v>
      </c>
      <c r="AH37" s="122" t="str">
        <f>+'廃棄物事業経費（歳入）'!B37</f>
        <v>33849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740</v>
      </c>
      <c r="AE38" s="35" t="s">
        <v>773</v>
      </c>
      <c r="AF38" s="35">
        <f ca="1" t="shared" si="4"/>
        <v>266428</v>
      </c>
      <c r="AH38" s="122" t="str">
        <f>+'廃棄物事業経費（歳入）'!B38</f>
        <v>33850</v>
      </c>
      <c r="AI38" s="2">
        <v>38</v>
      </c>
    </row>
    <row r="39" spans="28:35" ht="14.25" hidden="1">
      <c r="AB39" s="28" t="s">
        <v>42</v>
      </c>
      <c r="AC39" s="1" t="s">
        <v>712</v>
      </c>
      <c r="AD39" s="41" t="s">
        <v>740</v>
      </c>
      <c r="AE39" s="35" t="s">
        <v>774</v>
      </c>
      <c r="AF39" s="35">
        <f aca="true" ca="1" t="shared" si="7" ref="AF39:AF62">IF(AF$2=0,INDIRECT("'"&amp;AD39&amp;"'!"&amp;AE39&amp;$AI$2),0)</f>
        <v>3239533</v>
      </c>
      <c r="AH39" s="122" t="str">
        <f>+'廃棄物事業経費（歳入）'!B39</f>
        <v>33851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740</v>
      </c>
      <c r="AE40" s="35" t="s">
        <v>775</v>
      </c>
      <c r="AF40" s="35">
        <f ca="1" t="shared" si="7"/>
        <v>18401</v>
      </c>
      <c r="AH40" s="122" t="str">
        <f>+'廃棄物事業経費（歳入）'!B40</f>
        <v>33852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740</v>
      </c>
      <c r="AE41" s="35" t="s">
        <v>776</v>
      </c>
      <c r="AF41" s="35">
        <f ca="1" t="shared" si="7"/>
        <v>1890914</v>
      </c>
      <c r="AH41" s="122" t="str">
        <f>+'廃棄物事業経費（歳入）'!B41</f>
        <v>33855</v>
      </c>
      <c r="AI41" s="2">
        <v>41</v>
      </c>
    </row>
    <row r="42" spans="28:35" ht="14.25" hidden="1">
      <c r="AB42" s="28" t="s">
        <v>44</v>
      </c>
      <c r="AC42" s="15" t="s">
        <v>739</v>
      </c>
      <c r="AD42" s="41" t="s">
        <v>740</v>
      </c>
      <c r="AE42" s="35" t="s">
        <v>777</v>
      </c>
      <c r="AF42" s="35">
        <f ca="1" t="shared" si="7"/>
        <v>0</v>
      </c>
      <c r="AH42" s="122" t="str">
        <f>+'廃棄物事業経費（歳入）'!B42</f>
        <v>33856</v>
      </c>
      <c r="AI42" s="2">
        <v>42</v>
      </c>
    </row>
    <row r="43" spans="28:35" ht="14.25" hidden="1">
      <c r="AB43" s="28" t="s">
        <v>44</v>
      </c>
      <c r="AC43" s="15" t="s">
        <v>742</v>
      </c>
      <c r="AD43" s="41" t="s">
        <v>740</v>
      </c>
      <c r="AE43" s="35" t="s">
        <v>778</v>
      </c>
      <c r="AF43" s="35">
        <f ca="1" t="shared" si="7"/>
        <v>15355</v>
      </c>
      <c r="AH43" s="122" t="str">
        <f>+'廃棄物事業経費（歳入）'!B43</f>
        <v>33859</v>
      </c>
      <c r="AI43" s="2">
        <v>43</v>
      </c>
    </row>
    <row r="44" spans="28:35" ht="14.25" hidden="1">
      <c r="AB44" s="28" t="s">
        <v>44</v>
      </c>
      <c r="AC44" s="1" t="s">
        <v>745</v>
      </c>
      <c r="AD44" s="41" t="s">
        <v>740</v>
      </c>
      <c r="AE44" s="35" t="s">
        <v>779</v>
      </c>
      <c r="AF44" s="35">
        <f ca="1" t="shared" si="7"/>
        <v>0</v>
      </c>
      <c r="AH44" s="122" t="str">
        <f>+'廃棄物事業経費（歳入）'!B44</f>
        <v>33895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740</v>
      </c>
      <c r="AE45" s="35" t="s">
        <v>780</v>
      </c>
      <c r="AF45" s="35">
        <f ca="1" t="shared" si="7"/>
        <v>0</v>
      </c>
      <c r="AH45" s="122" t="str">
        <f>+'廃棄物事業経費（歳入）'!B45</f>
        <v>33896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740</v>
      </c>
      <c r="AE46" s="35" t="s">
        <v>781</v>
      </c>
      <c r="AF46" s="35">
        <f ca="1" t="shared" si="7"/>
        <v>6682</v>
      </c>
      <c r="AH46" s="122" t="str">
        <f>+'廃棄物事業経費（歳入）'!B46</f>
        <v>33897</v>
      </c>
      <c r="AI46" s="2">
        <v>46</v>
      </c>
    </row>
    <row r="47" spans="28:35" ht="14.25" hidden="1">
      <c r="AB47" s="28" t="s">
        <v>44</v>
      </c>
      <c r="AC47" s="1" t="s">
        <v>712</v>
      </c>
      <c r="AD47" s="41" t="s">
        <v>740</v>
      </c>
      <c r="AE47" s="35" t="s">
        <v>782</v>
      </c>
      <c r="AF47" s="35">
        <f ca="1" t="shared" si="7"/>
        <v>15355</v>
      </c>
      <c r="AH47" s="122" t="str">
        <f>+'廃棄物事業経費（歳入）'!B47</f>
        <v>33898</v>
      </c>
      <c r="AI47" s="2">
        <v>47</v>
      </c>
    </row>
    <row r="48" spans="28:35" ht="14.25" hidden="1">
      <c r="AB48" s="28" t="s">
        <v>44</v>
      </c>
      <c r="AC48" s="1" t="s">
        <v>750</v>
      </c>
      <c r="AD48" s="41" t="s">
        <v>740</v>
      </c>
      <c r="AE48" s="35" t="s">
        <v>783</v>
      </c>
      <c r="AF48" s="35">
        <f ca="1" t="shared" si="7"/>
        <v>429567</v>
      </c>
      <c r="AH48" s="122" t="str">
        <f>+'廃棄物事業経費（歳入）'!B48</f>
        <v>33902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753</v>
      </c>
      <c r="AD49" s="41" t="s">
        <v>740</v>
      </c>
      <c r="AE49" s="35" t="s">
        <v>784</v>
      </c>
      <c r="AF49" s="35">
        <f ca="1" t="shared" si="7"/>
        <v>557031</v>
      </c>
      <c r="AG49" s="28"/>
      <c r="AH49" s="122" t="str">
        <f>+'廃棄物事業経費（歳入）'!B49</f>
        <v>33904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755</v>
      </c>
      <c r="AD50" s="41" t="s">
        <v>740</v>
      </c>
      <c r="AE50" s="35" t="s">
        <v>785</v>
      </c>
      <c r="AF50" s="35">
        <f ca="1" t="shared" si="7"/>
        <v>257856</v>
      </c>
      <c r="AG50" s="28"/>
      <c r="AH50" s="122" t="str">
        <f>+'廃棄物事業経費（歳入）'!B50</f>
        <v>33911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757</v>
      </c>
      <c r="AD51" s="41" t="s">
        <v>740</v>
      </c>
      <c r="AE51" s="35" t="s">
        <v>786</v>
      </c>
      <c r="AF51" s="35">
        <f ca="1" t="shared" si="7"/>
        <v>0</v>
      </c>
      <c r="AG51" s="28"/>
      <c r="AH51" s="122" t="str">
        <f>+'廃棄物事業経費（歳入）'!B51</f>
        <v>33913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759</v>
      </c>
      <c r="AD52" s="41" t="s">
        <v>740</v>
      </c>
      <c r="AE52" s="35" t="s">
        <v>787</v>
      </c>
      <c r="AF52" s="35">
        <f ca="1" t="shared" si="7"/>
        <v>40635</v>
      </c>
      <c r="AG52" s="28"/>
      <c r="AH52" s="122" t="str">
        <f>+'廃棄物事業経費（歳入）'!B52</f>
        <v>33946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761</v>
      </c>
      <c r="AD53" s="41" t="s">
        <v>740</v>
      </c>
      <c r="AE53" s="35" t="s">
        <v>788</v>
      </c>
      <c r="AF53" s="35">
        <f ca="1" t="shared" si="7"/>
        <v>1244685</v>
      </c>
      <c r="AG53" s="28"/>
      <c r="AH53" s="122" t="str">
        <f>+'廃棄物事業経費（歳入）'!B53</f>
        <v>33958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763</v>
      </c>
      <c r="AD54" s="41" t="s">
        <v>740</v>
      </c>
      <c r="AE54" s="35" t="s">
        <v>789</v>
      </c>
      <c r="AF54" s="35">
        <f ca="1" t="shared" si="7"/>
        <v>102</v>
      </c>
      <c r="AG54" s="28"/>
      <c r="AH54" s="122" t="str">
        <f>+'廃棄物事業経費（歳入）'!B54</f>
        <v>33959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740</v>
      </c>
      <c r="AE55" s="35" t="s">
        <v>790</v>
      </c>
      <c r="AF55" s="35">
        <f ca="1" t="shared" si="7"/>
        <v>15463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767</v>
      </c>
      <c r="AD56" s="41" t="s">
        <v>740</v>
      </c>
      <c r="AE56" s="35" t="s">
        <v>791</v>
      </c>
      <c r="AF56" s="35">
        <f ca="1" t="shared" si="7"/>
        <v>445064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769</v>
      </c>
      <c r="AD57" s="41" t="s">
        <v>740</v>
      </c>
      <c r="AE57" s="35" t="s">
        <v>792</v>
      </c>
      <c r="AF57" s="35">
        <f ca="1" t="shared" si="7"/>
        <v>1154909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771</v>
      </c>
      <c r="AD58" s="41" t="s">
        <v>740</v>
      </c>
      <c r="AE58" s="35" t="s">
        <v>793</v>
      </c>
      <c r="AF58" s="35">
        <f ca="1" t="shared" si="7"/>
        <v>60887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740</v>
      </c>
      <c r="AE59" s="35" t="s">
        <v>794</v>
      </c>
      <c r="AF59" s="35">
        <f ca="1" t="shared" si="7"/>
        <v>110445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712</v>
      </c>
      <c r="AD60" s="41" t="s">
        <v>740</v>
      </c>
      <c r="AE60" s="35" t="s">
        <v>795</v>
      </c>
      <c r="AF60" s="35">
        <f ca="1" t="shared" si="7"/>
        <v>1836423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740</v>
      </c>
      <c r="AE61" s="35" t="s">
        <v>796</v>
      </c>
      <c r="AF61" s="35">
        <f ca="1" t="shared" si="7"/>
        <v>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740</v>
      </c>
      <c r="AE62" s="35" t="s">
        <v>797</v>
      </c>
      <c r="AF62" s="35">
        <f ca="1" t="shared" si="7"/>
        <v>325329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 </cp:lastModifiedBy>
  <cp:lastPrinted>2009-11-04T03:33:46Z</cp:lastPrinted>
  <dcterms:created xsi:type="dcterms:W3CDTF">2008-01-24T06:28:57Z</dcterms:created>
  <dcterms:modified xsi:type="dcterms:W3CDTF">2011-03-30T11:42:04Z</dcterms:modified>
  <cp:category/>
  <cp:version/>
  <cp:contentType/>
  <cp:contentStatus/>
</cp:coreProperties>
</file>