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'市町村分担金内訳'!$2:$14</definedName>
    <definedName name="_xlnm.Print_Area" localSheetId="4">'組合分担金内訳'!$2:$28</definedName>
    <definedName name="_xlnm.Print_Area" localSheetId="3">'廃棄物事業経費（歳出）'!$2:$35</definedName>
    <definedName name="_xlnm.Print_Area" localSheetId="2">'廃棄物事業経費（歳入）'!$2:$35</definedName>
    <definedName name="_xlnm.Print_Area" localSheetId="0">'廃棄物事業経費（市町村）'!$2:$28</definedName>
    <definedName name="_xlnm.Print_Area" localSheetId="1">'廃棄物事業経費（組合）'!$2:$14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<sst xmlns="http://schemas.openxmlformats.org/spreadsheetml/2006/main" count="1956" uniqueCount="676">
  <si>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</si>
  <si>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</si>
  <si>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</si>
  <si>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</si>
  <si>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</si>
  <si>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</si>
  <si>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</si>
  <si>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</si>
  <si>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</si>
  <si>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</si>
  <si>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</si>
  <si>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</si>
  <si>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</si>
  <si>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</si>
  <si>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</si>
  <si>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</si>
  <si>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</si>
  <si>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</si>
  <si>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</si>
  <si>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</si>
  <si>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</si>
  <si>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</si>
  <si>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</si>
  <si>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</si>
  <si>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</si>
  <si>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</si>
  <si>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</si>
  <si>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</si>
  <si>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</si>
  <si>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</si>
  <si>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</si>
  <si>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</si>
  <si>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</si>
  <si>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</si>
  <si>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</si>
  <si>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広域団体１</t>
  </si>
  <si>
    <t>調査研究費</t>
  </si>
  <si>
    <t>廃棄物処理事業経費（市区町村の合計）（平成21年度実績）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</si>
  <si>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</si>
  <si>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</si>
  <si>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</si>
  <si>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</si>
  <si>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</si>
  <si>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</si>
  <si>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</si>
  <si>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</si>
  <si>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</si>
  <si>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</si>
  <si>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</si>
  <si>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</si>
  <si>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</si>
  <si>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</si>
  <si>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</si>
  <si>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</si>
  <si>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</si>
  <si>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</si>
  <si>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</si>
  <si>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</si>
  <si>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</si>
  <si>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</si>
  <si>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</si>
  <si>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</si>
  <si>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</si>
  <si>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</si>
  <si>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</si>
  <si>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</si>
  <si>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</si>
  <si>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</si>
  <si>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</si>
  <si>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</si>
  <si>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</si>
  <si>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</si>
  <si>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</si>
  <si>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</si>
  <si>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</si>
  <si>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</si>
  <si>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</si>
  <si>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</si>
  <si>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</si>
  <si>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</si>
  <si>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</si>
  <si>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</si>
  <si>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</si>
  <si>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</si>
  <si>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その他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</si>
  <si>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</si>
  <si>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</si>
  <si>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</si>
  <si>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</si>
  <si>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</si>
  <si>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</si>
  <si>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</si>
  <si>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</si>
  <si>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</si>
  <si>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</si>
  <si>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</si>
  <si>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</si>
  <si>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</si>
  <si>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</si>
  <si>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</si>
  <si>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</si>
  <si>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</si>
  <si>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</si>
  <si>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</si>
  <si>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</si>
  <si>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</si>
  <si>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島根県</t>
  </si>
  <si>
    <t>32000</t>
  </si>
  <si>
    <t>32000</t>
  </si>
  <si>
    <t>-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</si>
  <si>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</si>
  <si>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</si>
  <si>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</si>
  <si>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</si>
  <si>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</si>
  <si>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</si>
  <si>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</si>
  <si>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</si>
  <si>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</si>
  <si>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</si>
  <si>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</si>
  <si>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</si>
  <si>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</si>
  <si>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</si>
  <si>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</si>
  <si>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</si>
  <si>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32304</t>
  </si>
  <si>
    <t>東出雲町</t>
  </si>
  <si>
    <t>32343</t>
  </si>
  <si>
    <t>奥出雲町</t>
  </si>
  <si>
    <t>32386</t>
  </si>
  <si>
    <t>飯南町</t>
  </si>
  <si>
    <t>32401</t>
  </si>
  <si>
    <t>斐川町</t>
  </si>
  <si>
    <t>32441</t>
  </si>
  <si>
    <t>川本町</t>
  </si>
  <si>
    <t>32448</t>
  </si>
  <si>
    <t>美郷町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</si>
  <si>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</si>
  <si>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</si>
  <si>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</si>
  <si>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</si>
  <si>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</si>
  <si>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</si>
  <si>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</si>
  <si>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</si>
  <si>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</si>
  <si>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</si>
  <si>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</si>
  <si>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</si>
  <si>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</si>
  <si>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</si>
  <si>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廃棄物処理事業経費（一部事務組合・広域連合の合計）（平成21年度実績）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</si>
  <si>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</si>
  <si>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</si>
  <si>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</si>
  <si>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</si>
  <si>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</si>
  <si>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</si>
  <si>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</si>
  <si>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</si>
  <si>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</si>
  <si>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</si>
  <si>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</si>
  <si>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</si>
  <si>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</si>
  <si>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合計</t>
  </si>
  <si>
    <t>建設改良費 (工事費+調査費)(組合分担金を除く)</t>
  </si>
  <si>
    <t>その他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</si>
  <si>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</si>
  <si>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</si>
  <si>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</si>
  <si>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</si>
  <si>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</si>
  <si>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</si>
  <si>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</si>
  <si>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</si>
  <si>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</si>
  <si>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</si>
  <si>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</si>
  <si>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</si>
  <si>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</si>
  <si>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</si>
  <si>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合計</t>
  </si>
  <si>
    <t>工事費 (中間処理施設+最終処分場+その他)</t>
  </si>
  <si>
    <t>調査費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</si>
  <si>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</si>
  <si>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</si>
  <si>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</si>
  <si>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</si>
  <si>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</si>
  <si>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</si>
  <si>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</si>
  <si>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</si>
  <si>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委託費 (収集運搬費+中間処理費+最終処分費+その他)</t>
  </si>
  <si>
    <t>(組合分担金)</t>
  </si>
  <si>
    <t>国庫支出金</t>
  </si>
  <si>
    <t>都道府県
支出金</t>
  </si>
  <si>
    <t>地方債</t>
  </si>
  <si>
    <t>使用料及び
手数料</t>
  </si>
  <si>
    <t>その他</t>
  </si>
  <si>
    <t>都道府県
支出金</t>
  </si>
  <si>
    <t>地方債</t>
  </si>
  <si>
    <t>使用料及び
手数料</t>
  </si>
  <si>
    <t>（市区町村
分担金）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</si>
  <si>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</si>
  <si>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</si>
  <si>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</si>
  <si>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</si>
  <si>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</si>
  <si>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</si>
  <si>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</si>
  <si>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</si>
  <si>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</si>
  <si>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</si>
  <si>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</si>
  <si>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合計</t>
  </si>
  <si>
    <t>収集運搬費</t>
  </si>
  <si>
    <t>最終処分費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</si>
  <si>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</si>
  <si>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</si>
  <si>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</si>
  <si>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</si>
  <si>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</si>
  <si>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</si>
  <si>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</si>
  <si>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中間処理費</t>
  </si>
  <si>
    <t>最終処分費</t>
  </si>
  <si>
    <t>その他</t>
  </si>
  <si>
    <t>中間処理施設</t>
  </si>
  <si>
    <t>収集運搬</t>
  </si>
  <si>
    <t>中間処理</t>
  </si>
  <si>
    <t>（千円）</t>
  </si>
  <si>
    <t>島根県</t>
  </si>
  <si>
    <t>32000</t>
  </si>
  <si>
    <t>-</t>
  </si>
  <si>
    <t>島根県</t>
  </si>
  <si>
    <t>32826</t>
  </si>
  <si>
    <t>雲南環境衛生組合</t>
  </si>
  <si>
    <t>32841</t>
  </si>
  <si>
    <t>鹿足郡環境衛生組合</t>
  </si>
  <si>
    <t>32852</t>
  </si>
  <si>
    <t>益田地区広域市町村圏事務組合</t>
  </si>
  <si>
    <t>32874</t>
  </si>
  <si>
    <t>鹿足郡不燃物処理組合</t>
  </si>
  <si>
    <t>32876</t>
  </si>
  <si>
    <t>雲南市・飯南町事務組合</t>
  </si>
  <si>
    <t>32888</t>
  </si>
  <si>
    <t>邑智郡総合事務組合</t>
  </si>
  <si>
    <t>32891</t>
  </si>
  <si>
    <t>浜田地区広域行政組合</t>
  </si>
  <si>
    <t>廃棄物処理事業経費（市区町村及び一部事務組合・広域連合の合計）【歳入】（平成21年度実績）</t>
  </si>
  <si>
    <t>都道府県名</t>
  </si>
  <si>
    <t>地方公共団体コード</t>
  </si>
  <si>
    <t>市区町村・一部事務組合・広域連合名</t>
  </si>
  <si>
    <t>ごみ</t>
  </si>
  <si>
    <t>し尿</t>
  </si>
  <si>
    <t>国庫支出金</t>
  </si>
  <si>
    <t>地方債</t>
  </si>
  <si>
    <t>使用料及び
手数料</t>
  </si>
  <si>
    <t>（市区町村
分担金）</t>
  </si>
  <si>
    <t>使用料及び
手数料</t>
  </si>
  <si>
    <t>（市区町村
分担金）</t>
  </si>
  <si>
    <t>その他</t>
  </si>
  <si>
    <t>地方債</t>
  </si>
  <si>
    <t>使用料及び
手数料</t>
  </si>
  <si>
    <t>（千円）</t>
  </si>
  <si>
    <t>（千円）</t>
  </si>
  <si>
    <t>（千円）</t>
  </si>
  <si>
    <t>（千円）</t>
  </si>
  <si>
    <t>（千円）</t>
  </si>
  <si>
    <t>島根県</t>
  </si>
  <si>
    <t>32000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</si>
  <si>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</si>
  <si>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</si>
  <si>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</si>
  <si>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</si>
  <si>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</si>
  <si>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</si>
  <si>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</si>
  <si>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</si>
  <si>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</si>
  <si>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</si>
  <si>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</si>
  <si>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</si>
  <si>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</si>
  <si>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</si>
  <si>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</si>
  <si>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</si>
  <si>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32304</t>
  </si>
  <si>
    <t>東出雲町</t>
  </si>
  <si>
    <t>32343</t>
  </si>
  <si>
    <t>奥出雲町</t>
  </si>
  <si>
    <t>32386</t>
  </si>
  <si>
    <t>飯南町</t>
  </si>
  <si>
    <t>32401</t>
  </si>
  <si>
    <t>斐川町</t>
  </si>
  <si>
    <t>32441</t>
  </si>
  <si>
    <t>川本町</t>
  </si>
  <si>
    <t>32448</t>
  </si>
  <si>
    <t>美郷町</t>
  </si>
  <si>
    <t>32449</t>
  </si>
  <si>
    <t>邑南町</t>
  </si>
  <si>
    <t>32501</t>
  </si>
  <si>
    <t>津和野町</t>
  </si>
  <si>
    <t>32505</t>
  </si>
  <si>
    <t>吉賀町</t>
  </si>
  <si>
    <t>島根県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</si>
  <si>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</si>
  <si>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</si>
  <si>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</si>
  <si>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</si>
  <si>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</si>
  <si>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</si>
  <si>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</si>
  <si>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</si>
  <si>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32826</t>
  </si>
  <si>
    <t>雲南環境衛生組合</t>
  </si>
  <si>
    <t>32841</t>
  </si>
  <si>
    <t>鹿足郡環境衛生組合</t>
  </si>
  <si>
    <t>32852</t>
  </si>
  <si>
    <t>益田地区広域市町村圏事務組合</t>
  </si>
  <si>
    <t>32874</t>
  </si>
  <si>
    <t>鹿足郡不燃物処理組合</t>
  </si>
  <si>
    <t>32876</t>
  </si>
  <si>
    <t>雲南市・飯南町事務組合</t>
  </si>
  <si>
    <t>32888</t>
  </si>
  <si>
    <t>邑智郡総合事務組合</t>
  </si>
  <si>
    <t>32891</t>
  </si>
  <si>
    <t>浜田地区広域行政組合</t>
  </si>
  <si>
    <t>廃棄物処理事業経費（市区町村及び一部事務組合・広域連合の合計）【歳出】（平成21年度実績）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</si>
  <si>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</si>
  <si>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</si>
  <si>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</si>
  <si>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</si>
  <si>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</si>
  <si>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</si>
  <si>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</si>
  <si>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</si>
  <si>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</si>
  <si>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</si>
  <si>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</si>
  <si>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</si>
  <si>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</si>
  <si>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</si>
  <si>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</si>
  <si>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</si>
  <si>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</si>
  <si>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</si>
  <si>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</si>
  <si>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</si>
  <si>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</si>
  <si>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</si>
  <si>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</si>
  <si>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</si>
  <si>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</si>
  <si>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</si>
  <si>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</si>
  <si>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</si>
  <si>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</si>
  <si>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</si>
  <si>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島根県</t>
  </si>
  <si>
    <t>32000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</si>
  <si>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</si>
  <si>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</si>
  <si>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</si>
  <si>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</si>
  <si>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</si>
  <si>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</si>
  <si>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</si>
  <si>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</si>
  <si>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</si>
  <si>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</si>
  <si>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</si>
  <si>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</si>
  <si>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</si>
  <si>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</si>
  <si>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</si>
  <si>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</si>
  <si>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32304</t>
  </si>
  <si>
    <t>東出雲町</t>
  </si>
  <si>
    <t>32343</t>
  </si>
  <si>
    <t>奥出雲町</t>
  </si>
  <si>
    <t>32386</t>
  </si>
  <si>
    <t>飯南町</t>
  </si>
  <si>
    <t>32401</t>
  </si>
  <si>
    <t>斐川町</t>
  </si>
  <si>
    <t>32441</t>
  </si>
  <si>
    <t>川本町</t>
  </si>
  <si>
    <t>32448</t>
  </si>
  <si>
    <t>美郷町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</si>
  <si>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</si>
  <si>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</si>
  <si>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</si>
  <si>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</si>
  <si>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</si>
  <si>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</si>
  <si>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</si>
  <si>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</si>
  <si>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</si>
  <si>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</si>
  <si>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</si>
  <si>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</si>
  <si>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</si>
  <si>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</si>
  <si>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32826</t>
  </si>
  <si>
    <t>雲南環境衛生組合</t>
  </si>
  <si>
    <t>32841</t>
  </si>
  <si>
    <t>鹿足郡環境衛生組合</t>
  </si>
  <si>
    <t>32852</t>
  </si>
  <si>
    <t>益田地区広域市町村圏事務組合</t>
  </si>
  <si>
    <t>32874</t>
  </si>
  <si>
    <t>鹿足郡不燃物処理組合</t>
  </si>
  <si>
    <t>32876</t>
  </si>
  <si>
    <t>雲南市・飯南町事務組合</t>
  </si>
  <si>
    <t>32888</t>
  </si>
  <si>
    <t>邑智郡総合事務組合</t>
  </si>
  <si>
    <t>32891</t>
  </si>
  <si>
    <t>浜田地区広域行政組合</t>
  </si>
  <si>
    <t>廃棄物処理事業経費【分担金の合計】（平成21年度実績）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</si>
  <si>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</si>
  <si>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</si>
  <si>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</si>
  <si>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</si>
  <si>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</si>
  <si>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</si>
  <si>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</si>
  <si>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</si>
  <si>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</si>
  <si>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</si>
  <si>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</si>
  <si>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</si>
  <si>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</si>
  <si>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</si>
  <si>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</si>
  <si>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</si>
  <si>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</si>
  <si>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</si>
  <si>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</si>
  <si>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</si>
  <si>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島根県</t>
  </si>
  <si>
    <t>32201</t>
  </si>
  <si>
    <t>松江市</t>
  </si>
  <si>
    <t>32202</t>
  </si>
  <si>
    <t>浜田市</t>
  </si>
  <si>
    <t>浜田地区広域行政組合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</si>
  <si>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</si>
  <si>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</si>
  <si>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</si>
  <si>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</si>
  <si>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</si>
  <si>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</si>
  <si>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</si>
  <si>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</si>
  <si>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</si>
  <si>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</si>
  <si>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32891</t>
  </si>
  <si>
    <t>32888</t>
  </si>
  <si>
    <t>邑智郡総合事務組合</t>
  </si>
  <si>
    <t>32209</t>
  </si>
  <si>
    <t>雲南市</t>
  </si>
  <si>
    <t>雲南環境衛生組合</t>
  </si>
  <si>
    <t>雲南市・飯南町事務組合</t>
  </si>
  <si>
    <t>32304</t>
  </si>
  <si>
    <t>東出雲町</t>
  </si>
  <si>
    <t>32343</t>
  </si>
  <si>
    <t>奥出雲町</t>
  </si>
  <si>
    <t>32826</t>
  </si>
  <si>
    <t>32386</t>
  </si>
  <si>
    <t>飯南町</t>
  </si>
  <si>
    <t>32876</t>
  </si>
  <si>
    <t>32401</t>
  </si>
  <si>
    <t>斐川町</t>
  </si>
  <si>
    <t>32441</t>
  </si>
  <si>
    <t>川本町</t>
  </si>
  <si>
    <t>32448</t>
  </si>
  <si>
    <t>美郷町</t>
  </si>
  <si>
    <t>32449</t>
  </si>
  <si>
    <t>邑南町</t>
  </si>
  <si>
    <t>32501</t>
  </si>
  <si>
    <t>津和野町</t>
  </si>
  <si>
    <t>32841</t>
  </si>
  <si>
    <t>鹿足郡環境衛生組合</t>
  </si>
  <si>
    <t>益田地区広域市町村圏事務組合</t>
  </si>
  <si>
    <t>32874</t>
  </si>
  <si>
    <t>鹿足郡不燃物処理組合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</si>
  <si>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</si>
  <si>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</si>
  <si>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</si>
  <si>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</si>
  <si>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</si>
  <si>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</si>
  <si>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</si>
  <si>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</si>
  <si>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</si>
  <si>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</si>
  <si>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廃棄物処理事業経費【市区町村分担金の合計】（平成21年度実績）</t>
  </si>
  <si>
    <t>都道府県名</t>
  </si>
  <si>
    <t>地方公共団体コード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</si>
  <si>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</si>
  <si>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</si>
  <si>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</si>
  <si>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</si>
  <si>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</si>
  <si>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</si>
  <si>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</si>
  <si>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</si>
  <si>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</si>
  <si>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</si>
  <si>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</si>
  <si>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</si>
  <si>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</si>
  <si>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</si>
  <si>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</si>
  <si>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</si>
  <si>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</si>
  <si>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</si>
  <si>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</si>
  <si>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</si>
  <si>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</si>
  <si>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</si>
  <si>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</si>
  <si>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</si>
  <si>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</si>
  <si>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</si>
  <si>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</si>
  <si>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</si>
  <si>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</si>
  <si>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</si>
  <si>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</si>
  <si>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</si>
  <si>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</si>
  <si>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32852</t>
  </si>
  <si>
    <t>入力→</t>
  </si>
  <si>
    <t>:市区町村コード(都道府県計は、01000～47000の何れか）</t>
  </si>
  <si>
    <t>=COUNTA('廃棄物事業経費（歳入）'!B7:B999)+6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</si>
  <si>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</si>
  <si>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</si>
  <si>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</si>
  <si>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</si>
  <si>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</si>
  <si>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</si>
  <si>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</si>
  <si>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</si>
  <si>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</si>
  <si>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</si>
  <si>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</si>
  <si>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</si>
  <si>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</si>
  <si>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</si>
  <si>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</si>
  <si>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</si>
  <si>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</si>
  <si>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</si>
  <si>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</si>
  <si>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</si>
  <si>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</si>
  <si>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</si>
  <si>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</si>
  <si>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</si>
  <si>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</si>
  <si>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</si>
  <si>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</si>
  <si>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</si>
  <si>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</si>
  <si>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</si>
  <si>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</si>
  <si>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</si>
  <si>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</si>
  <si>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</si>
  <si>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</si>
  <si>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</si>
  <si>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</si>
  <si>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</si>
  <si>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</si>
  <si>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</si>
  <si>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</si>
  <si>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</si>
  <si>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</si>
  <si>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</si>
  <si>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</si>
  <si>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</si>
  <si>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</si>
  <si>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</si>
  <si>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</si>
  <si>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</si>
  <si>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</si>
  <si>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</si>
  <si>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</si>
  <si>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</si>
  <si>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</si>
  <si>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</si>
  <si>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</si>
  <si>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</si>
  <si>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</si>
  <si>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</si>
  <si>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</si>
  <si>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</si>
  <si>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</si>
  <si>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</si>
  <si>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</si>
  <si>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</si>
  <si>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</si>
  <si>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</si>
  <si>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</si>
  <si>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</si>
  <si>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</si>
  <si>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</si>
  <si>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</si>
  <si>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</si>
  <si>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</si>
  <si>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</si>
  <si>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</si>
  <si>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</si>
  <si>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</si>
  <si>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</si>
  <si>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</si>
  <si>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</si>
  <si>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</si>
  <si>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</si>
  <si>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</si>
  <si>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</si>
  <si>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</si>
  <si>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</si>
  <si>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</si>
  <si>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</si>
  <si>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</si>
  <si>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</si>
  <si>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</si>
  <si>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</si>
  <si>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</si>
  <si>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</si>
  <si>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</si>
  <si>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</si>
  <si>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</si>
  <si>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</si>
  <si>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</si>
  <si>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</si>
  <si>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</si>
  <si>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</si>
  <si>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32891</t>
  </si>
  <si>
    <t>浜田地区広域行政組合</t>
  </si>
  <si>
    <t>32888</t>
  </si>
  <si>
    <t>邑智郡総合事務組合</t>
  </si>
  <si>
    <t>32826</t>
  </si>
  <si>
    <t>雲南環境衛生組合</t>
  </si>
  <si>
    <t>32876</t>
  </si>
  <si>
    <t>雲南市・飯南町事務組合</t>
  </si>
  <si>
    <t>32841</t>
  </si>
  <si>
    <t>鹿足郡環境衛生組合</t>
  </si>
  <si>
    <t>32852</t>
  </si>
  <si>
    <t>益田地区広域市町村圏事務組合</t>
  </si>
  <si>
    <t>32874</t>
  </si>
  <si>
    <t>鹿足郡不燃物処理組合</t>
  </si>
  <si>
    <t>32209</t>
  </si>
  <si>
    <t>雲南市</t>
  </si>
  <si>
    <t>32343</t>
  </si>
  <si>
    <t>奥出雲町</t>
  </si>
  <si>
    <t>32386</t>
  </si>
  <si>
    <t>飯南町</t>
  </si>
  <si>
    <t>32501</t>
  </si>
  <si>
    <t>津和野町</t>
  </si>
  <si>
    <t>32505</t>
  </si>
  <si>
    <t>吉賀町</t>
  </si>
  <si>
    <t>32204</t>
  </si>
  <si>
    <t>益田市</t>
  </si>
  <si>
    <t>32441</t>
  </si>
  <si>
    <t>川本町</t>
  </si>
  <si>
    <t>32448</t>
  </si>
  <si>
    <t>美郷町</t>
  </si>
  <si>
    <t>32449</t>
  </si>
  <si>
    <t>邑南町</t>
  </si>
  <si>
    <t>32207</t>
  </si>
  <si>
    <t>江津市</t>
  </si>
  <si>
    <t>32202</t>
  </si>
  <si>
    <t>浜田市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</si>
</sst>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389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52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55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7076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7544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810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641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940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090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49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390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2397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38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82029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5121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660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7107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859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0189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8602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0098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0566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7290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38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10372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868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886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868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3363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6354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8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5.69921875" style="76" customWidth="1"/>
    <col min="115" max="16384" width="9" style="47" customWidth="1"/>
  </cols>
  <sheetData>
    <row r="1" spans="1:114" s="45" customFormat="1" ht="17.25">
      <c r="A1" s="130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7" t="s">
        <v>38</v>
      </c>
      <c r="B2" s="147" t="s">
        <v>39</v>
      </c>
      <c r="C2" s="150" t="s">
        <v>40</v>
      </c>
      <c r="D2" s="131" t="s">
        <v>42</v>
      </c>
      <c r="E2" s="78"/>
      <c r="F2" s="78"/>
      <c r="G2" s="78"/>
      <c r="H2" s="78"/>
      <c r="I2" s="78"/>
      <c r="J2" s="78"/>
      <c r="K2" s="78"/>
      <c r="L2" s="79"/>
      <c r="M2" s="131" t="s">
        <v>44</v>
      </c>
      <c r="N2" s="78"/>
      <c r="O2" s="78"/>
      <c r="P2" s="78"/>
      <c r="Q2" s="78"/>
      <c r="R2" s="78"/>
      <c r="S2" s="78"/>
      <c r="T2" s="78"/>
      <c r="U2" s="79"/>
      <c r="V2" s="131" t="s">
        <v>45</v>
      </c>
      <c r="W2" s="78"/>
      <c r="X2" s="78"/>
      <c r="Y2" s="78"/>
      <c r="Z2" s="78"/>
      <c r="AA2" s="78"/>
      <c r="AB2" s="78"/>
      <c r="AC2" s="78"/>
      <c r="AD2" s="79"/>
      <c r="AE2" s="132" t="s">
        <v>46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47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48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8"/>
      <c r="B3" s="148"/>
      <c r="C3" s="151"/>
      <c r="D3" s="133" t="s">
        <v>49</v>
      </c>
      <c r="E3" s="83"/>
      <c r="F3" s="83"/>
      <c r="G3" s="83"/>
      <c r="H3" s="83"/>
      <c r="I3" s="83"/>
      <c r="J3" s="83"/>
      <c r="K3" s="83"/>
      <c r="L3" s="84"/>
      <c r="M3" s="133" t="s">
        <v>49</v>
      </c>
      <c r="N3" s="83"/>
      <c r="O3" s="83"/>
      <c r="P3" s="83"/>
      <c r="Q3" s="83"/>
      <c r="R3" s="83"/>
      <c r="S3" s="83"/>
      <c r="T3" s="83"/>
      <c r="U3" s="84"/>
      <c r="V3" s="133" t="s">
        <v>49</v>
      </c>
      <c r="W3" s="83"/>
      <c r="X3" s="83"/>
      <c r="Y3" s="83"/>
      <c r="Z3" s="83"/>
      <c r="AA3" s="83"/>
      <c r="AB3" s="83"/>
      <c r="AC3" s="83"/>
      <c r="AD3" s="84"/>
      <c r="AE3" s="134" t="s">
        <v>50</v>
      </c>
      <c r="AF3" s="80"/>
      <c r="AG3" s="80"/>
      <c r="AH3" s="80"/>
      <c r="AI3" s="80"/>
      <c r="AJ3" s="80"/>
      <c r="AK3" s="80"/>
      <c r="AL3" s="85"/>
      <c r="AM3" s="81" t="s">
        <v>51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52</v>
      </c>
      <c r="BF3" s="90" t="s">
        <v>45</v>
      </c>
      <c r="BG3" s="134" t="s">
        <v>50</v>
      </c>
      <c r="BH3" s="80"/>
      <c r="BI3" s="80"/>
      <c r="BJ3" s="80"/>
      <c r="BK3" s="80"/>
      <c r="BL3" s="80"/>
      <c r="BM3" s="80"/>
      <c r="BN3" s="85"/>
      <c r="BO3" s="81" t="s">
        <v>51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52</v>
      </c>
      <c r="CH3" s="90" t="s">
        <v>45</v>
      </c>
      <c r="CI3" s="134" t="s">
        <v>50</v>
      </c>
      <c r="CJ3" s="80"/>
      <c r="CK3" s="80"/>
      <c r="CL3" s="80"/>
      <c r="CM3" s="80"/>
      <c r="CN3" s="80"/>
      <c r="CO3" s="80"/>
      <c r="CP3" s="85"/>
      <c r="CQ3" s="81" t="s">
        <v>51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52</v>
      </c>
      <c r="DJ3" s="90" t="s">
        <v>45</v>
      </c>
    </row>
    <row r="4" spans="1:114" s="45" customFormat="1" ht="13.5">
      <c r="A4" s="148"/>
      <c r="B4" s="148"/>
      <c r="C4" s="151"/>
      <c r="D4" s="68"/>
      <c r="E4" s="133" t="s">
        <v>53</v>
      </c>
      <c r="F4" s="91"/>
      <c r="G4" s="91"/>
      <c r="H4" s="91"/>
      <c r="I4" s="91"/>
      <c r="J4" s="91"/>
      <c r="K4" s="92"/>
      <c r="L4" s="124" t="s">
        <v>55</v>
      </c>
      <c r="M4" s="68"/>
      <c r="N4" s="133" t="s">
        <v>53</v>
      </c>
      <c r="O4" s="91"/>
      <c r="P4" s="91"/>
      <c r="Q4" s="91"/>
      <c r="R4" s="91"/>
      <c r="S4" s="91"/>
      <c r="T4" s="92"/>
      <c r="U4" s="124" t="s">
        <v>55</v>
      </c>
      <c r="V4" s="68"/>
      <c r="W4" s="133" t="s">
        <v>53</v>
      </c>
      <c r="X4" s="91"/>
      <c r="Y4" s="91"/>
      <c r="Z4" s="91"/>
      <c r="AA4" s="91"/>
      <c r="AB4" s="91"/>
      <c r="AC4" s="92"/>
      <c r="AD4" s="124" t="s">
        <v>55</v>
      </c>
      <c r="AE4" s="90" t="s">
        <v>45</v>
      </c>
      <c r="AF4" s="95" t="s">
        <v>56</v>
      </c>
      <c r="AG4" s="89"/>
      <c r="AH4" s="93"/>
      <c r="AI4" s="80"/>
      <c r="AJ4" s="94"/>
      <c r="AK4" s="135" t="s">
        <v>58</v>
      </c>
      <c r="AL4" s="145" t="s">
        <v>59</v>
      </c>
      <c r="AM4" s="90" t="s">
        <v>45</v>
      </c>
      <c r="AN4" s="134" t="s">
        <v>60</v>
      </c>
      <c r="AO4" s="87"/>
      <c r="AP4" s="87"/>
      <c r="AQ4" s="87"/>
      <c r="AR4" s="88"/>
      <c r="AS4" s="134" t="s">
        <v>61</v>
      </c>
      <c r="AT4" s="80"/>
      <c r="AU4" s="80"/>
      <c r="AV4" s="94"/>
      <c r="AW4" s="95" t="s">
        <v>63</v>
      </c>
      <c r="AX4" s="134" t="s">
        <v>64</v>
      </c>
      <c r="AY4" s="86"/>
      <c r="AZ4" s="87"/>
      <c r="BA4" s="87"/>
      <c r="BB4" s="88"/>
      <c r="BC4" s="95" t="s">
        <v>65</v>
      </c>
      <c r="BD4" s="95" t="s">
        <v>66</v>
      </c>
      <c r="BE4" s="90"/>
      <c r="BF4" s="90"/>
      <c r="BG4" s="90" t="s">
        <v>67</v>
      </c>
      <c r="BH4" s="95" t="s">
        <v>68</v>
      </c>
      <c r="BI4" s="89"/>
      <c r="BJ4" s="93"/>
      <c r="BK4" s="80"/>
      <c r="BL4" s="94"/>
      <c r="BM4" s="135" t="s">
        <v>69</v>
      </c>
      <c r="BN4" s="145" t="s">
        <v>70</v>
      </c>
      <c r="BO4" s="90" t="s">
        <v>67</v>
      </c>
      <c r="BP4" s="134" t="s">
        <v>71</v>
      </c>
      <c r="BQ4" s="87"/>
      <c r="BR4" s="87"/>
      <c r="BS4" s="87"/>
      <c r="BT4" s="88"/>
      <c r="BU4" s="134" t="s">
        <v>72</v>
      </c>
      <c r="BV4" s="80"/>
      <c r="BW4" s="80"/>
      <c r="BX4" s="94"/>
      <c r="BY4" s="95" t="s">
        <v>73</v>
      </c>
      <c r="BZ4" s="134" t="s">
        <v>74</v>
      </c>
      <c r="CA4" s="96"/>
      <c r="CB4" s="96"/>
      <c r="CC4" s="97"/>
      <c r="CD4" s="88"/>
      <c r="CE4" s="95" t="s">
        <v>75</v>
      </c>
      <c r="CF4" s="95" t="s">
        <v>76</v>
      </c>
      <c r="CG4" s="90"/>
      <c r="CH4" s="90"/>
      <c r="CI4" s="90" t="s">
        <v>67</v>
      </c>
      <c r="CJ4" s="95" t="s">
        <v>68</v>
      </c>
      <c r="CK4" s="89"/>
      <c r="CL4" s="93"/>
      <c r="CM4" s="80"/>
      <c r="CN4" s="94"/>
      <c r="CO4" s="135" t="s">
        <v>69</v>
      </c>
      <c r="CP4" s="145" t="s">
        <v>70</v>
      </c>
      <c r="CQ4" s="90" t="s">
        <v>67</v>
      </c>
      <c r="CR4" s="134" t="s">
        <v>71</v>
      </c>
      <c r="CS4" s="87"/>
      <c r="CT4" s="87"/>
      <c r="CU4" s="87"/>
      <c r="CV4" s="88"/>
      <c r="CW4" s="134" t="s">
        <v>72</v>
      </c>
      <c r="CX4" s="80"/>
      <c r="CY4" s="80"/>
      <c r="CZ4" s="94"/>
      <c r="DA4" s="95" t="s">
        <v>73</v>
      </c>
      <c r="DB4" s="134" t="s">
        <v>74</v>
      </c>
      <c r="DC4" s="87"/>
      <c r="DD4" s="87"/>
      <c r="DE4" s="87"/>
      <c r="DF4" s="88"/>
      <c r="DG4" s="95" t="s">
        <v>75</v>
      </c>
      <c r="DH4" s="95" t="s">
        <v>76</v>
      </c>
      <c r="DI4" s="90"/>
      <c r="DJ4" s="90"/>
    </row>
    <row r="5" spans="1:114" s="45" customFormat="1" ht="22.5">
      <c r="A5" s="148"/>
      <c r="B5" s="148"/>
      <c r="C5" s="151"/>
      <c r="D5" s="68"/>
      <c r="E5" s="68"/>
      <c r="F5" s="123" t="s">
        <v>78</v>
      </c>
      <c r="G5" s="123" t="s">
        <v>79</v>
      </c>
      <c r="H5" s="123" t="s">
        <v>81</v>
      </c>
      <c r="I5" s="123" t="s">
        <v>82</v>
      </c>
      <c r="J5" s="123" t="s">
        <v>83</v>
      </c>
      <c r="K5" s="123" t="s">
        <v>84</v>
      </c>
      <c r="L5" s="67"/>
      <c r="M5" s="68"/>
      <c r="N5" s="68"/>
      <c r="O5" s="123" t="s">
        <v>78</v>
      </c>
      <c r="P5" s="123" t="s">
        <v>79</v>
      </c>
      <c r="Q5" s="123" t="s">
        <v>81</v>
      </c>
      <c r="R5" s="123" t="s">
        <v>82</v>
      </c>
      <c r="S5" s="123" t="s">
        <v>83</v>
      </c>
      <c r="T5" s="123" t="s">
        <v>84</v>
      </c>
      <c r="U5" s="67"/>
      <c r="V5" s="68"/>
      <c r="W5" s="68"/>
      <c r="X5" s="123" t="s">
        <v>78</v>
      </c>
      <c r="Y5" s="123" t="s">
        <v>79</v>
      </c>
      <c r="Z5" s="123" t="s">
        <v>81</v>
      </c>
      <c r="AA5" s="123" t="s">
        <v>82</v>
      </c>
      <c r="AB5" s="123" t="s">
        <v>83</v>
      </c>
      <c r="AC5" s="123" t="s">
        <v>84</v>
      </c>
      <c r="AD5" s="67"/>
      <c r="AE5" s="90"/>
      <c r="AF5" s="90" t="s">
        <v>67</v>
      </c>
      <c r="AG5" s="135" t="s">
        <v>86</v>
      </c>
      <c r="AH5" s="135" t="s">
        <v>88</v>
      </c>
      <c r="AI5" s="135" t="s">
        <v>90</v>
      </c>
      <c r="AJ5" s="135" t="s">
        <v>84</v>
      </c>
      <c r="AK5" s="98"/>
      <c r="AL5" s="146"/>
      <c r="AM5" s="90"/>
      <c r="AN5" s="90"/>
      <c r="AO5" s="90" t="s">
        <v>92</v>
      </c>
      <c r="AP5" s="90" t="s">
        <v>94</v>
      </c>
      <c r="AQ5" s="90" t="s">
        <v>96</v>
      </c>
      <c r="AR5" s="90" t="s">
        <v>98</v>
      </c>
      <c r="AS5" s="90" t="s">
        <v>67</v>
      </c>
      <c r="AT5" s="95" t="s">
        <v>100</v>
      </c>
      <c r="AU5" s="95" t="s">
        <v>102</v>
      </c>
      <c r="AV5" s="95" t="s">
        <v>104</v>
      </c>
      <c r="AW5" s="90"/>
      <c r="AX5" s="90"/>
      <c r="AY5" s="95" t="s">
        <v>100</v>
      </c>
      <c r="AZ5" s="95" t="s">
        <v>102</v>
      </c>
      <c r="BA5" s="95" t="s">
        <v>104</v>
      </c>
      <c r="BB5" s="95" t="s">
        <v>84</v>
      </c>
      <c r="BC5" s="90"/>
      <c r="BD5" s="90"/>
      <c r="BE5" s="90"/>
      <c r="BF5" s="90"/>
      <c r="BG5" s="90"/>
      <c r="BH5" s="90" t="s">
        <v>67</v>
      </c>
      <c r="BI5" s="135" t="s">
        <v>86</v>
      </c>
      <c r="BJ5" s="135" t="s">
        <v>88</v>
      </c>
      <c r="BK5" s="135" t="s">
        <v>90</v>
      </c>
      <c r="BL5" s="135" t="s">
        <v>84</v>
      </c>
      <c r="BM5" s="98"/>
      <c r="BN5" s="146"/>
      <c r="BO5" s="90"/>
      <c r="BP5" s="90"/>
      <c r="BQ5" s="90" t="s">
        <v>92</v>
      </c>
      <c r="BR5" s="90" t="s">
        <v>94</v>
      </c>
      <c r="BS5" s="90" t="s">
        <v>96</v>
      </c>
      <c r="BT5" s="90" t="s">
        <v>98</v>
      </c>
      <c r="BU5" s="90" t="s">
        <v>67</v>
      </c>
      <c r="BV5" s="95" t="s">
        <v>100</v>
      </c>
      <c r="BW5" s="95" t="s">
        <v>102</v>
      </c>
      <c r="BX5" s="95" t="s">
        <v>104</v>
      </c>
      <c r="BY5" s="90"/>
      <c r="BZ5" s="90"/>
      <c r="CA5" s="95" t="s">
        <v>100</v>
      </c>
      <c r="CB5" s="95" t="s">
        <v>102</v>
      </c>
      <c r="CC5" s="95" t="s">
        <v>104</v>
      </c>
      <c r="CD5" s="95" t="s">
        <v>84</v>
      </c>
      <c r="CE5" s="90"/>
      <c r="CF5" s="90"/>
      <c r="CG5" s="90"/>
      <c r="CH5" s="90"/>
      <c r="CI5" s="90"/>
      <c r="CJ5" s="90" t="s">
        <v>67</v>
      </c>
      <c r="CK5" s="135" t="s">
        <v>86</v>
      </c>
      <c r="CL5" s="135" t="s">
        <v>88</v>
      </c>
      <c r="CM5" s="135" t="s">
        <v>90</v>
      </c>
      <c r="CN5" s="135" t="s">
        <v>84</v>
      </c>
      <c r="CO5" s="98"/>
      <c r="CP5" s="146"/>
      <c r="CQ5" s="90"/>
      <c r="CR5" s="90"/>
      <c r="CS5" s="90" t="s">
        <v>92</v>
      </c>
      <c r="CT5" s="90" t="s">
        <v>94</v>
      </c>
      <c r="CU5" s="90" t="s">
        <v>96</v>
      </c>
      <c r="CV5" s="90" t="s">
        <v>98</v>
      </c>
      <c r="CW5" s="90" t="s">
        <v>67</v>
      </c>
      <c r="CX5" s="95" t="s">
        <v>100</v>
      </c>
      <c r="CY5" s="95" t="s">
        <v>102</v>
      </c>
      <c r="CZ5" s="95" t="s">
        <v>104</v>
      </c>
      <c r="DA5" s="90"/>
      <c r="DB5" s="90"/>
      <c r="DC5" s="95" t="s">
        <v>100</v>
      </c>
      <c r="DD5" s="95" t="s">
        <v>102</v>
      </c>
      <c r="DE5" s="95" t="s">
        <v>104</v>
      </c>
      <c r="DF5" s="95" t="s">
        <v>84</v>
      </c>
      <c r="DG5" s="90"/>
      <c r="DH5" s="90"/>
      <c r="DI5" s="90"/>
      <c r="DJ5" s="90"/>
    </row>
    <row r="6" spans="1:114" s="46" customFormat="1" ht="13.5">
      <c r="A6" s="149"/>
      <c r="B6" s="149"/>
      <c r="C6" s="152"/>
      <c r="D6" s="99" t="s">
        <v>105</v>
      </c>
      <c r="E6" s="99" t="s">
        <v>105</v>
      </c>
      <c r="F6" s="100" t="s">
        <v>105</v>
      </c>
      <c r="G6" s="100" t="s">
        <v>105</v>
      </c>
      <c r="H6" s="100" t="s">
        <v>105</v>
      </c>
      <c r="I6" s="100" t="s">
        <v>105</v>
      </c>
      <c r="J6" s="100" t="s">
        <v>105</v>
      </c>
      <c r="K6" s="100" t="s">
        <v>105</v>
      </c>
      <c r="L6" s="100" t="s">
        <v>105</v>
      </c>
      <c r="M6" s="99" t="s">
        <v>105</v>
      </c>
      <c r="N6" s="99" t="s">
        <v>105</v>
      </c>
      <c r="O6" s="100" t="s">
        <v>105</v>
      </c>
      <c r="P6" s="100" t="s">
        <v>105</v>
      </c>
      <c r="Q6" s="100" t="s">
        <v>105</v>
      </c>
      <c r="R6" s="100" t="s">
        <v>105</v>
      </c>
      <c r="S6" s="100" t="s">
        <v>105</v>
      </c>
      <c r="T6" s="100" t="s">
        <v>105</v>
      </c>
      <c r="U6" s="100" t="s">
        <v>105</v>
      </c>
      <c r="V6" s="99" t="s">
        <v>105</v>
      </c>
      <c r="W6" s="99" t="s">
        <v>105</v>
      </c>
      <c r="X6" s="100" t="s">
        <v>105</v>
      </c>
      <c r="Y6" s="100" t="s">
        <v>105</v>
      </c>
      <c r="Z6" s="100" t="s">
        <v>105</v>
      </c>
      <c r="AA6" s="100" t="s">
        <v>105</v>
      </c>
      <c r="AB6" s="100" t="s">
        <v>105</v>
      </c>
      <c r="AC6" s="100" t="s">
        <v>105</v>
      </c>
      <c r="AD6" s="100" t="s">
        <v>105</v>
      </c>
      <c r="AE6" s="101" t="s">
        <v>105</v>
      </c>
      <c r="AF6" s="101" t="s">
        <v>105</v>
      </c>
      <c r="AG6" s="102" t="s">
        <v>105</v>
      </c>
      <c r="AH6" s="102" t="s">
        <v>105</v>
      </c>
      <c r="AI6" s="102" t="s">
        <v>105</v>
      </c>
      <c r="AJ6" s="102" t="s">
        <v>105</v>
      </c>
      <c r="AK6" s="102" t="s">
        <v>105</v>
      </c>
      <c r="AL6" s="102" t="s">
        <v>105</v>
      </c>
      <c r="AM6" s="101" t="s">
        <v>105</v>
      </c>
      <c r="AN6" s="101" t="s">
        <v>105</v>
      </c>
      <c r="AO6" s="101" t="s">
        <v>105</v>
      </c>
      <c r="AP6" s="101" t="s">
        <v>105</v>
      </c>
      <c r="AQ6" s="101" t="s">
        <v>105</v>
      </c>
      <c r="AR6" s="101" t="s">
        <v>105</v>
      </c>
      <c r="AS6" s="101" t="s">
        <v>105</v>
      </c>
      <c r="AT6" s="101" t="s">
        <v>105</v>
      </c>
      <c r="AU6" s="101" t="s">
        <v>105</v>
      </c>
      <c r="AV6" s="101" t="s">
        <v>105</v>
      </c>
      <c r="AW6" s="101" t="s">
        <v>105</v>
      </c>
      <c r="AX6" s="101" t="s">
        <v>105</v>
      </c>
      <c r="AY6" s="101" t="s">
        <v>105</v>
      </c>
      <c r="AZ6" s="101" t="s">
        <v>105</v>
      </c>
      <c r="BA6" s="101" t="s">
        <v>105</v>
      </c>
      <c r="BB6" s="101" t="s">
        <v>105</v>
      </c>
      <c r="BC6" s="101" t="s">
        <v>105</v>
      </c>
      <c r="BD6" s="101" t="s">
        <v>105</v>
      </c>
      <c r="BE6" s="101" t="s">
        <v>105</v>
      </c>
      <c r="BF6" s="101" t="s">
        <v>105</v>
      </c>
      <c r="BG6" s="101" t="s">
        <v>105</v>
      </c>
      <c r="BH6" s="101" t="s">
        <v>105</v>
      </c>
      <c r="BI6" s="102" t="s">
        <v>105</v>
      </c>
      <c r="BJ6" s="102" t="s">
        <v>105</v>
      </c>
      <c r="BK6" s="102" t="s">
        <v>105</v>
      </c>
      <c r="BL6" s="102" t="s">
        <v>105</v>
      </c>
      <c r="BM6" s="102" t="s">
        <v>105</v>
      </c>
      <c r="BN6" s="102" t="s">
        <v>105</v>
      </c>
      <c r="BO6" s="101" t="s">
        <v>105</v>
      </c>
      <c r="BP6" s="101" t="s">
        <v>105</v>
      </c>
      <c r="BQ6" s="101" t="s">
        <v>105</v>
      </c>
      <c r="BR6" s="101" t="s">
        <v>105</v>
      </c>
      <c r="BS6" s="101" t="s">
        <v>105</v>
      </c>
      <c r="BT6" s="101" t="s">
        <v>105</v>
      </c>
      <c r="BU6" s="101" t="s">
        <v>105</v>
      </c>
      <c r="BV6" s="101" t="s">
        <v>105</v>
      </c>
      <c r="BW6" s="101" t="s">
        <v>105</v>
      </c>
      <c r="BX6" s="101" t="s">
        <v>105</v>
      </c>
      <c r="BY6" s="101" t="s">
        <v>105</v>
      </c>
      <c r="BZ6" s="101" t="s">
        <v>105</v>
      </c>
      <c r="CA6" s="101" t="s">
        <v>105</v>
      </c>
      <c r="CB6" s="101" t="s">
        <v>105</v>
      </c>
      <c r="CC6" s="101" t="s">
        <v>105</v>
      </c>
      <c r="CD6" s="101" t="s">
        <v>105</v>
      </c>
      <c r="CE6" s="101" t="s">
        <v>105</v>
      </c>
      <c r="CF6" s="101" t="s">
        <v>105</v>
      </c>
      <c r="CG6" s="101" t="s">
        <v>105</v>
      </c>
      <c r="CH6" s="101" t="s">
        <v>105</v>
      </c>
      <c r="CI6" s="101" t="s">
        <v>105</v>
      </c>
      <c r="CJ6" s="101" t="s">
        <v>105</v>
      </c>
      <c r="CK6" s="102" t="s">
        <v>105</v>
      </c>
      <c r="CL6" s="102" t="s">
        <v>105</v>
      </c>
      <c r="CM6" s="102" t="s">
        <v>105</v>
      </c>
      <c r="CN6" s="102" t="s">
        <v>105</v>
      </c>
      <c r="CO6" s="102" t="s">
        <v>105</v>
      </c>
      <c r="CP6" s="102" t="s">
        <v>105</v>
      </c>
      <c r="CQ6" s="101" t="s">
        <v>105</v>
      </c>
      <c r="CR6" s="101" t="s">
        <v>105</v>
      </c>
      <c r="CS6" s="102" t="s">
        <v>105</v>
      </c>
      <c r="CT6" s="102" t="s">
        <v>105</v>
      </c>
      <c r="CU6" s="102" t="s">
        <v>105</v>
      </c>
      <c r="CV6" s="102" t="s">
        <v>105</v>
      </c>
      <c r="CW6" s="101" t="s">
        <v>105</v>
      </c>
      <c r="CX6" s="101" t="s">
        <v>105</v>
      </c>
      <c r="CY6" s="101" t="s">
        <v>105</v>
      </c>
      <c r="CZ6" s="101" t="s">
        <v>105</v>
      </c>
      <c r="DA6" s="101" t="s">
        <v>105</v>
      </c>
      <c r="DB6" s="101" t="s">
        <v>105</v>
      </c>
      <c r="DC6" s="101" t="s">
        <v>105</v>
      </c>
      <c r="DD6" s="101" t="s">
        <v>105</v>
      </c>
      <c r="DE6" s="101" t="s">
        <v>105</v>
      </c>
      <c r="DF6" s="101" t="s">
        <v>105</v>
      </c>
      <c r="DG6" s="101" t="s">
        <v>105</v>
      </c>
      <c r="DH6" s="101" t="s">
        <v>105</v>
      </c>
      <c r="DI6" s="101" t="s">
        <v>105</v>
      </c>
      <c r="DJ6" s="101" t="s">
        <v>105</v>
      </c>
    </row>
    <row r="7" spans="1:114" s="50" customFormat="1" ht="12" customHeight="1">
      <c r="A7" s="48" t="s">
        <v>106</v>
      </c>
      <c r="B7" s="63" t="s">
        <v>108</v>
      </c>
      <c r="C7" s="48" t="s">
        <v>67</v>
      </c>
      <c r="D7" s="70">
        <f aca="true" t="shared" si="0" ref="D7:I7">SUM(D8:D28)</f>
        <v>15882190</v>
      </c>
      <c r="E7" s="70">
        <f t="shared" si="0"/>
        <v>8239075</v>
      </c>
      <c r="F7" s="70">
        <f t="shared" si="0"/>
        <v>2261024</v>
      </c>
      <c r="G7" s="70">
        <f t="shared" si="0"/>
        <v>12435</v>
      </c>
      <c r="H7" s="70">
        <f t="shared" si="0"/>
        <v>3663470</v>
      </c>
      <c r="I7" s="70">
        <f t="shared" si="0"/>
        <v>1469929</v>
      </c>
      <c r="J7" s="71" t="s">
        <v>109</v>
      </c>
      <c r="K7" s="70">
        <f aca="true" t="shared" si="1" ref="K7:R7">SUM(K8:K28)</f>
        <v>832217</v>
      </c>
      <c r="L7" s="70">
        <f t="shared" si="1"/>
        <v>7643115</v>
      </c>
      <c r="M7" s="70">
        <f t="shared" si="1"/>
        <v>1923236</v>
      </c>
      <c r="N7" s="70">
        <f t="shared" si="1"/>
        <v>583932</v>
      </c>
      <c r="O7" s="70">
        <f t="shared" si="1"/>
        <v>200398</v>
      </c>
      <c r="P7" s="70">
        <f t="shared" si="1"/>
        <v>0</v>
      </c>
      <c r="Q7" s="70">
        <f t="shared" si="1"/>
        <v>57200</v>
      </c>
      <c r="R7" s="70">
        <f t="shared" si="1"/>
        <v>226011</v>
      </c>
      <c r="S7" s="71" t="s">
        <v>109</v>
      </c>
      <c r="T7" s="70">
        <f aca="true" t="shared" si="2" ref="T7:AA7">SUM(T8:T28)</f>
        <v>100323</v>
      </c>
      <c r="U7" s="70">
        <f t="shared" si="2"/>
        <v>1339304</v>
      </c>
      <c r="V7" s="70">
        <f t="shared" si="2"/>
        <v>17805426</v>
      </c>
      <c r="W7" s="70">
        <f t="shared" si="2"/>
        <v>8823007</v>
      </c>
      <c r="X7" s="70">
        <f t="shared" si="2"/>
        <v>2461422</v>
      </c>
      <c r="Y7" s="70">
        <f t="shared" si="2"/>
        <v>12435</v>
      </c>
      <c r="Z7" s="70">
        <f t="shared" si="2"/>
        <v>3720670</v>
      </c>
      <c r="AA7" s="70">
        <f t="shared" si="2"/>
        <v>1695940</v>
      </c>
      <c r="AB7" s="71" t="s">
        <v>109</v>
      </c>
      <c r="AC7" s="70">
        <f aca="true" t="shared" si="3" ref="AC7:BH7">SUM(AC8:AC28)</f>
        <v>932540</v>
      </c>
      <c r="AD7" s="70">
        <f t="shared" si="3"/>
        <v>8982419</v>
      </c>
      <c r="AE7" s="70">
        <f t="shared" si="3"/>
        <v>6824187</v>
      </c>
      <c r="AF7" s="70">
        <f t="shared" si="3"/>
        <v>6760903</v>
      </c>
      <c r="AG7" s="70">
        <f t="shared" si="3"/>
        <v>0</v>
      </c>
      <c r="AH7" s="70">
        <f t="shared" si="3"/>
        <v>6085331</v>
      </c>
      <c r="AI7" s="70">
        <f t="shared" si="3"/>
        <v>675572</v>
      </c>
      <c r="AJ7" s="70">
        <f t="shared" si="3"/>
        <v>0</v>
      </c>
      <c r="AK7" s="70">
        <f t="shared" si="3"/>
        <v>63284</v>
      </c>
      <c r="AL7" s="70">
        <f t="shared" si="3"/>
        <v>240545</v>
      </c>
      <c r="AM7" s="70">
        <f t="shared" si="3"/>
        <v>6013650</v>
      </c>
      <c r="AN7" s="70">
        <f t="shared" si="3"/>
        <v>1700124</v>
      </c>
      <c r="AO7" s="70">
        <f t="shared" si="3"/>
        <v>1340497</v>
      </c>
      <c r="AP7" s="70">
        <f t="shared" si="3"/>
        <v>184845</v>
      </c>
      <c r="AQ7" s="70">
        <f t="shared" si="3"/>
        <v>136546</v>
      </c>
      <c r="AR7" s="70">
        <f t="shared" si="3"/>
        <v>38236</v>
      </c>
      <c r="AS7" s="70">
        <f t="shared" si="3"/>
        <v>1044730</v>
      </c>
      <c r="AT7" s="70">
        <f t="shared" si="3"/>
        <v>65461</v>
      </c>
      <c r="AU7" s="70">
        <f t="shared" si="3"/>
        <v>850604</v>
      </c>
      <c r="AV7" s="70">
        <f t="shared" si="3"/>
        <v>128665</v>
      </c>
      <c r="AW7" s="70">
        <f t="shared" si="3"/>
        <v>11732</v>
      </c>
      <c r="AX7" s="70">
        <f t="shared" si="3"/>
        <v>3246666</v>
      </c>
      <c r="AY7" s="70">
        <f t="shared" si="3"/>
        <v>1906672</v>
      </c>
      <c r="AZ7" s="70">
        <f t="shared" si="3"/>
        <v>1121032</v>
      </c>
      <c r="BA7" s="70">
        <f t="shared" si="3"/>
        <v>168775</v>
      </c>
      <c r="BB7" s="70">
        <f t="shared" si="3"/>
        <v>50187</v>
      </c>
      <c r="BC7" s="70">
        <f t="shared" si="3"/>
        <v>1824907</v>
      </c>
      <c r="BD7" s="70">
        <f t="shared" si="3"/>
        <v>10398</v>
      </c>
      <c r="BE7" s="70">
        <f t="shared" si="3"/>
        <v>978901</v>
      </c>
      <c r="BF7" s="70">
        <f t="shared" si="3"/>
        <v>13816738</v>
      </c>
      <c r="BG7" s="70">
        <f t="shared" si="3"/>
        <v>260511</v>
      </c>
      <c r="BH7" s="70">
        <f t="shared" si="3"/>
        <v>250347</v>
      </c>
      <c r="BI7" s="70">
        <f aca="true" t="shared" si="4" ref="BI7:CN7">SUM(BI8:BI28)</f>
        <v>0</v>
      </c>
      <c r="BJ7" s="70">
        <f t="shared" si="4"/>
        <v>250347</v>
      </c>
      <c r="BK7" s="70">
        <f t="shared" si="4"/>
        <v>0</v>
      </c>
      <c r="BL7" s="70">
        <f t="shared" si="4"/>
        <v>0</v>
      </c>
      <c r="BM7" s="70">
        <f t="shared" si="4"/>
        <v>10164</v>
      </c>
      <c r="BN7" s="70">
        <f t="shared" si="4"/>
        <v>0</v>
      </c>
      <c r="BO7" s="70">
        <f t="shared" si="4"/>
        <v>1218591</v>
      </c>
      <c r="BP7" s="70">
        <f t="shared" si="4"/>
        <v>255271</v>
      </c>
      <c r="BQ7" s="70">
        <f t="shared" si="4"/>
        <v>153891</v>
      </c>
      <c r="BR7" s="70">
        <f t="shared" si="4"/>
        <v>0</v>
      </c>
      <c r="BS7" s="70">
        <f t="shared" si="4"/>
        <v>101380</v>
      </c>
      <c r="BT7" s="70">
        <f t="shared" si="4"/>
        <v>0</v>
      </c>
      <c r="BU7" s="70">
        <f t="shared" si="4"/>
        <v>689776</v>
      </c>
      <c r="BV7" s="70">
        <f t="shared" si="4"/>
        <v>0</v>
      </c>
      <c r="BW7" s="70">
        <f t="shared" si="4"/>
        <v>689776</v>
      </c>
      <c r="BX7" s="70">
        <f t="shared" si="4"/>
        <v>0</v>
      </c>
      <c r="BY7" s="70">
        <f t="shared" si="4"/>
        <v>0</v>
      </c>
      <c r="BZ7" s="70">
        <f t="shared" si="4"/>
        <v>271992</v>
      </c>
      <c r="CA7" s="70">
        <f t="shared" si="4"/>
        <v>71070</v>
      </c>
      <c r="CB7" s="70">
        <f t="shared" si="4"/>
        <v>188446</v>
      </c>
      <c r="CC7" s="70">
        <f t="shared" si="4"/>
        <v>0</v>
      </c>
      <c r="CD7" s="70">
        <f t="shared" si="4"/>
        <v>12476</v>
      </c>
      <c r="CE7" s="70">
        <f t="shared" si="4"/>
        <v>350294</v>
      </c>
      <c r="CF7" s="70">
        <f t="shared" si="4"/>
        <v>1552</v>
      </c>
      <c r="CG7" s="70">
        <f t="shared" si="4"/>
        <v>93840</v>
      </c>
      <c r="CH7" s="70">
        <f t="shared" si="4"/>
        <v>1572942</v>
      </c>
      <c r="CI7" s="70">
        <f t="shared" si="4"/>
        <v>7084698</v>
      </c>
      <c r="CJ7" s="70">
        <f t="shared" si="4"/>
        <v>7011250</v>
      </c>
      <c r="CK7" s="70">
        <f t="shared" si="4"/>
        <v>0</v>
      </c>
      <c r="CL7" s="70">
        <f t="shared" si="4"/>
        <v>6335678</v>
      </c>
      <c r="CM7" s="70">
        <f t="shared" si="4"/>
        <v>675572</v>
      </c>
      <c r="CN7" s="70">
        <f t="shared" si="4"/>
        <v>0</v>
      </c>
      <c r="CO7" s="70">
        <f aca="true" t="shared" si="5" ref="CO7:DT7">SUM(CO8:CO28)</f>
        <v>73448</v>
      </c>
      <c r="CP7" s="70">
        <f t="shared" si="5"/>
        <v>240545</v>
      </c>
      <c r="CQ7" s="70">
        <f t="shared" si="5"/>
        <v>7232241</v>
      </c>
      <c r="CR7" s="70">
        <f t="shared" si="5"/>
        <v>1955395</v>
      </c>
      <c r="CS7" s="70">
        <f t="shared" si="5"/>
        <v>1494388</v>
      </c>
      <c r="CT7" s="70">
        <f t="shared" si="5"/>
        <v>184845</v>
      </c>
      <c r="CU7" s="70">
        <f t="shared" si="5"/>
        <v>237926</v>
      </c>
      <c r="CV7" s="70">
        <f t="shared" si="5"/>
        <v>38236</v>
      </c>
      <c r="CW7" s="70">
        <f t="shared" si="5"/>
        <v>1734506</v>
      </c>
      <c r="CX7" s="70">
        <f t="shared" si="5"/>
        <v>65461</v>
      </c>
      <c r="CY7" s="70">
        <f t="shared" si="5"/>
        <v>1540380</v>
      </c>
      <c r="CZ7" s="70">
        <f t="shared" si="5"/>
        <v>128665</v>
      </c>
      <c r="DA7" s="70">
        <f t="shared" si="5"/>
        <v>11732</v>
      </c>
      <c r="DB7" s="70">
        <f t="shared" si="5"/>
        <v>3518658</v>
      </c>
      <c r="DC7" s="70">
        <f t="shared" si="5"/>
        <v>1977742</v>
      </c>
      <c r="DD7" s="70">
        <f t="shared" si="5"/>
        <v>1309478</v>
      </c>
      <c r="DE7" s="70">
        <f t="shared" si="5"/>
        <v>168775</v>
      </c>
      <c r="DF7" s="70">
        <f t="shared" si="5"/>
        <v>62663</v>
      </c>
      <c r="DG7" s="70">
        <f t="shared" si="5"/>
        <v>2175201</v>
      </c>
      <c r="DH7" s="70">
        <f t="shared" si="5"/>
        <v>11950</v>
      </c>
      <c r="DI7" s="70">
        <f t="shared" si="5"/>
        <v>1072741</v>
      </c>
      <c r="DJ7" s="70">
        <f t="shared" si="5"/>
        <v>15389680</v>
      </c>
    </row>
    <row r="8" spans="1:114" s="50" customFormat="1" ht="12" customHeight="1">
      <c r="A8" s="51" t="s">
        <v>106</v>
      </c>
      <c r="B8" s="64" t="s">
        <v>110</v>
      </c>
      <c r="C8" s="51" t="s">
        <v>111</v>
      </c>
      <c r="D8" s="72">
        <f aca="true" t="shared" si="6" ref="D8:D28">SUM(E8,+L8)</f>
        <v>8369669</v>
      </c>
      <c r="E8" s="72">
        <f aca="true" t="shared" si="7" ref="E8:E28">SUM(F8:I8)+K8</f>
        <v>6051063</v>
      </c>
      <c r="F8" s="72">
        <v>1891993</v>
      </c>
      <c r="G8" s="72">
        <v>0</v>
      </c>
      <c r="H8" s="72">
        <v>3596270</v>
      </c>
      <c r="I8" s="72">
        <v>467658</v>
      </c>
      <c r="J8" s="73" t="s">
        <v>109</v>
      </c>
      <c r="K8" s="72">
        <v>95142</v>
      </c>
      <c r="L8" s="72">
        <v>2318606</v>
      </c>
      <c r="M8" s="72">
        <f aca="true" t="shared" si="8" ref="M8:M28">SUM(N8,+U8)</f>
        <v>199568</v>
      </c>
      <c r="N8" s="72">
        <f aca="true" t="shared" si="9" ref="N8:N28">SUM(O8:R8)+T8</f>
        <v>125606</v>
      </c>
      <c r="O8" s="72">
        <v>0</v>
      </c>
      <c r="P8" s="72">
        <v>0</v>
      </c>
      <c r="Q8" s="72">
        <v>0</v>
      </c>
      <c r="R8" s="72">
        <v>125599</v>
      </c>
      <c r="S8" s="73" t="s">
        <v>109</v>
      </c>
      <c r="T8" s="72">
        <v>7</v>
      </c>
      <c r="U8" s="72">
        <v>73962</v>
      </c>
      <c r="V8" s="72">
        <f aca="true" t="shared" si="10" ref="V8:V28">+SUM(D8,M8)</f>
        <v>8569237</v>
      </c>
      <c r="W8" s="72">
        <f aca="true" t="shared" si="11" ref="W8:W28">+SUM(E8,N8)</f>
        <v>6176669</v>
      </c>
      <c r="X8" s="72">
        <f aca="true" t="shared" si="12" ref="X8:X28">+SUM(F8,O8)</f>
        <v>1891993</v>
      </c>
      <c r="Y8" s="72">
        <f aca="true" t="shared" si="13" ref="Y8:Y28">+SUM(G8,P8)</f>
        <v>0</v>
      </c>
      <c r="Z8" s="72">
        <f aca="true" t="shared" si="14" ref="Z8:Z28">+SUM(H8,Q8)</f>
        <v>3596270</v>
      </c>
      <c r="AA8" s="72">
        <f aca="true" t="shared" si="15" ref="AA8:AA28">+SUM(I8,R8)</f>
        <v>593257</v>
      </c>
      <c r="AB8" s="73" t="s">
        <v>109</v>
      </c>
      <c r="AC8" s="72">
        <f aca="true" t="shared" si="16" ref="AC8:AC28">+SUM(K8,T8)</f>
        <v>95149</v>
      </c>
      <c r="AD8" s="72">
        <f aca="true" t="shared" si="17" ref="AD8:AD28">+SUM(L8,U8)</f>
        <v>2392568</v>
      </c>
      <c r="AE8" s="72">
        <f aca="true" t="shared" si="18" ref="AE8:AE28">SUM(AF8,+AK8)</f>
        <v>5951744</v>
      </c>
      <c r="AF8" s="72">
        <f aca="true" t="shared" si="19" ref="AF8:AF28">SUM(AG8:AJ8)</f>
        <v>5951744</v>
      </c>
      <c r="AG8" s="72">
        <v>0</v>
      </c>
      <c r="AH8" s="72">
        <v>5942980</v>
      </c>
      <c r="AI8" s="72">
        <v>8764</v>
      </c>
      <c r="AJ8" s="72">
        <v>0</v>
      </c>
      <c r="AK8" s="72">
        <v>0</v>
      </c>
      <c r="AL8" s="72">
        <v>0</v>
      </c>
      <c r="AM8" s="72">
        <f aca="true" t="shared" si="20" ref="AM8:AM28">SUM(AN8,AS8,AW8,AX8,BD8)</f>
        <v>2194450</v>
      </c>
      <c r="AN8" s="72">
        <f aca="true" t="shared" si="21" ref="AN8:AN28">SUM(AO8:AR8)</f>
        <v>832380</v>
      </c>
      <c r="AO8" s="72">
        <v>786628</v>
      </c>
      <c r="AP8" s="72">
        <v>0</v>
      </c>
      <c r="AQ8" s="72">
        <v>45752</v>
      </c>
      <c r="AR8" s="72">
        <v>0</v>
      </c>
      <c r="AS8" s="72">
        <f aca="true" t="shared" si="22" ref="AS8:AS28">SUM(AT8:AV8)</f>
        <v>474701</v>
      </c>
      <c r="AT8" s="72">
        <v>12264</v>
      </c>
      <c r="AU8" s="72">
        <v>406776</v>
      </c>
      <c r="AV8" s="72">
        <v>55661</v>
      </c>
      <c r="AW8" s="72">
        <v>5390</v>
      </c>
      <c r="AX8" s="72">
        <f aca="true" t="shared" si="23" ref="AX8:AX28">SUM(AY8:BB8)</f>
        <v>881979</v>
      </c>
      <c r="AY8" s="72">
        <v>640767</v>
      </c>
      <c r="AZ8" s="72">
        <v>219952</v>
      </c>
      <c r="BA8" s="72">
        <v>18049</v>
      </c>
      <c r="BB8" s="72">
        <v>3211</v>
      </c>
      <c r="BC8" s="72">
        <v>0</v>
      </c>
      <c r="BD8" s="72">
        <v>0</v>
      </c>
      <c r="BE8" s="72">
        <v>223475</v>
      </c>
      <c r="BF8" s="72">
        <f aca="true" t="shared" si="24" ref="BF8:BF28">SUM(AE8,+AM8,+BE8)</f>
        <v>8369669</v>
      </c>
      <c r="BG8" s="72">
        <f aca="true" t="shared" si="25" ref="BG8:BG28">SUM(BH8,+BM8)</f>
        <v>987</v>
      </c>
      <c r="BH8" s="72">
        <f aca="true" t="shared" si="26" ref="BH8:BH28">SUM(BI8:BL8)</f>
        <v>987</v>
      </c>
      <c r="BI8" s="72">
        <v>0</v>
      </c>
      <c r="BJ8" s="72">
        <v>987</v>
      </c>
      <c r="BK8" s="72">
        <v>0</v>
      </c>
      <c r="BL8" s="72">
        <v>0</v>
      </c>
      <c r="BM8" s="72">
        <v>0</v>
      </c>
      <c r="BN8" s="72">
        <v>0</v>
      </c>
      <c r="BO8" s="72">
        <f aca="true" t="shared" si="27" ref="BO8:BO28">SUM(BP8,BU8,BY8,BZ8,CF8)</f>
        <v>186457</v>
      </c>
      <c r="BP8" s="72">
        <f aca="true" t="shared" si="28" ref="BP8:BP28">SUM(BQ8:BT8)</f>
        <v>1684</v>
      </c>
      <c r="BQ8" s="72">
        <v>1684</v>
      </c>
      <c r="BR8" s="72">
        <v>0</v>
      </c>
      <c r="BS8" s="72">
        <v>0</v>
      </c>
      <c r="BT8" s="72">
        <v>0</v>
      </c>
      <c r="BU8" s="72">
        <f aca="true" t="shared" si="29" ref="BU8:BU28">SUM(BV8:BX8)</f>
        <v>63716</v>
      </c>
      <c r="BV8" s="72">
        <v>0</v>
      </c>
      <c r="BW8" s="72">
        <v>63716</v>
      </c>
      <c r="BX8" s="72"/>
      <c r="BY8" s="72">
        <v>0</v>
      </c>
      <c r="BZ8" s="72">
        <f aca="true" t="shared" si="30" ref="BZ8:BZ28">SUM(CA8:CD8)</f>
        <v>121057</v>
      </c>
      <c r="CA8" s="72">
        <v>66665</v>
      </c>
      <c r="CB8" s="72">
        <v>42090</v>
      </c>
      <c r="CC8" s="72">
        <v>0</v>
      </c>
      <c r="CD8" s="72">
        <v>12302</v>
      </c>
      <c r="CE8" s="72">
        <v>0</v>
      </c>
      <c r="CF8" s="72">
        <v>0</v>
      </c>
      <c r="CG8" s="72">
        <v>12124</v>
      </c>
      <c r="CH8" s="72">
        <f aca="true" t="shared" si="31" ref="CH8:CH28">SUM(BG8,+BO8,+CG8)</f>
        <v>199568</v>
      </c>
      <c r="CI8" s="72">
        <f aca="true" t="shared" si="32" ref="CI8:CI28">SUM(AE8,+BG8)</f>
        <v>5952731</v>
      </c>
      <c r="CJ8" s="72">
        <f aca="true" t="shared" si="33" ref="CJ8:CJ28">SUM(AF8,+BH8)</f>
        <v>5952731</v>
      </c>
      <c r="CK8" s="72">
        <f aca="true" t="shared" si="34" ref="CK8:CK28">SUM(AG8,+BI8)</f>
        <v>0</v>
      </c>
      <c r="CL8" s="72">
        <f aca="true" t="shared" si="35" ref="CL8:CL28">SUM(AH8,+BJ8)</f>
        <v>5943967</v>
      </c>
      <c r="CM8" s="72">
        <f aca="true" t="shared" si="36" ref="CM8:CM28">SUM(AI8,+BK8)</f>
        <v>8764</v>
      </c>
      <c r="CN8" s="72">
        <f aca="true" t="shared" si="37" ref="CN8:CN28">SUM(AJ8,+BL8)</f>
        <v>0</v>
      </c>
      <c r="CO8" s="72">
        <f aca="true" t="shared" si="38" ref="CO8:CO28">SUM(AK8,+BM8)</f>
        <v>0</v>
      </c>
      <c r="CP8" s="72">
        <f aca="true" t="shared" si="39" ref="CP8:CP28">SUM(AL8,+BN8)</f>
        <v>0</v>
      </c>
      <c r="CQ8" s="72">
        <f aca="true" t="shared" si="40" ref="CQ8:CQ28">SUM(AM8,+BO8)</f>
        <v>2380907</v>
      </c>
      <c r="CR8" s="72">
        <f aca="true" t="shared" si="41" ref="CR8:CR28">SUM(AN8,+BP8)</f>
        <v>834064</v>
      </c>
      <c r="CS8" s="72">
        <f aca="true" t="shared" si="42" ref="CS8:CS28">SUM(AO8,+BQ8)</f>
        <v>788312</v>
      </c>
      <c r="CT8" s="72">
        <f aca="true" t="shared" si="43" ref="CT8:CT28">SUM(AP8,+BR8)</f>
        <v>0</v>
      </c>
      <c r="CU8" s="72">
        <f aca="true" t="shared" si="44" ref="CU8:CU28">SUM(AQ8,+BS8)</f>
        <v>45752</v>
      </c>
      <c r="CV8" s="72">
        <f aca="true" t="shared" si="45" ref="CV8:CV28">SUM(AR8,+BT8)</f>
        <v>0</v>
      </c>
      <c r="CW8" s="72">
        <f aca="true" t="shared" si="46" ref="CW8:CW28">SUM(AS8,+BU8)</f>
        <v>538417</v>
      </c>
      <c r="CX8" s="72">
        <f aca="true" t="shared" si="47" ref="CX8:CX28">SUM(AT8,+BV8)</f>
        <v>12264</v>
      </c>
      <c r="CY8" s="72">
        <f aca="true" t="shared" si="48" ref="CY8:CY28">SUM(AU8,+BW8)</f>
        <v>470492</v>
      </c>
      <c r="CZ8" s="72">
        <f aca="true" t="shared" si="49" ref="CZ8:CZ28">SUM(AV8,+BX8)</f>
        <v>55661</v>
      </c>
      <c r="DA8" s="72">
        <f aca="true" t="shared" si="50" ref="DA8:DA28">SUM(AW8,+BY8)</f>
        <v>5390</v>
      </c>
      <c r="DB8" s="72">
        <f aca="true" t="shared" si="51" ref="DB8:DB28">SUM(AX8,+BZ8)</f>
        <v>1003036</v>
      </c>
      <c r="DC8" s="72">
        <f aca="true" t="shared" si="52" ref="DC8:DC28">SUM(AY8,+CA8)</f>
        <v>707432</v>
      </c>
      <c r="DD8" s="72">
        <f aca="true" t="shared" si="53" ref="DD8:DD28">SUM(AZ8,+CB8)</f>
        <v>262042</v>
      </c>
      <c r="DE8" s="72">
        <f aca="true" t="shared" si="54" ref="DE8:DE28">SUM(BA8,+CC8)</f>
        <v>18049</v>
      </c>
      <c r="DF8" s="72">
        <f aca="true" t="shared" si="55" ref="DF8:DF28">SUM(BB8,+CD8)</f>
        <v>15513</v>
      </c>
      <c r="DG8" s="72">
        <f aca="true" t="shared" si="56" ref="DG8:DG28">SUM(BC8,+CE8)</f>
        <v>0</v>
      </c>
      <c r="DH8" s="72">
        <f aca="true" t="shared" si="57" ref="DH8:DH28">SUM(BD8,+CF8)</f>
        <v>0</v>
      </c>
      <c r="DI8" s="72">
        <f aca="true" t="shared" si="58" ref="DI8:DI28">SUM(BE8,+CG8)</f>
        <v>235599</v>
      </c>
      <c r="DJ8" s="72">
        <f aca="true" t="shared" si="59" ref="DJ8:DJ28">SUM(BF8,+CH8)</f>
        <v>8569237</v>
      </c>
    </row>
    <row r="9" spans="1:114" s="50" customFormat="1" ht="12" customHeight="1">
      <c r="A9" s="51" t="s">
        <v>106</v>
      </c>
      <c r="B9" s="64" t="s">
        <v>112</v>
      </c>
      <c r="C9" s="51" t="s">
        <v>113</v>
      </c>
      <c r="D9" s="72">
        <f t="shared" si="6"/>
        <v>1759218</v>
      </c>
      <c r="E9" s="72">
        <f t="shared" si="7"/>
        <v>416635</v>
      </c>
      <c r="F9" s="72">
        <v>263950</v>
      </c>
      <c r="G9" s="72">
        <v>6972</v>
      </c>
      <c r="H9" s="72">
        <v>0</v>
      </c>
      <c r="I9" s="72">
        <v>93331</v>
      </c>
      <c r="J9" s="73" t="s">
        <v>109</v>
      </c>
      <c r="K9" s="72">
        <v>52382</v>
      </c>
      <c r="L9" s="72">
        <v>1342583</v>
      </c>
      <c r="M9" s="72">
        <f t="shared" si="8"/>
        <v>179545</v>
      </c>
      <c r="N9" s="72">
        <f t="shared" si="9"/>
        <v>24392</v>
      </c>
      <c r="O9" s="72">
        <v>0</v>
      </c>
      <c r="P9" s="72">
        <v>0</v>
      </c>
      <c r="Q9" s="72">
        <v>0</v>
      </c>
      <c r="R9" s="72">
        <v>24392</v>
      </c>
      <c r="S9" s="73" t="s">
        <v>109</v>
      </c>
      <c r="T9" s="72">
        <v>0</v>
      </c>
      <c r="U9" s="72">
        <v>155153</v>
      </c>
      <c r="V9" s="72">
        <f t="shared" si="10"/>
        <v>1938763</v>
      </c>
      <c r="W9" s="72">
        <f t="shared" si="11"/>
        <v>441027</v>
      </c>
      <c r="X9" s="72">
        <f t="shared" si="12"/>
        <v>263950</v>
      </c>
      <c r="Y9" s="72">
        <f t="shared" si="13"/>
        <v>6972</v>
      </c>
      <c r="Z9" s="72">
        <f t="shared" si="14"/>
        <v>0</v>
      </c>
      <c r="AA9" s="72">
        <f t="shared" si="15"/>
        <v>117723</v>
      </c>
      <c r="AB9" s="73" t="s">
        <v>109</v>
      </c>
      <c r="AC9" s="72">
        <f t="shared" si="16"/>
        <v>52382</v>
      </c>
      <c r="AD9" s="72">
        <f t="shared" si="17"/>
        <v>1497736</v>
      </c>
      <c r="AE9" s="72">
        <f t="shared" si="18"/>
        <v>695053</v>
      </c>
      <c r="AF9" s="72">
        <f t="shared" si="19"/>
        <v>695053</v>
      </c>
      <c r="AG9" s="72">
        <v>0</v>
      </c>
      <c r="AH9" s="72">
        <v>28245</v>
      </c>
      <c r="AI9" s="72">
        <v>666808</v>
      </c>
      <c r="AJ9" s="72">
        <v>0</v>
      </c>
      <c r="AK9" s="72">
        <v>0</v>
      </c>
      <c r="AL9" s="72">
        <v>0</v>
      </c>
      <c r="AM9" s="72">
        <f t="shared" si="20"/>
        <v>556881</v>
      </c>
      <c r="AN9" s="72">
        <f t="shared" si="21"/>
        <v>144414</v>
      </c>
      <c r="AO9" s="72">
        <v>69364</v>
      </c>
      <c r="AP9" s="72">
        <v>75050</v>
      </c>
      <c r="AQ9" s="72">
        <v>0</v>
      </c>
      <c r="AR9" s="72">
        <v>0</v>
      </c>
      <c r="AS9" s="72">
        <f t="shared" si="22"/>
        <v>43085</v>
      </c>
      <c r="AT9" s="72">
        <v>3405</v>
      </c>
      <c r="AU9" s="72">
        <v>39646</v>
      </c>
      <c r="AV9" s="72">
        <v>34</v>
      </c>
      <c r="AW9" s="72">
        <v>0</v>
      </c>
      <c r="AX9" s="72">
        <f t="shared" si="23"/>
        <v>369382</v>
      </c>
      <c r="AY9" s="72">
        <v>247040</v>
      </c>
      <c r="AZ9" s="72">
        <v>113141</v>
      </c>
      <c r="BA9" s="72">
        <v>4239</v>
      </c>
      <c r="BB9" s="72">
        <v>4962</v>
      </c>
      <c r="BC9" s="72">
        <v>489262</v>
      </c>
      <c r="BD9" s="72">
        <v>0</v>
      </c>
      <c r="BE9" s="72">
        <v>18022</v>
      </c>
      <c r="BF9" s="72">
        <f t="shared" si="24"/>
        <v>1269956</v>
      </c>
      <c r="BG9" s="72">
        <f t="shared" si="25"/>
        <v>34860</v>
      </c>
      <c r="BH9" s="72">
        <f t="shared" si="26"/>
        <v>34860</v>
      </c>
      <c r="BI9" s="72">
        <v>0</v>
      </c>
      <c r="BJ9" s="72">
        <v>34860</v>
      </c>
      <c r="BK9" s="72">
        <v>0</v>
      </c>
      <c r="BL9" s="72">
        <v>0</v>
      </c>
      <c r="BM9" s="72">
        <v>0</v>
      </c>
      <c r="BN9" s="72">
        <v>0</v>
      </c>
      <c r="BO9" s="72">
        <f t="shared" si="27"/>
        <v>101380</v>
      </c>
      <c r="BP9" s="72">
        <f t="shared" si="28"/>
        <v>11164</v>
      </c>
      <c r="BQ9" s="72">
        <v>11164</v>
      </c>
      <c r="BR9" s="72">
        <v>0</v>
      </c>
      <c r="BS9" s="72">
        <v>0</v>
      </c>
      <c r="BT9" s="72">
        <v>0</v>
      </c>
      <c r="BU9" s="72">
        <f t="shared" si="29"/>
        <v>90216</v>
      </c>
      <c r="BV9" s="72">
        <v>0</v>
      </c>
      <c r="BW9" s="72">
        <v>90216</v>
      </c>
      <c r="BX9" s="72">
        <v>0</v>
      </c>
      <c r="BY9" s="72">
        <v>0</v>
      </c>
      <c r="BZ9" s="72">
        <f t="shared" si="30"/>
        <v>0</v>
      </c>
      <c r="CA9" s="72">
        <v>0</v>
      </c>
      <c r="CB9" s="72">
        <v>0</v>
      </c>
      <c r="CC9" s="72">
        <v>0</v>
      </c>
      <c r="CD9" s="72">
        <v>0</v>
      </c>
      <c r="CE9" s="72">
        <v>43305</v>
      </c>
      <c r="CF9" s="72">
        <v>0</v>
      </c>
      <c r="CG9" s="72">
        <v>0</v>
      </c>
      <c r="CH9" s="72">
        <f t="shared" si="31"/>
        <v>136240</v>
      </c>
      <c r="CI9" s="72">
        <f t="shared" si="32"/>
        <v>729913</v>
      </c>
      <c r="CJ9" s="72">
        <f t="shared" si="33"/>
        <v>729913</v>
      </c>
      <c r="CK9" s="72">
        <f t="shared" si="34"/>
        <v>0</v>
      </c>
      <c r="CL9" s="72">
        <f t="shared" si="35"/>
        <v>63105</v>
      </c>
      <c r="CM9" s="72">
        <f t="shared" si="36"/>
        <v>666808</v>
      </c>
      <c r="CN9" s="72">
        <f t="shared" si="37"/>
        <v>0</v>
      </c>
      <c r="CO9" s="72">
        <f t="shared" si="38"/>
        <v>0</v>
      </c>
      <c r="CP9" s="72">
        <f t="shared" si="39"/>
        <v>0</v>
      </c>
      <c r="CQ9" s="72">
        <f t="shared" si="40"/>
        <v>658261</v>
      </c>
      <c r="CR9" s="72">
        <f t="shared" si="41"/>
        <v>155578</v>
      </c>
      <c r="CS9" s="72">
        <f t="shared" si="42"/>
        <v>80528</v>
      </c>
      <c r="CT9" s="72">
        <f t="shared" si="43"/>
        <v>75050</v>
      </c>
      <c r="CU9" s="72">
        <f t="shared" si="44"/>
        <v>0</v>
      </c>
      <c r="CV9" s="72">
        <f t="shared" si="45"/>
        <v>0</v>
      </c>
      <c r="CW9" s="72">
        <f t="shared" si="46"/>
        <v>133301</v>
      </c>
      <c r="CX9" s="72">
        <f t="shared" si="47"/>
        <v>3405</v>
      </c>
      <c r="CY9" s="72">
        <f t="shared" si="48"/>
        <v>129862</v>
      </c>
      <c r="CZ9" s="72">
        <f t="shared" si="49"/>
        <v>34</v>
      </c>
      <c r="DA9" s="72">
        <f t="shared" si="50"/>
        <v>0</v>
      </c>
      <c r="DB9" s="72">
        <f t="shared" si="51"/>
        <v>369382</v>
      </c>
      <c r="DC9" s="72">
        <f t="shared" si="52"/>
        <v>247040</v>
      </c>
      <c r="DD9" s="72">
        <f t="shared" si="53"/>
        <v>113141</v>
      </c>
      <c r="DE9" s="72">
        <f t="shared" si="54"/>
        <v>4239</v>
      </c>
      <c r="DF9" s="72">
        <f t="shared" si="55"/>
        <v>4962</v>
      </c>
      <c r="DG9" s="72">
        <f t="shared" si="56"/>
        <v>532567</v>
      </c>
      <c r="DH9" s="72">
        <f t="shared" si="57"/>
        <v>0</v>
      </c>
      <c r="DI9" s="72">
        <f t="shared" si="58"/>
        <v>18022</v>
      </c>
      <c r="DJ9" s="72">
        <f t="shared" si="59"/>
        <v>1406196</v>
      </c>
    </row>
    <row r="10" spans="1:114" s="50" customFormat="1" ht="12" customHeight="1">
      <c r="A10" s="51" t="s">
        <v>106</v>
      </c>
      <c r="B10" s="64" t="s">
        <v>114</v>
      </c>
      <c r="C10" s="51" t="s">
        <v>115</v>
      </c>
      <c r="D10" s="72">
        <f t="shared" si="6"/>
        <v>1442080</v>
      </c>
      <c r="E10" s="72">
        <f t="shared" si="7"/>
        <v>1021751</v>
      </c>
      <c r="F10" s="72">
        <v>0</v>
      </c>
      <c r="G10" s="72">
        <v>5463</v>
      </c>
      <c r="H10" s="72">
        <v>0</v>
      </c>
      <c r="I10" s="72">
        <v>514761</v>
      </c>
      <c r="J10" s="73" t="s">
        <v>109</v>
      </c>
      <c r="K10" s="72">
        <v>501527</v>
      </c>
      <c r="L10" s="72">
        <v>420329</v>
      </c>
      <c r="M10" s="72">
        <f t="shared" si="8"/>
        <v>254649</v>
      </c>
      <c r="N10" s="72">
        <f t="shared" si="9"/>
        <v>75662</v>
      </c>
      <c r="O10" s="72">
        <v>0</v>
      </c>
      <c r="P10" s="72">
        <v>0</v>
      </c>
      <c r="Q10" s="72">
        <v>0</v>
      </c>
      <c r="R10" s="72">
        <v>48189</v>
      </c>
      <c r="S10" s="73" t="s">
        <v>109</v>
      </c>
      <c r="T10" s="72">
        <v>27473</v>
      </c>
      <c r="U10" s="72">
        <v>178987</v>
      </c>
      <c r="V10" s="72">
        <f t="shared" si="10"/>
        <v>1696729</v>
      </c>
      <c r="W10" s="72">
        <f t="shared" si="11"/>
        <v>1097413</v>
      </c>
      <c r="X10" s="72">
        <f t="shared" si="12"/>
        <v>0</v>
      </c>
      <c r="Y10" s="72">
        <f t="shared" si="13"/>
        <v>5463</v>
      </c>
      <c r="Z10" s="72">
        <f t="shared" si="14"/>
        <v>0</v>
      </c>
      <c r="AA10" s="72">
        <f t="shared" si="15"/>
        <v>562950</v>
      </c>
      <c r="AB10" s="73" t="s">
        <v>109</v>
      </c>
      <c r="AC10" s="72">
        <f t="shared" si="16"/>
        <v>529000</v>
      </c>
      <c r="AD10" s="72">
        <f t="shared" si="17"/>
        <v>599316</v>
      </c>
      <c r="AE10" s="72">
        <f t="shared" si="18"/>
        <v>0</v>
      </c>
      <c r="AF10" s="72">
        <f t="shared" si="19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f t="shared" si="20"/>
        <v>790733</v>
      </c>
      <c r="AN10" s="72">
        <f t="shared" si="21"/>
        <v>178792</v>
      </c>
      <c r="AO10" s="72">
        <v>178792</v>
      </c>
      <c r="AP10" s="72">
        <v>0</v>
      </c>
      <c r="AQ10" s="72">
        <v>0</v>
      </c>
      <c r="AR10" s="72">
        <v>0</v>
      </c>
      <c r="AS10" s="72">
        <f t="shared" si="22"/>
        <v>87812</v>
      </c>
      <c r="AT10" s="72">
        <v>5146</v>
      </c>
      <c r="AU10" s="72">
        <v>46075</v>
      </c>
      <c r="AV10" s="72">
        <v>36591</v>
      </c>
      <c r="AW10" s="72">
        <v>622</v>
      </c>
      <c r="AX10" s="72">
        <f t="shared" si="23"/>
        <v>523507</v>
      </c>
      <c r="AY10" s="72">
        <v>490072</v>
      </c>
      <c r="AZ10" s="72">
        <v>3194</v>
      </c>
      <c r="BA10" s="72">
        <v>0</v>
      </c>
      <c r="BB10" s="72">
        <v>30241</v>
      </c>
      <c r="BC10" s="72">
        <v>0</v>
      </c>
      <c r="BD10" s="72">
        <v>0</v>
      </c>
      <c r="BE10" s="72">
        <v>651347</v>
      </c>
      <c r="BF10" s="72">
        <f t="shared" si="24"/>
        <v>1442080</v>
      </c>
      <c r="BG10" s="72">
        <f t="shared" si="25"/>
        <v>0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250122</v>
      </c>
      <c r="BP10" s="72">
        <f t="shared" si="28"/>
        <v>27759</v>
      </c>
      <c r="BQ10" s="72">
        <v>27759</v>
      </c>
      <c r="BR10" s="72">
        <v>0</v>
      </c>
      <c r="BS10" s="72">
        <v>0</v>
      </c>
      <c r="BT10" s="72">
        <v>0</v>
      </c>
      <c r="BU10" s="72">
        <f t="shared" si="29"/>
        <v>222363</v>
      </c>
      <c r="BV10" s="72">
        <v>0</v>
      </c>
      <c r="BW10" s="72">
        <v>222363</v>
      </c>
      <c r="BX10" s="72">
        <v>0</v>
      </c>
      <c r="BY10" s="72">
        <v>0</v>
      </c>
      <c r="BZ10" s="72">
        <f t="shared" si="30"/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0</v>
      </c>
      <c r="CF10" s="72">
        <v>0</v>
      </c>
      <c r="CG10" s="72">
        <v>4527</v>
      </c>
      <c r="CH10" s="72">
        <f t="shared" si="31"/>
        <v>254649</v>
      </c>
      <c r="CI10" s="72">
        <f t="shared" si="32"/>
        <v>0</v>
      </c>
      <c r="CJ10" s="72">
        <f t="shared" si="33"/>
        <v>0</v>
      </c>
      <c r="CK10" s="72">
        <f t="shared" si="34"/>
        <v>0</v>
      </c>
      <c r="CL10" s="72">
        <f t="shared" si="35"/>
        <v>0</v>
      </c>
      <c r="CM10" s="72">
        <f t="shared" si="36"/>
        <v>0</v>
      </c>
      <c r="CN10" s="72">
        <f t="shared" si="37"/>
        <v>0</v>
      </c>
      <c r="CO10" s="72">
        <f t="shared" si="38"/>
        <v>0</v>
      </c>
      <c r="CP10" s="72">
        <f t="shared" si="39"/>
        <v>0</v>
      </c>
      <c r="CQ10" s="72">
        <f t="shared" si="40"/>
        <v>1040855</v>
      </c>
      <c r="CR10" s="72">
        <f t="shared" si="41"/>
        <v>206551</v>
      </c>
      <c r="CS10" s="72">
        <f t="shared" si="42"/>
        <v>206551</v>
      </c>
      <c r="CT10" s="72">
        <f t="shared" si="43"/>
        <v>0</v>
      </c>
      <c r="CU10" s="72">
        <f t="shared" si="44"/>
        <v>0</v>
      </c>
      <c r="CV10" s="72">
        <f t="shared" si="45"/>
        <v>0</v>
      </c>
      <c r="CW10" s="72">
        <f t="shared" si="46"/>
        <v>310175</v>
      </c>
      <c r="CX10" s="72">
        <f t="shared" si="47"/>
        <v>5146</v>
      </c>
      <c r="CY10" s="72">
        <f t="shared" si="48"/>
        <v>268438</v>
      </c>
      <c r="CZ10" s="72">
        <f t="shared" si="49"/>
        <v>36591</v>
      </c>
      <c r="DA10" s="72">
        <f t="shared" si="50"/>
        <v>622</v>
      </c>
      <c r="DB10" s="72">
        <f t="shared" si="51"/>
        <v>523507</v>
      </c>
      <c r="DC10" s="72">
        <f t="shared" si="52"/>
        <v>490072</v>
      </c>
      <c r="DD10" s="72">
        <f t="shared" si="53"/>
        <v>3194</v>
      </c>
      <c r="DE10" s="72">
        <f t="shared" si="54"/>
        <v>0</v>
      </c>
      <c r="DF10" s="72">
        <f t="shared" si="55"/>
        <v>30241</v>
      </c>
      <c r="DG10" s="72">
        <f t="shared" si="56"/>
        <v>0</v>
      </c>
      <c r="DH10" s="72">
        <f t="shared" si="57"/>
        <v>0</v>
      </c>
      <c r="DI10" s="72">
        <f t="shared" si="58"/>
        <v>655874</v>
      </c>
      <c r="DJ10" s="72">
        <f t="shared" si="59"/>
        <v>1696729</v>
      </c>
    </row>
    <row r="11" spans="1:114" s="50" customFormat="1" ht="12" customHeight="1">
      <c r="A11" s="51" t="s">
        <v>106</v>
      </c>
      <c r="B11" s="64" t="s">
        <v>116</v>
      </c>
      <c r="C11" s="51" t="s">
        <v>117</v>
      </c>
      <c r="D11" s="72">
        <f t="shared" si="6"/>
        <v>785302</v>
      </c>
      <c r="E11" s="72">
        <f t="shared" si="7"/>
        <v>19017</v>
      </c>
      <c r="F11" s="72">
        <v>0</v>
      </c>
      <c r="G11" s="72">
        <v>0</v>
      </c>
      <c r="H11" s="72">
        <v>0</v>
      </c>
      <c r="I11" s="72">
        <v>0</v>
      </c>
      <c r="J11" s="73" t="s">
        <v>109</v>
      </c>
      <c r="K11" s="72">
        <v>19017</v>
      </c>
      <c r="L11" s="72">
        <v>766285</v>
      </c>
      <c r="M11" s="72">
        <f t="shared" si="8"/>
        <v>200808</v>
      </c>
      <c r="N11" s="72">
        <f t="shared" si="9"/>
        <v>72593</v>
      </c>
      <c r="O11" s="72">
        <v>0</v>
      </c>
      <c r="P11" s="72">
        <v>0</v>
      </c>
      <c r="Q11" s="72">
        <v>0</v>
      </c>
      <c r="R11" s="72">
        <v>90</v>
      </c>
      <c r="S11" s="73" t="s">
        <v>109</v>
      </c>
      <c r="T11" s="72">
        <v>72503</v>
      </c>
      <c r="U11" s="72">
        <v>128215</v>
      </c>
      <c r="V11" s="72">
        <f t="shared" si="10"/>
        <v>986110</v>
      </c>
      <c r="W11" s="72">
        <f t="shared" si="11"/>
        <v>91610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90</v>
      </c>
      <c r="AB11" s="73" t="s">
        <v>109</v>
      </c>
      <c r="AC11" s="72">
        <f t="shared" si="16"/>
        <v>91520</v>
      </c>
      <c r="AD11" s="72">
        <f t="shared" si="17"/>
        <v>894500</v>
      </c>
      <c r="AE11" s="72">
        <f t="shared" si="18"/>
        <v>0</v>
      </c>
      <c r="AF11" s="72">
        <f t="shared" si="19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187606</v>
      </c>
      <c r="AM11" s="72">
        <f t="shared" si="20"/>
        <v>319046</v>
      </c>
      <c r="AN11" s="72">
        <f t="shared" si="21"/>
        <v>86242</v>
      </c>
      <c r="AO11" s="72">
        <v>86242</v>
      </c>
      <c r="AP11" s="72">
        <v>0</v>
      </c>
      <c r="AQ11" s="72">
        <v>0</v>
      </c>
      <c r="AR11" s="72">
        <v>0</v>
      </c>
      <c r="AS11" s="72">
        <f t="shared" si="22"/>
        <v>3089</v>
      </c>
      <c r="AT11" s="72">
        <v>1962</v>
      </c>
      <c r="AU11" s="72">
        <v>156</v>
      </c>
      <c r="AV11" s="72">
        <v>971</v>
      </c>
      <c r="AW11" s="72">
        <v>0</v>
      </c>
      <c r="AX11" s="72">
        <f t="shared" si="23"/>
        <v>229715</v>
      </c>
      <c r="AY11" s="72">
        <v>133860</v>
      </c>
      <c r="AZ11" s="72">
        <v>73657</v>
      </c>
      <c r="BA11" s="72">
        <v>22198</v>
      </c>
      <c r="BB11" s="72">
        <v>0</v>
      </c>
      <c r="BC11" s="72">
        <v>268861</v>
      </c>
      <c r="BD11" s="72">
        <v>0</v>
      </c>
      <c r="BE11" s="72">
        <v>9789</v>
      </c>
      <c r="BF11" s="72">
        <f t="shared" si="24"/>
        <v>328835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142570</v>
      </c>
      <c r="BP11" s="72">
        <f t="shared" si="28"/>
        <v>54227</v>
      </c>
      <c r="BQ11" s="72">
        <v>54227</v>
      </c>
      <c r="BR11" s="72">
        <v>0</v>
      </c>
      <c r="BS11" s="72">
        <v>0</v>
      </c>
      <c r="BT11" s="72">
        <v>0</v>
      </c>
      <c r="BU11" s="72">
        <f t="shared" si="29"/>
        <v>79245</v>
      </c>
      <c r="BV11" s="72">
        <v>0</v>
      </c>
      <c r="BW11" s="72">
        <v>79245</v>
      </c>
      <c r="BX11" s="72">
        <v>0</v>
      </c>
      <c r="BY11" s="72">
        <v>0</v>
      </c>
      <c r="BZ11" s="72">
        <f t="shared" si="30"/>
        <v>9098</v>
      </c>
      <c r="CA11" s="72">
        <v>0</v>
      </c>
      <c r="CB11" s="72">
        <v>9098</v>
      </c>
      <c r="CC11" s="72">
        <v>0</v>
      </c>
      <c r="CD11" s="72">
        <v>0</v>
      </c>
      <c r="CE11" s="72">
        <v>0</v>
      </c>
      <c r="CF11" s="72">
        <v>0</v>
      </c>
      <c r="CG11" s="72">
        <v>58238</v>
      </c>
      <c r="CH11" s="72">
        <f t="shared" si="31"/>
        <v>200808</v>
      </c>
      <c r="CI11" s="72">
        <f t="shared" si="32"/>
        <v>0</v>
      </c>
      <c r="CJ11" s="72">
        <f t="shared" si="33"/>
        <v>0</v>
      </c>
      <c r="CK11" s="72">
        <f t="shared" si="34"/>
        <v>0</v>
      </c>
      <c r="CL11" s="72">
        <f t="shared" si="35"/>
        <v>0</v>
      </c>
      <c r="CM11" s="72">
        <f t="shared" si="36"/>
        <v>0</v>
      </c>
      <c r="CN11" s="72">
        <f t="shared" si="37"/>
        <v>0</v>
      </c>
      <c r="CO11" s="72">
        <f t="shared" si="38"/>
        <v>0</v>
      </c>
      <c r="CP11" s="72">
        <f t="shared" si="39"/>
        <v>187606</v>
      </c>
      <c r="CQ11" s="72">
        <f t="shared" si="40"/>
        <v>461616</v>
      </c>
      <c r="CR11" s="72">
        <f t="shared" si="41"/>
        <v>140469</v>
      </c>
      <c r="CS11" s="72">
        <f t="shared" si="42"/>
        <v>140469</v>
      </c>
      <c r="CT11" s="72">
        <f t="shared" si="43"/>
        <v>0</v>
      </c>
      <c r="CU11" s="72">
        <f t="shared" si="44"/>
        <v>0</v>
      </c>
      <c r="CV11" s="72">
        <f t="shared" si="45"/>
        <v>0</v>
      </c>
      <c r="CW11" s="72">
        <f t="shared" si="46"/>
        <v>82334</v>
      </c>
      <c r="CX11" s="72">
        <f t="shared" si="47"/>
        <v>1962</v>
      </c>
      <c r="CY11" s="72">
        <f t="shared" si="48"/>
        <v>79401</v>
      </c>
      <c r="CZ11" s="72">
        <f t="shared" si="49"/>
        <v>971</v>
      </c>
      <c r="DA11" s="72">
        <f t="shared" si="50"/>
        <v>0</v>
      </c>
      <c r="DB11" s="72">
        <f t="shared" si="51"/>
        <v>238813</v>
      </c>
      <c r="DC11" s="72">
        <f t="shared" si="52"/>
        <v>133860</v>
      </c>
      <c r="DD11" s="72">
        <f t="shared" si="53"/>
        <v>82755</v>
      </c>
      <c r="DE11" s="72">
        <f t="shared" si="54"/>
        <v>22198</v>
      </c>
      <c r="DF11" s="72">
        <f t="shared" si="55"/>
        <v>0</v>
      </c>
      <c r="DG11" s="72">
        <f t="shared" si="56"/>
        <v>268861</v>
      </c>
      <c r="DH11" s="72">
        <f t="shared" si="57"/>
        <v>0</v>
      </c>
      <c r="DI11" s="72">
        <f t="shared" si="58"/>
        <v>68027</v>
      </c>
      <c r="DJ11" s="72">
        <f t="shared" si="59"/>
        <v>529643</v>
      </c>
    </row>
    <row r="12" spans="1:114" s="50" customFormat="1" ht="12" customHeight="1">
      <c r="A12" s="53" t="s">
        <v>106</v>
      </c>
      <c r="B12" s="54" t="s">
        <v>118</v>
      </c>
      <c r="C12" s="53" t="s">
        <v>119</v>
      </c>
      <c r="D12" s="74">
        <f t="shared" si="6"/>
        <v>624914</v>
      </c>
      <c r="E12" s="74">
        <f t="shared" si="7"/>
        <v>195377</v>
      </c>
      <c r="F12" s="74">
        <v>75580</v>
      </c>
      <c r="G12" s="74">
        <v>0</v>
      </c>
      <c r="H12" s="74">
        <v>27200</v>
      </c>
      <c r="I12" s="74">
        <v>89991</v>
      </c>
      <c r="J12" s="75" t="s">
        <v>109</v>
      </c>
      <c r="K12" s="74">
        <v>2606</v>
      </c>
      <c r="L12" s="74">
        <v>429537</v>
      </c>
      <c r="M12" s="74">
        <f t="shared" si="8"/>
        <v>207130</v>
      </c>
      <c r="N12" s="74">
        <f t="shared" si="9"/>
        <v>43509</v>
      </c>
      <c r="O12" s="74">
        <v>0</v>
      </c>
      <c r="P12" s="74">
        <v>0</v>
      </c>
      <c r="Q12" s="74">
        <v>43500</v>
      </c>
      <c r="R12" s="74">
        <v>0</v>
      </c>
      <c r="S12" s="75" t="s">
        <v>109</v>
      </c>
      <c r="T12" s="74">
        <v>9</v>
      </c>
      <c r="U12" s="74">
        <v>163621</v>
      </c>
      <c r="V12" s="74">
        <f t="shared" si="10"/>
        <v>832044</v>
      </c>
      <c r="W12" s="74">
        <f t="shared" si="11"/>
        <v>238886</v>
      </c>
      <c r="X12" s="74">
        <f t="shared" si="12"/>
        <v>75580</v>
      </c>
      <c r="Y12" s="74">
        <f t="shared" si="13"/>
        <v>0</v>
      </c>
      <c r="Z12" s="74">
        <f t="shared" si="14"/>
        <v>70700</v>
      </c>
      <c r="AA12" s="74">
        <f t="shared" si="15"/>
        <v>89991</v>
      </c>
      <c r="AB12" s="75" t="s">
        <v>109</v>
      </c>
      <c r="AC12" s="74">
        <f t="shared" si="16"/>
        <v>2615</v>
      </c>
      <c r="AD12" s="74">
        <f t="shared" si="17"/>
        <v>593158</v>
      </c>
      <c r="AE12" s="74">
        <f t="shared" si="18"/>
        <v>50159</v>
      </c>
      <c r="AF12" s="74">
        <f t="shared" si="19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50159</v>
      </c>
      <c r="AL12" s="74">
        <v>0</v>
      </c>
      <c r="AM12" s="74">
        <f t="shared" si="20"/>
        <v>553406</v>
      </c>
      <c r="AN12" s="74">
        <f t="shared" si="21"/>
        <v>112903</v>
      </c>
      <c r="AO12" s="74">
        <v>68030</v>
      </c>
      <c r="AP12" s="74">
        <v>40837</v>
      </c>
      <c r="AQ12" s="74">
        <v>4036</v>
      </c>
      <c r="AR12" s="74">
        <v>0</v>
      </c>
      <c r="AS12" s="74">
        <f t="shared" si="22"/>
        <v>180892</v>
      </c>
      <c r="AT12" s="74">
        <v>7300</v>
      </c>
      <c r="AU12" s="74">
        <v>168784</v>
      </c>
      <c r="AV12" s="74">
        <v>4808</v>
      </c>
      <c r="AW12" s="74">
        <v>0</v>
      </c>
      <c r="AX12" s="74">
        <f t="shared" si="23"/>
        <v>259611</v>
      </c>
      <c r="AY12" s="74">
        <v>68583</v>
      </c>
      <c r="AZ12" s="74">
        <v>82959</v>
      </c>
      <c r="BA12" s="74">
        <v>108069</v>
      </c>
      <c r="BB12" s="74">
        <v>0</v>
      </c>
      <c r="BC12" s="74">
        <v>0</v>
      </c>
      <c r="BD12" s="74">
        <v>0</v>
      </c>
      <c r="BE12" s="74">
        <v>21349</v>
      </c>
      <c r="BF12" s="74">
        <f t="shared" si="24"/>
        <v>624914</v>
      </c>
      <c r="BG12" s="74">
        <f t="shared" si="25"/>
        <v>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0</v>
      </c>
      <c r="BO12" s="74">
        <f t="shared" si="27"/>
        <v>207130</v>
      </c>
      <c r="BP12" s="74">
        <f t="shared" si="28"/>
        <v>59239</v>
      </c>
      <c r="BQ12" s="74">
        <v>50889</v>
      </c>
      <c r="BR12" s="74">
        <v>0</v>
      </c>
      <c r="BS12" s="74">
        <v>8350</v>
      </c>
      <c r="BT12" s="74">
        <v>0</v>
      </c>
      <c r="BU12" s="74">
        <f t="shared" si="29"/>
        <v>134159</v>
      </c>
      <c r="BV12" s="74">
        <v>0</v>
      </c>
      <c r="BW12" s="74">
        <v>134159</v>
      </c>
      <c r="BX12" s="74">
        <v>0</v>
      </c>
      <c r="BY12" s="74">
        <v>0</v>
      </c>
      <c r="BZ12" s="74">
        <f t="shared" si="30"/>
        <v>13732</v>
      </c>
      <c r="CA12" s="74">
        <v>0</v>
      </c>
      <c r="CB12" s="74">
        <v>13732</v>
      </c>
      <c r="CC12" s="74">
        <v>0</v>
      </c>
      <c r="CD12" s="74">
        <v>0</v>
      </c>
      <c r="CE12" s="74">
        <v>0</v>
      </c>
      <c r="CF12" s="74">
        <v>0</v>
      </c>
      <c r="CG12" s="74">
        <v>0</v>
      </c>
      <c r="CH12" s="74">
        <f t="shared" si="31"/>
        <v>207130</v>
      </c>
      <c r="CI12" s="74">
        <f t="shared" si="32"/>
        <v>50159</v>
      </c>
      <c r="CJ12" s="74">
        <f t="shared" si="33"/>
        <v>0</v>
      </c>
      <c r="CK12" s="74">
        <f t="shared" si="34"/>
        <v>0</v>
      </c>
      <c r="CL12" s="74">
        <f t="shared" si="35"/>
        <v>0</v>
      </c>
      <c r="CM12" s="74">
        <f t="shared" si="36"/>
        <v>0</v>
      </c>
      <c r="CN12" s="74">
        <f t="shared" si="37"/>
        <v>0</v>
      </c>
      <c r="CO12" s="74">
        <f t="shared" si="38"/>
        <v>50159</v>
      </c>
      <c r="CP12" s="74">
        <f t="shared" si="39"/>
        <v>0</v>
      </c>
      <c r="CQ12" s="74">
        <f t="shared" si="40"/>
        <v>760536</v>
      </c>
      <c r="CR12" s="74">
        <f t="shared" si="41"/>
        <v>172142</v>
      </c>
      <c r="CS12" s="74">
        <f t="shared" si="42"/>
        <v>118919</v>
      </c>
      <c r="CT12" s="74">
        <f t="shared" si="43"/>
        <v>40837</v>
      </c>
      <c r="CU12" s="74">
        <f t="shared" si="44"/>
        <v>12386</v>
      </c>
      <c r="CV12" s="74">
        <f t="shared" si="45"/>
        <v>0</v>
      </c>
      <c r="CW12" s="74">
        <f t="shared" si="46"/>
        <v>315051</v>
      </c>
      <c r="CX12" s="74">
        <f t="shared" si="47"/>
        <v>7300</v>
      </c>
      <c r="CY12" s="74">
        <f t="shared" si="48"/>
        <v>302943</v>
      </c>
      <c r="CZ12" s="74">
        <f t="shared" si="49"/>
        <v>4808</v>
      </c>
      <c r="DA12" s="74">
        <f t="shared" si="50"/>
        <v>0</v>
      </c>
      <c r="DB12" s="74">
        <f t="shared" si="51"/>
        <v>273343</v>
      </c>
      <c r="DC12" s="74">
        <f t="shared" si="52"/>
        <v>68583</v>
      </c>
      <c r="DD12" s="74">
        <f t="shared" si="53"/>
        <v>96691</v>
      </c>
      <c r="DE12" s="74">
        <f t="shared" si="54"/>
        <v>108069</v>
      </c>
      <c r="DF12" s="74">
        <f t="shared" si="55"/>
        <v>0</v>
      </c>
      <c r="DG12" s="74">
        <f t="shared" si="56"/>
        <v>0</v>
      </c>
      <c r="DH12" s="74">
        <f t="shared" si="57"/>
        <v>0</v>
      </c>
      <c r="DI12" s="74">
        <f t="shared" si="58"/>
        <v>21349</v>
      </c>
      <c r="DJ12" s="74">
        <f t="shared" si="59"/>
        <v>832044</v>
      </c>
    </row>
    <row r="13" spans="1:114" s="50" customFormat="1" ht="12" customHeight="1">
      <c r="A13" s="53" t="s">
        <v>106</v>
      </c>
      <c r="B13" s="54" t="s">
        <v>120</v>
      </c>
      <c r="C13" s="53" t="s">
        <v>121</v>
      </c>
      <c r="D13" s="74">
        <f t="shared" si="6"/>
        <v>557429</v>
      </c>
      <c r="E13" s="74">
        <f t="shared" si="7"/>
        <v>105480</v>
      </c>
      <c r="F13" s="74">
        <v>0</v>
      </c>
      <c r="G13" s="74">
        <v>0</v>
      </c>
      <c r="H13" s="74">
        <v>0</v>
      </c>
      <c r="I13" s="74">
        <v>95408</v>
      </c>
      <c r="J13" s="75" t="s">
        <v>109</v>
      </c>
      <c r="K13" s="74">
        <v>10072</v>
      </c>
      <c r="L13" s="74">
        <v>451949</v>
      </c>
      <c r="M13" s="74">
        <f t="shared" si="8"/>
        <v>100142</v>
      </c>
      <c r="N13" s="74">
        <f t="shared" si="9"/>
        <v>3388</v>
      </c>
      <c r="O13" s="74">
        <v>3388</v>
      </c>
      <c r="P13" s="74">
        <v>0</v>
      </c>
      <c r="Q13" s="74">
        <v>0</v>
      </c>
      <c r="R13" s="74">
        <v>0</v>
      </c>
      <c r="S13" s="75" t="s">
        <v>109</v>
      </c>
      <c r="T13" s="74">
        <v>0</v>
      </c>
      <c r="U13" s="74">
        <v>96754</v>
      </c>
      <c r="V13" s="74">
        <f t="shared" si="10"/>
        <v>657571</v>
      </c>
      <c r="W13" s="74">
        <f t="shared" si="11"/>
        <v>108868</v>
      </c>
      <c r="X13" s="74">
        <f t="shared" si="12"/>
        <v>3388</v>
      </c>
      <c r="Y13" s="74">
        <f t="shared" si="13"/>
        <v>0</v>
      </c>
      <c r="Z13" s="74">
        <f t="shared" si="14"/>
        <v>0</v>
      </c>
      <c r="AA13" s="74">
        <f t="shared" si="15"/>
        <v>95408</v>
      </c>
      <c r="AB13" s="75" t="s">
        <v>109</v>
      </c>
      <c r="AC13" s="74">
        <f t="shared" si="16"/>
        <v>10072</v>
      </c>
      <c r="AD13" s="74">
        <f t="shared" si="17"/>
        <v>548703</v>
      </c>
      <c r="AE13" s="74">
        <f t="shared" si="18"/>
        <v>4412</v>
      </c>
      <c r="AF13" s="74">
        <f t="shared" si="19"/>
        <v>4412</v>
      </c>
      <c r="AG13" s="74">
        <v>0</v>
      </c>
      <c r="AH13" s="74">
        <v>4412</v>
      </c>
      <c r="AI13" s="74">
        <v>0</v>
      </c>
      <c r="AJ13" s="74">
        <v>0</v>
      </c>
      <c r="AK13" s="74">
        <v>0</v>
      </c>
      <c r="AL13" s="74">
        <v>0</v>
      </c>
      <c r="AM13" s="74">
        <f t="shared" si="20"/>
        <v>553017</v>
      </c>
      <c r="AN13" s="74">
        <f t="shared" si="21"/>
        <v>57494</v>
      </c>
      <c r="AO13" s="74">
        <v>25559</v>
      </c>
      <c r="AP13" s="74">
        <v>0</v>
      </c>
      <c r="AQ13" s="74">
        <v>14075</v>
      </c>
      <c r="AR13" s="74">
        <v>17860</v>
      </c>
      <c r="AS13" s="74">
        <f t="shared" si="22"/>
        <v>32232</v>
      </c>
      <c r="AT13" s="74">
        <v>10062</v>
      </c>
      <c r="AU13" s="74">
        <v>14995</v>
      </c>
      <c r="AV13" s="74">
        <v>7175</v>
      </c>
      <c r="AW13" s="74">
        <v>0</v>
      </c>
      <c r="AX13" s="74">
        <f t="shared" si="23"/>
        <v>462393</v>
      </c>
      <c r="AY13" s="74">
        <v>125956</v>
      </c>
      <c r="AZ13" s="74">
        <v>335732</v>
      </c>
      <c r="BA13" s="74">
        <v>705</v>
      </c>
      <c r="BB13" s="74">
        <v>0</v>
      </c>
      <c r="BC13" s="74">
        <v>0</v>
      </c>
      <c r="BD13" s="74">
        <v>898</v>
      </c>
      <c r="BE13" s="74">
        <v>0</v>
      </c>
      <c r="BF13" s="74">
        <f t="shared" si="24"/>
        <v>557429</v>
      </c>
      <c r="BG13" s="74">
        <f t="shared" si="25"/>
        <v>10164</v>
      </c>
      <c r="BH13" s="74">
        <f t="shared" si="26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10164</v>
      </c>
      <c r="BN13" s="74">
        <v>0</v>
      </c>
      <c r="BO13" s="74">
        <f t="shared" si="27"/>
        <v>89978</v>
      </c>
      <c r="BP13" s="74">
        <f t="shared" si="28"/>
        <v>33305</v>
      </c>
      <c r="BQ13" s="74">
        <v>0</v>
      </c>
      <c r="BR13" s="74">
        <v>0</v>
      </c>
      <c r="BS13" s="74">
        <v>33305</v>
      </c>
      <c r="BT13" s="74">
        <v>0</v>
      </c>
      <c r="BU13" s="74">
        <f t="shared" si="29"/>
        <v>47160</v>
      </c>
      <c r="BV13" s="74">
        <v>0</v>
      </c>
      <c r="BW13" s="74">
        <v>47160</v>
      </c>
      <c r="BX13" s="74">
        <v>0</v>
      </c>
      <c r="BY13" s="74">
        <v>0</v>
      </c>
      <c r="BZ13" s="74">
        <f t="shared" si="30"/>
        <v>7961</v>
      </c>
      <c r="CA13" s="74">
        <v>0</v>
      </c>
      <c r="CB13" s="74">
        <v>7961</v>
      </c>
      <c r="CC13" s="74">
        <v>0</v>
      </c>
      <c r="CD13" s="74">
        <v>0</v>
      </c>
      <c r="CE13" s="74">
        <v>0</v>
      </c>
      <c r="CF13" s="74">
        <v>1552</v>
      </c>
      <c r="CG13" s="74">
        <v>0</v>
      </c>
      <c r="CH13" s="74">
        <f t="shared" si="31"/>
        <v>100142</v>
      </c>
      <c r="CI13" s="74">
        <f t="shared" si="32"/>
        <v>14576</v>
      </c>
      <c r="CJ13" s="74">
        <f t="shared" si="33"/>
        <v>4412</v>
      </c>
      <c r="CK13" s="74">
        <f t="shared" si="34"/>
        <v>0</v>
      </c>
      <c r="CL13" s="74">
        <f t="shared" si="35"/>
        <v>4412</v>
      </c>
      <c r="CM13" s="74">
        <f t="shared" si="36"/>
        <v>0</v>
      </c>
      <c r="CN13" s="74">
        <f t="shared" si="37"/>
        <v>0</v>
      </c>
      <c r="CO13" s="74">
        <f t="shared" si="38"/>
        <v>10164</v>
      </c>
      <c r="CP13" s="74">
        <f t="shared" si="39"/>
        <v>0</v>
      </c>
      <c r="CQ13" s="74">
        <f t="shared" si="40"/>
        <v>642995</v>
      </c>
      <c r="CR13" s="74">
        <f t="shared" si="41"/>
        <v>90799</v>
      </c>
      <c r="CS13" s="74">
        <f t="shared" si="42"/>
        <v>25559</v>
      </c>
      <c r="CT13" s="74">
        <f t="shared" si="43"/>
        <v>0</v>
      </c>
      <c r="CU13" s="74">
        <f t="shared" si="44"/>
        <v>47380</v>
      </c>
      <c r="CV13" s="74">
        <f t="shared" si="45"/>
        <v>17860</v>
      </c>
      <c r="CW13" s="74">
        <f t="shared" si="46"/>
        <v>79392</v>
      </c>
      <c r="CX13" s="74">
        <f t="shared" si="47"/>
        <v>10062</v>
      </c>
      <c r="CY13" s="74">
        <f t="shared" si="48"/>
        <v>62155</v>
      </c>
      <c r="CZ13" s="74">
        <f t="shared" si="49"/>
        <v>7175</v>
      </c>
      <c r="DA13" s="74">
        <f t="shared" si="50"/>
        <v>0</v>
      </c>
      <c r="DB13" s="74">
        <f t="shared" si="51"/>
        <v>470354</v>
      </c>
      <c r="DC13" s="74">
        <f t="shared" si="52"/>
        <v>125956</v>
      </c>
      <c r="DD13" s="74">
        <f t="shared" si="53"/>
        <v>343693</v>
      </c>
      <c r="DE13" s="74">
        <f t="shared" si="54"/>
        <v>705</v>
      </c>
      <c r="DF13" s="74">
        <f t="shared" si="55"/>
        <v>0</v>
      </c>
      <c r="DG13" s="74">
        <f t="shared" si="56"/>
        <v>0</v>
      </c>
      <c r="DH13" s="74">
        <f t="shared" si="57"/>
        <v>2450</v>
      </c>
      <c r="DI13" s="74">
        <f t="shared" si="58"/>
        <v>0</v>
      </c>
      <c r="DJ13" s="74">
        <f t="shared" si="59"/>
        <v>657571</v>
      </c>
    </row>
    <row r="14" spans="1:114" s="50" customFormat="1" ht="12" customHeight="1">
      <c r="A14" s="53" t="s">
        <v>106</v>
      </c>
      <c r="B14" s="54" t="s">
        <v>122</v>
      </c>
      <c r="C14" s="53" t="s">
        <v>123</v>
      </c>
      <c r="D14" s="74">
        <f t="shared" si="6"/>
        <v>309036</v>
      </c>
      <c r="E14" s="74">
        <f t="shared" si="7"/>
        <v>42167</v>
      </c>
      <c r="F14" s="74">
        <v>0</v>
      </c>
      <c r="G14" s="74">
        <v>0</v>
      </c>
      <c r="H14" s="74">
        <v>0</v>
      </c>
      <c r="I14" s="74">
        <v>30104</v>
      </c>
      <c r="J14" s="75" t="s">
        <v>109</v>
      </c>
      <c r="K14" s="74">
        <v>12063</v>
      </c>
      <c r="L14" s="74">
        <v>266869</v>
      </c>
      <c r="M14" s="74">
        <f t="shared" si="8"/>
        <v>118981</v>
      </c>
      <c r="N14" s="74">
        <f t="shared" si="9"/>
        <v>13475</v>
      </c>
      <c r="O14" s="74">
        <v>0</v>
      </c>
      <c r="P14" s="74">
        <v>0</v>
      </c>
      <c r="Q14" s="74">
        <v>0</v>
      </c>
      <c r="R14" s="74">
        <v>13475</v>
      </c>
      <c r="S14" s="75" t="s">
        <v>109</v>
      </c>
      <c r="T14" s="74">
        <v>0</v>
      </c>
      <c r="U14" s="74">
        <v>105506</v>
      </c>
      <c r="V14" s="74">
        <f t="shared" si="10"/>
        <v>428017</v>
      </c>
      <c r="W14" s="74">
        <f t="shared" si="11"/>
        <v>55642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43579</v>
      </c>
      <c r="AB14" s="75" t="s">
        <v>109</v>
      </c>
      <c r="AC14" s="74">
        <f t="shared" si="16"/>
        <v>12063</v>
      </c>
      <c r="AD14" s="74">
        <f t="shared" si="17"/>
        <v>372375</v>
      </c>
      <c r="AE14" s="74">
        <f t="shared" si="18"/>
        <v>0</v>
      </c>
      <c r="AF14" s="74">
        <f t="shared" si="19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4">
        <f t="shared" si="20"/>
        <v>129972</v>
      </c>
      <c r="AN14" s="74">
        <f t="shared" si="21"/>
        <v>34482</v>
      </c>
      <c r="AO14" s="74">
        <v>21879</v>
      </c>
      <c r="AP14" s="74">
        <v>0</v>
      </c>
      <c r="AQ14" s="74">
        <v>6754</v>
      </c>
      <c r="AR14" s="74">
        <v>5849</v>
      </c>
      <c r="AS14" s="74">
        <f t="shared" si="22"/>
        <v>26705</v>
      </c>
      <c r="AT14" s="74">
        <v>0</v>
      </c>
      <c r="AU14" s="74">
        <v>25108</v>
      </c>
      <c r="AV14" s="74">
        <v>1597</v>
      </c>
      <c r="AW14" s="74">
        <v>0</v>
      </c>
      <c r="AX14" s="74">
        <f t="shared" si="23"/>
        <v>68785</v>
      </c>
      <c r="AY14" s="74">
        <v>57909</v>
      </c>
      <c r="AZ14" s="74">
        <v>8821</v>
      </c>
      <c r="BA14" s="74">
        <v>2026</v>
      </c>
      <c r="BB14" s="74">
        <v>29</v>
      </c>
      <c r="BC14" s="74">
        <v>179064</v>
      </c>
      <c r="BD14" s="74">
        <v>0</v>
      </c>
      <c r="BE14" s="74">
        <v>0</v>
      </c>
      <c r="BF14" s="74">
        <f t="shared" si="24"/>
        <v>129972</v>
      </c>
      <c r="BG14" s="74">
        <f t="shared" si="25"/>
        <v>0</v>
      </c>
      <c r="BH14" s="74">
        <f t="shared" si="26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0</v>
      </c>
      <c r="BO14" s="74">
        <f t="shared" si="27"/>
        <v>108944</v>
      </c>
      <c r="BP14" s="74">
        <f t="shared" si="28"/>
        <v>67893</v>
      </c>
      <c r="BQ14" s="74">
        <v>8168</v>
      </c>
      <c r="BR14" s="74">
        <v>0</v>
      </c>
      <c r="BS14" s="74">
        <v>59725</v>
      </c>
      <c r="BT14" s="74">
        <v>0</v>
      </c>
      <c r="BU14" s="74">
        <f t="shared" si="29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0"/>
        <v>41051</v>
      </c>
      <c r="CA14" s="74">
        <v>0</v>
      </c>
      <c r="CB14" s="74">
        <v>41016</v>
      </c>
      <c r="CC14" s="74">
        <v>0</v>
      </c>
      <c r="CD14" s="74">
        <v>35</v>
      </c>
      <c r="CE14" s="74">
        <v>10037</v>
      </c>
      <c r="CF14" s="74">
        <v>0</v>
      </c>
      <c r="CG14" s="74">
        <v>0</v>
      </c>
      <c r="CH14" s="74">
        <f t="shared" si="31"/>
        <v>108944</v>
      </c>
      <c r="CI14" s="74">
        <f t="shared" si="32"/>
        <v>0</v>
      </c>
      <c r="CJ14" s="74">
        <f t="shared" si="33"/>
        <v>0</v>
      </c>
      <c r="CK14" s="74">
        <f t="shared" si="34"/>
        <v>0</v>
      </c>
      <c r="CL14" s="74">
        <f t="shared" si="35"/>
        <v>0</v>
      </c>
      <c r="CM14" s="74">
        <f t="shared" si="36"/>
        <v>0</v>
      </c>
      <c r="CN14" s="74">
        <f t="shared" si="37"/>
        <v>0</v>
      </c>
      <c r="CO14" s="74">
        <f t="shared" si="38"/>
        <v>0</v>
      </c>
      <c r="CP14" s="74">
        <f t="shared" si="39"/>
        <v>0</v>
      </c>
      <c r="CQ14" s="74">
        <f t="shared" si="40"/>
        <v>238916</v>
      </c>
      <c r="CR14" s="74">
        <f t="shared" si="41"/>
        <v>102375</v>
      </c>
      <c r="CS14" s="74">
        <f t="shared" si="42"/>
        <v>30047</v>
      </c>
      <c r="CT14" s="74">
        <f t="shared" si="43"/>
        <v>0</v>
      </c>
      <c r="CU14" s="74">
        <f t="shared" si="44"/>
        <v>66479</v>
      </c>
      <c r="CV14" s="74">
        <f t="shared" si="45"/>
        <v>5849</v>
      </c>
      <c r="CW14" s="74">
        <f t="shared" si="46"/>
        <v>26705</v>
      </c>
      <c r="CX14" s="74">
        <f t="shared" si="47"/>
        <v>0</v>
      </c>
      <c r="CY14" s="74">
        <f t="shared" si="48"/>
        <v>25108</v>
      </c>
      <c r="CZ14" s="74">
        <f t="shared" si="49"/>
        <v>1597</v>
      </c>
      <c r="DA14" s="74">
        <f t="shared" si="50"/>
        <v>0</v>
      </c>
      <c r="DB14" s="74">
        <f t="shared" si="51"/>
        <v>109836</v>
      </c>
      <c r="DC14" s="74">
        <f t="shared" si="52"/>
        <v>57909</v>
      </c>
      <c r="DD14" s="74">
        <f t="shared" si="53"/>
        <v>49837</v>
      </c>
      <c r="DE14" s="74">
        <f t="shared" si="54"/>
        <v>2026</v>
      </c>
      <c r="DF14" s="74">
        <f t="shared" si="55"/>
        <v>64</v>
      </c>
      <c r="DG14" s="74">
        <f t="shared" si="56"/>
        <v>189101</v>
      </c>
      <c r="DH14" s="74">
        <f t="shared" si="57"/>
        <v>0</v>
      </c>
      <c r="DI14" s="74">
        <f t="shared" si="58"/>
        <v>0</v>
      </c>
      <c r="DJ14" s="74">
        <f t="shared" si="59"/>
        <v>238916</v>
      </c>
    </row>
    <row r="15" spans="1:114" s="50" customFormat="1" ht="12" customHeight="1">
      <c r="A15" s="53" t="s">
        <v>106</v>
      </c>
      <c r="B15" s="54" t="s">
        <v>124</v>
      </c>
      <c r="C15" s="53" t="s">
        <v>125</v>
      </c>
      <c r="D15" s="74">
        <f t="shared" si="6"/>
        <v>467335</v>
      </c>
      <c r="E15" s="74">
        <f t="shared" si="7"/>
        <v>0</v>
      </c>
      <c r="F15" s="74">
        <v>0</v>
      </c>
      <c r="G15" s="74">
        <v>0</v>
      </c>
      <c r="H15" s="74">
        <v>0</v>
      </c>
      <c r="I15" s="74">
        <v>0</v>
      </c>
      <c r="J15" s="75" t="s">
        <v>109</v>
      </c>
      <c r="K15" s="74">
        <v>0</v>
      </c>
      <c r="L15" s="74">
        <v>467335</v>
      </c>
      <c r="M15" s="74">
        <f t="shared" si="8"/>
        <v>80236</v>
      </c>
      <c r="N15" s="74">
        <f t="shared" si="9"/>
        <v>0</v>
      </c>
      <c r="O15" s="74">
        <v>0</v>
      </c>
      <c r="P15" s="74">
        <v>0</v>
      </c>
      <c r="Q15" s="74">
        <v>0</v>
      </c>
      <c r="R15" s="74">
        <v>0</v>
      </c>
      <c r="S15" s="75" t="s">
        <v>109</v>
      </c>
      <c r="T15" s="74">
        <v>0</v>
      </c>
      <c r="U15" s="74">
        <v>80236</v>
      </c>
      <c r="V15" s="74">
        <f t="shared" si="10"/>
        <v>547571</v>
      </c>
      <c r="W15" s="74">
        <f t="shared" si="11"/>
        <v>0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0</v>
      </c>
      <c r="AB15" s="75" t="s">
        <v>109</v>
      </c>
      <c r="AC15" s="74">
        <f t="shared" si="16"/>
        <v>0</v>
      </c>
      <c r="AD15" s="74">
        <f t="shared" si="17"/>
        <v>547571</v>
      </c>
      <c r="AE15" s="74">
        <f t="shared" si="18"/>
        <v>0</v>
      </c>
      <c r="AF15" s="74">
        <f t="shared" si="19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4">
        <f t="shared" si="20"/>
        <v>0</v>
      </c>
      <c r="AN15" s="74">
        <f t="shared" si="21"/>
        <v>0</v>
      </c>
      <c r="AO15" s="74">
        <v>0</v>
      </c>
      <c r="AP15" s="74">
        <v>0</v>
      </c>
      <c r="AQ15" s="74">
        <v>0</v>
      </c>
      <c r="AR15" s="74">
        <v>0</v>
      </c>
      <c r="AS15" s="74">
        <f t="shared" si="22"/>
        <v>0</v>
      </c>
      <c r="AT15" s="74">
        <v>0</v>
      </c>
      <c r="AU15" s="74">
        <v>0</v>
      </c>
      <c r="AV15" s="74">
        <v>0</v>
      </c>
      <c r="AW15" s="74">
        <v>0</v>
      </c>
      <c r="AX15" s="74">
        <f t="shared" si="23"/>
        <v>0</v>
      </c>
      <c r="AY15" s="74">
        <v>0</v>
      </c>
      <c r="AZ15" s="74">
        <v>0</v>
      </c>
      <c r="BA15" s="74">
        <v>0</v>
      </c>
      <c r="BB15" s="74">
        <v>0</v>
      </c>
      <c r="BC15" s="74">
        <v>467335</v>
      </c>
      <c r="BD15" s="74">
        <v>0</v>
      </c>
      <c r="BE15" s="74">
        <v>0</v>
      </c>
      <c r="BF15" s="74">
        <f t="shared" si="24"/>
        <v>0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0</v>
      </c>
      <c r="BP15" s="74">
        <f t="shared" si="28"/>
        <v>0</v>
      </c>
      <c r="BQ15" s="74">
        <v>0</v>
      </c>
      <c r="BR15" s="74">
        <v>0</v>
      </c>
      <c r="BS15" s="74">
        <v>0</v>
      </c>
      <c r="BT15" s="74">
        <v>0</v>
      </c>
      <c r="BU15" s="74">
        <f t="shared" si="29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30"/>
        <v>0</v>
      </c>
      <c r="CA15" s="74">
        <v>0</v>
      </c>
      <c r="CB15" s="74">
        <v>0</v>
      </c>
      <c r="CC15" s="74">
        <v>0</v>
      </c>
      <c r="CD15" s="74">
        <v>0</v>
      </c>
      <c r="CE15" s="74">
        <v>80236</v>
      </c>
      <c r="CF15" s="74">
        <v>0</v>
      </c>
      <c r="CG15" s="74">
        <v>0</v>
      </c>
      <c r="CH15" s="74">
        <f t="shared" si="31"/>
        <v>0</v>
      </c>
      <c r="CI15" s="74">
        <f t="shared" si="32"/>
        <v>0</v>
      </c>
      <c r="CJ15" s="74">
        <f t="shared" si="33"/>
        <v>0</v>
      </c>
      <c r="CK15" s="74">
        <f t="shared" si="34"/>
        <v>0</v>
      </c>
      <c r="CL15" s="74">
        <f t="shared" si="35"/>
        <v>0</v>
      </c>
      <c r="CM15" s="74">
        <f t="shared" si="36"/>
        <v>0</v>
      </c>
      <c r="CN15" s="74">
        <f t="shared" si="37"/>
        <v>0</v>
      </c>
      <c r="CO15" s="74">
        <f t="shared" si="38"/>
        <v>0</v>
      </c>
      <c r="CP15" s="74">
        <f t="shared" si="39"/>
        <v>0</v>
      </c>
      <c r="CQ15" s="74">
        <f t="shared" si="40"/>
        <v>0</v>
      </c>
      <c r="CR15" s="74">
        <f t="shared" si="41"/>
        <v>0</v>
      </c>
      <c r="CS15" s="74">
        <f t="shared" si="42"/>
        <v>0</v>
      </c>
      <c r="CT15" s="74">
        <f t="shared" si="43"/>
        <v>0</v>
      </c>
      <c r="CU15" s="74">
        <f t="shared" si="44"/>
        <v>0</v>
      </c>
      <c r="CV15" s="74">
        <f t="shared" si="45"/>
        <v>0</v>
      </c>
      <c r="CW15" s="74">
        <f t="shared" si="46"/>
        <v>0</v>
      </c>
      <c r="CX15" s="74">
        <f t="shared" si="47"/>
        <v>0</v>
      </c>
      <c r="CY15" s="74">
        <f t="shared" si="48"/>
        <v>0</v>
      </c>
      <c r="CZ15" s="74">
        <f t="shared" si="49"/>
        <v>0</v>
      </c>
      <c r="DA15" s="74">
        <f t="shared" si="50"/>
        <v>0</v>
      </c>
      <c r="DB15" s="74">
        <f t="shared" si="51"/>
        <v>0</v>
      </c>
      <c r="DC15" s="74">
        <f t="shared" si="52"/>
        <v>0</v>
      </c>
      <c r="DD15" s="74">
        <f t="shared" si="53"/>
        <v>0</v>
      </c>
      <c r="DE15" s="74">
        <f t="shared" si="54"/>
        <v>0</v>
      </c>
      <c r="DF15" s="74">
        <f t="shared" si="55"/>
        <v>0</v>
      </c>
      <c r="DG15" s="74">
        <f t="shared" si="56"/>
        <v>547571</v>
      </c>
      <c r="DH15" s="74">
        <f t="shared" si="57"/>
        <v>0</v>
      </c>
      <c r="DI15" s="74">
        <f t="shared" si="58"/>
        <v>0</v>
      </c>
      <c r="DJ15" s="74">
        <f t="shared" si="59"/>
        <v>0</v>
      </c>
    </row>
    <row r="16" spans="1:114" s="50" customFormat="1" ht="12" customHeight="1">
      <c r="A16" s="53" t="s">
        <v>106</v>
      </c>
      <c r="B16" s="54" t="s">
        <v>126</v>
      </c>
      <c r="C16" s="53" t="s">
        <v>127</v>
      </c>
      <c r="D16" s="74">
        <f t="shared" si="6"/>
        <v>160966</v>
      </c>
      <c r="E16" s="74">
        <f t="shared" si="7"/>
        <v>23383</v>
      </c>
      <c r="F16" s="74">
        <v>0</v>
      </c>
      <c r="G16" s="74">
        <v>0</v>
      </c>
      <c r="H16" s="74">
        <v>0</v>
      </c>
      <c r="I16" s="74">
        <v>22800</v>
      </c>
      <c r="J16" s="75" t="s">
        <v>109</v>
      </c>
      <c r="K16" s="74">
        <v>583</v>
      </c>
      <c r="L16" s="74">
        <v>137583</v>
      </c>
      <c r="M16" s="74">
        <f t="shared" si="8"/>
        <v>12336</v>
      </c>
      <c r="N16" s="74">
        <f t="shared" si="9"/>
        <v>7042</v>
      </c>
      <c r="O16" s="74">
        <v>0</v>
      </c>
      <c r="P16" s="74">
        <v>0</v>
      </c>
      <c r="Q16" s="74">
        <v>0</v>
      </c>
      <c r="R16" s="74">
        <v>7042</v>
      </c>
      <c r="S16" s="75" t="s">
        <v>109</v>
      </c>
      <c r="T16" s="74">
        <v>0</v>
      </c>
      <c r="U16" s="74">
        <v>5294</v>
      </c>
      <c r="V16" s="74">
        <f t="shared" si="10"/>
        <v>173302</v>
      </c>
      <c r="W16" s="74">
        <f t="shared" si="11"/>
        <v>30425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29842</v>
      </c>
      <c r="AB16" s="75" t="s">
        <v>109</v>
      </c>
      <c r="AC16" s="74">
        <f t="shared" si="16"/>
        <v>583</v>
      </c>
      <c r="AD16" s="74">
        <f t="shared" si="17"/>
        <v>142877</v>
      </c>
      <c r="AE16" s="74">
        <f t="shared" si="18"/>
        <v>0</v>
      </c>
      <c r="AF16" s="74">
        <f t="shared" si="19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f t="shared" si="20"/>
        <v>160966</v>
      </c>
      <c r="AN16" s="74">
        <f t="shared" si="21"/>
        <v>23865</v>
      </c>
      <c r="AO16" s="74">
        <v>18362</v>
      </c>
      <c r="AP16" s="74">
        <v>0</v>
      </c>
      <c r="AQ16" s="74">
        <v>1812</v>
      </c>
      <c r="AR16" s="74">
        <v>3691</v>
      </c>
      <c r="AS16" s="74">
        <f t="shared" si="22"/>
        <v>9802</v>
      </c>
      <c r="AT16" s="74">
        <v>2463</v>
      </c>
      <c r="AU16" s="74">
        <v>2874</v>
      </c>
      <c r="AV16" s="74">
        <v>4465</v>
      </c>
      <c r="AW16" s="74">
        <v>0</v>
      </c>
      <c r="AX16" s="74">
        <f t="shared" si="23"/>
        <v>127299</v>
      </c>
      <c r="AY16" s="74">
        <v>42132</v>
      </c>
      <c r="AZ16" s="74">
        <v>85167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  <c r="BF16" s="74">
        <f t="shared" si="24"/>
        <v>160966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12336</v>
      </c>
      <c r="BP16" s="74">
        <f t="shared" si="28"/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f t="shared" si="29"/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f t="shared" si="30"/>
        <v>12336</v>
      </c>
      <c r="CA16" s="74">
        <v>4054</v>
      </c>
      <c r="CB16" s="74">
        <v>8282</v>
      </c>
      <c r="CC16" s="74">
        <v>0</v>
      </c>
      <c r="CD16" s="74">
        <v>0</v>
      </c>
      <c r="CE16" s="74">
        <v>0</v>
      </c>
      <c r="CF16" s="74">
        <v>0</v>
      </c>
      <c r="CG16" s="74">
        <v>0</v>
      </c>
      <c r="CH16" s="74">
        <f t="shared" si="31"/>
        <v>12336</v>
      </c>
      <c r="CI16" s="74">
        <f t="shared" si="32"/>
        <v>0</v>
      </c>
      <c r="CJ16" s="74">
        <f t="shared" si="33"/>
        <v>0</v>
      </c>
      <c r="CK16" s="74">
        <f t="shared" si="34"/>
        <v>0</v>
      </c>
      <c r="CL16" s="74">
        <f t="shared" si="35"/>
        <v>0</v>
      </c>
      <c r="CM16" s="74">
        <f t="shared" si="36"/>
        <v>0</v>
      </c>
      <c r="CN16" s="74">
        <f t="shared" si="37"/>
        <v>0</v>
      </c>
      <c r="CO16" s="74">
        <f t="shared" si="38"/>
        <v>0</v>
      </c>
      <c r="CP16" s="74">
        <f t="shared" si="39"/>
        <v>0</v>
      </c>
      <c r="CQ16" s="74">
        <f t="shared" si="40"/>
        <v>173302</v>
      </c>
      <c r="CR16" s="74">
        <f t="shared" si="41"/>
        <v>23865</v>
      </c>
      <c r="CS16" s="74">
        <f t="shared" si="42"/>
        <v>18362</v>
      </c>
      <c r="CT16" s="74">
        <f t="shared" si="43"/>
        <v>0</v>
      </c>
      <c r="CU16" s="74">
        <f t="shared" si="44"/>
        <v>1812</v>
      </c>
      <c r="CV16" s="74">
        <f t="shared" si="45"/>
        <v>3691</v>
      </c>
      <c r="CW16" s="74">
        <f t="shared" si="46"/>
        <v>9802</v>
      </c>
      <c r="CX16" s="74">
        <f t="shared" si="47"/>
        <v>2463</v>
      </c>
      <c r="CY16" s="74">
        <f t="shared" si="48"/>
        <v>2874</v>
      </c>
      <c r="CZ16" s="74">
        <f t="shared" si="49"/>
        <v>4465</v>
      </c>
      <c r="DA16" s="74">
        <f t="shared" si="50"/>
        <v>0</v>
      </c>
      <c r="DB16" s="74">
        <f t="shared" si="51"/>
        <v>139635</v>
      </c>
      <c r="DC16" s="74">
        <f t="shared" si="52"/>
        <v>46186</v>
      </c>
      <c r="DD16" s="74">
        <f t="shared" si="53"/>
        <v>93449</v>
      </c>
      <c r="DE16" s="74">
        <f t="shared" si="54"/>
        <v>0</v>
      </c>
      <c r="DF16" s="74">
        <f t="shared" si="55"/>
        <v>0</v>
      </c>
      <c r="DG16" s="74">
        <f t="shared" si="56"/>
        <v>0</v>
      </c>
      <c r="DH16" s="74">
        <f t="shared" si="57"/>
        <v>0</v>
      </c>
      <c r="DI16" s="74">
        <f t="shared" si="58"/>
        <v>0</v>
      </c>
      <c r="DJ16" s="74">
        <f t="shared" si="59"/>
        <v>173302</v>
      </c>
    </row>
    <row r="17" spans="1:114" s="50" customFormat="1" ht="12" customHeight="1">
      <c r="A17" s="53" t="s">
        <v>106</v>
      </c>
      <c r="B17" s="54" t="s">
        <v>128</v>
      </c>
      <c r="C17" s="53" t="s">
        <v>129</v>
      </c>
      <c r="D17" s="74">
        <f t="shared" si="6"/>
        <v>136573</v>
      </c>
      <c r="E17" s="74">
        <f t="shared" si="7"/>
        <v>45327</v>
      </c>
      <c r="F17" s="74">
        <v>4375</v>
      </c>
      <c r="G17" s="74">
        <v>0</v>
      </c>
      <c r="H17" s="74">
        <v>15300</v>
      </c>
      <c r="I17" s="74">
        <v>25652</v>
      </c>
      <c r="J17" s="75" t="s">
        <v>109</v>
      </c>
      <c r="K17" s="74">
        <v>0</v>
      </c>
      <c r="L17" s="74">
        <v>91246</v>
      </c>
      <c r="M17" s="74">
        <f t="shared" si="8"/>
        <v>28172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5" t="s">
        <v>109</v>
      </c>
      <c r="T17" s="74">
        <v>0</v>
      </c>
      <c r="U17" s="74">
        <v>28172</v>
      </c>
      <c r="V17" s="74">
        <f t="shared" si="10"/>
        <v>164745</v>
      </c>
      <c r="W17" s="74">
        <f t="shared" si="11"/>
        <v>45327</v>
      </c>
      <c r="X17" s="74">
        <f t="shared" si="12"/>
        <v>4375</v>
      </c>
      <c r="Y17" s="74">
        <f t="shared" si="13"/>
        <v>0</v>
      </c>
      <c r="Z17" s="74">
        <f t="shared" si="14"/>
        <v>15300</v>
      </c>
      <c r="AA17" s="74">
        <f t="shared" si="15"/>
        <v>25652</v>
      </c>
      <c r="AB17" s="75" t="s">
        <v>109</v>
      </c>
      <c r="AC17" s="74">
        <f t="shared" si="16"/>
        <v>0</v>
      </c>
      <c r="AD17" s="74">
        <f t="shared" si="17"/>
        <v>119418</v>
      </c>
      <c r="AE17" s="74">
        <f t="shared" si="18"/>
        <v>33600</v>
      </c>
      <c r="AF17" s="74">
        <f t="shared" si="19"/>
        <v>20475</v>
      </c>
      <c r="AG17" s="74">
        <v>0</v>
      </c>
      <c r="AH17" s="74">
        <v>20475</v>
      </c>
      <c r="AI17" s="74">
        <v>0</v>
      </c>
      <c r="AJ17" s="74">
        <v>0</v>
      </c>
      <c r="AK17" s="74">
        <v>13125</v>
      </c>
      <c r="AL17" s="74">
        <v>0</v>
      </c>
      <c r="AM17" s="74">
        <f t="shared" si="20"/>
        <v>96613</v>
      </c>
      <c r="AN17" s="74">
        <f t="shared" si="21"/>
        <v>35411</v>
      </c>
      <c r="AO17" s="74">
        <v>4201</v>
      </c>
      <c r="AP17" s="74">
        <v>900</v>
      </c>
      <c r="AQ17" s="74">
        <v>24248</v>
      </c>
      <c r="AR17" s="74">
        <v>6062</v>
      </c>
      <c r="AS17" s="74">
        <f t="shared" si="22"/>
        <v>39522</v>
      </c>
      <c r="AT17" s="74">
        <v>5260</v>
      </c>
      <c r="AU17" s="74">
        <v>32060</v>
      </c>
      <c r="AV17" s="74">
        <v>2202</v>
      </c>
      <c r="AW17" s="74">
        <v>0</v>
      </c>
      <c r="AX17" s="74">
        <f t="shared" si="23"/>
        <v>16710</v>
      </c>
      <c r="AY17" s="74">
        <v>14724</v>
      </c>
      <c r="AZ17" s="74">
        <v>0</v>
      </c>
      <c r="BA17" s="74">
        <v>0</v>
      </c>
      <c r="BB17" s="74">
        <v>1986</v>
      </c>
      <c r="BC17" s="74">
        <v>0</v>
      </c>
      <c r="BD17" s="74">
        <v>4970</v>
      </c>
      <c r="BE17" s="74">
        <v>6360</v>
      </c>
      <c r="BF17" s="74">
        <f t="shared" si="24"/>
        <v>136573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0</v>
      </c>
      <c r="BP17" s="74">
        <f t="shared" si="28"/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f t="shared" si="29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0"/>
        <v>0</v>
      </c>
      <c r="CA17" s="74">
        <v>0</v>
      </c>
      <c r="CB17" s="74">
        <v>0</v>
      </c>
      <c r="CC17" s="74">
        <v>0</v>
      </c>
      <c r="CD17" s="74">
        <v>0</v>
      </c>
      <c r="CE17" s="74">
        <v>28172</v>
      </c>
      <c r="CF17" s="74">
        <v>0</v>
      </c>
      <c r="CG17" s="74">
        <v>0</v>
      </c>
      <c r="CH17" s="74">
        <f t="shared" si="31"/>
        <v>0</v>
      </c>
      <c r="CI17" s="74">
        <f t="shared" si="32"/>
        <v>33600</v>
      </c>
      <c r="CJ17" s="74">
        <f t="shared" si="33"/>
        <v>20475</v>
      </c>
      <c r="CK17" s="74">
        <f t="shared" si="34"/>
        <v>0</v>
      </c>
      <c r="CL17" s="74">
        <f t="shared" si="35"/>
        <v>20475</v>
      </c>
      <c r="CM17" s="74">
        <f t="shared" si="36"/>
        <v>0</v>
      </c>
      <c r="CN17" s="74">
        <f t="shared" si="37"/>
        <v>0</v>
      </c>
      <c r="CO17" s="74">
        <f t="shared" si="38"/>
        <v>13125</v>
      </c>
      <c r="CP17" s="74">
        <f t="shared" si="39"/>
        <v>0</v>
      </c>
      <c r="CQ17" s="74">
        <f t="shared" si="40"/>
        <v>96613</v>
      </c>
      <c r="CR17" s="74">
        <f t="shared" si="41"/>
        <v>35411</v>
      </c>
      <c r="CS17" s="74">
        <f t="shared" si="42"/>
        <v>4201</v>
      </c>
      <c r="CT17" s="74">
        <f t="shared" si="43"/>
        <v>900</v>
      </c>
      <c r="CU17" s="74">
        <f t="shared" si="44"/>
        <v>24248</v>
      </c>
      <c r="CV17" s="74">
        <f t="shared" si="45"/>
        <v>6062</v>
      </c>
      <c r="CW17" s="74">
        <f t="shared" si="46"/>
        <v>39522</v>
      </c>
      <c r="CX17" s="74">
        <f t="shared" si="47"/>
        <v>5260</v>
      </c>
      <c r="CY17" s="74">
        <f t="shared" si="48"/>
        <v>32060</v>
      </c>
      <c r="CZ17" s="74">
        <f t="shared" si="49"/>
        <v>2202</v>
      </c>
      <c r="DA17" s="74">
        <f t="shared" si="50"/>
        <v>0</v>
      </c>
      <c r="DB17" s="74">
        <f t="shared" si="51"/>
        <v>16710</v>
      </c>
      <c r="DC17" s="74">
        <f t="shared" si="52"/>
        <v>14724</v>
      </c>
      <c r="DD17" s="74">
        <f t="shared" si="53"/>
        <v>0</v>
      </c>
      <c r="DE17" s="74">
        <f t="shared" si="54"/>
        <v>0</v>
      </c>
      <c r="DF17" s="74">
        <f t="shared" si="55"/>
        <v>1986</v>
      </c>
      <c r="DG17" s="74">
        <f t="shared" si="56"/>
        <v>28172</v>
      </c>
      <c r="DH17" s="74">
        <f t="shared" si="57"/>
        <v>4970</v>
      </c>
      <c r="DI17" s="74">
        <f t="shared" si="58"/>
        <v>6360</v>
      </c>
      <c r="DJ17" s="74">
        <f t="shared" si="59"/>
        <v>136573</v>
      </c>
    </row>
    <row r="18" spans="1:114" s="50" customFormat="1" ht="12" customHeight="1">
      <c r="A18" s="53" t="s">
        <v>106</v>
      </c>
      <c r="B18" s="54" t="s">
        <v>130</v>
      </c>
      <c r="C18" s="53" t="s">
        <v>131</v>
      </c>
      <c r="D18" s="74">
        <f t="shared" si="6"/>
        <v>85430</v>
      </c>
      <c r="E18" s="74">
        <f t="shared" si="7"/>
        <v>0</v>
      </c>
      <c r="F18" s="74">
        <v>0</v>
      </c>
      <c r="G18" s="74">
        <v>0</v>
      </c>
      <c r="H18" s="74">
        <v>0</v>
      </c>
      <c r="I18" s="74">
        <v>0</v>
      </c>
      <c r="J18" s="75" t="s">
        <v>109</v>
      </c>
      <c r="K18" s="74">
        <v>0</v>
      </c>
      <c r="L18" s="74">
        <v>85430</v>
      </c>
      <c r="M18" s="74">
        <f t="shared" si="8"/>
        <v>13823</v>
      </c>
      <c r="N18" s="74">
        <f t="shared" si="9"/>
        <v>0</v>
      </c>
      <c r="O18" s="74">
        <v>0</v>
      </c>
      <c r="P18" s="74">
        <v>0</v>
      </c>
      <c r="Q18" s="74">
        <v>0</v>
      </c>
      <c r="R18" s="74">
        <v>0</v>
      </c>
      <c r="S18" s="75" t="s">
        <v>109</v>
      </c>
      <c r="T18" s="74">
        <v>0</v>
      </c>
      <c r="U18" s="74">
        <v>13823</v>
      </c>
      <c r="V18" s="74">
        <f t="shared" si="10"/>
        <v>99253</v>
      </c>
      <c r="W18" s="74">
        <f t="shared" si="11"/>
        <v>0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0</v>
      </c>
      <c r="AB18" s="75" t="s">
        <v>109</v>
      </c>
      <c r="AC18" s="74">
        <f t="shared" si="16"/>
        <v>0</v>
      </c>
      <c r="AD18" s="74">
        <f t="shared" si="17"/>
        <v>99253</v>
      </c>
      <c r="AE18" s="74">
        <f t="shared" si="18"/>
        <v>0</v>
      </c>
      <c r="AF18" s="74">
        <f t="shared" si="19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4">
        <f t="shared" si="20"/>
        <v>0</v>
      </c>
      <c r="AN18" s="74">
        <f t="shared" si="21"/>
        <v>0</v>
      </c>
      <c r="AO18" s="74">
        <v>0</v>
      </c>
      <c r="AP18" s="74">
        <v>0</v>
      </c>
      <c r="AQ18" s="74">
        <v>0</v>
      </c>
      <c r="AR18" s="74">
        <v>0</v>
      </c>
      <c r="AS18" s="74">
        <f t="shared" si="22"/>
        <v>0</v>
      </c>
      <c r="AT18" s="74">
        <v>0</v>
      </c>
      <c r="AU18" s="74">
        <v>0</v>
      </c>
      <c r="AV18" s="74">
        <v>0</v>
      </c>
      <c r="AW18" s="74">
        <v>0</v>
      </c>
      <c r="AX18" s="74">
        <f t="shared" si="23"/>
        <v>0</v>
      </c>
      <c r="AY18" s="74">
        <v>0</v>
      </c>
      <c r="AZ18" s="74">
        <v>0</v>
      </c>
      <c r="BA18" s="74">
        <v>0</v>
      </c>
      <c r="BB18" s="74">
        <v>0</v>
      </c>
      <c r="BC18" s="74">
        <v>85430</v>
      </c>
      <c r="BD18" s="74">
        <v>0</v>
      </c>
      <c r="BE18" s="74">
        <v>0</v>
      </c>
      <c r="BF18" s="74">
        <f t="shared" si="24"/>
        <v>0</v>
      </c>
      <c r="BG18" s="74">
        <f t="shared" si="25"/>
        <v>0</v>
      </c>
      <c r="BH18" s="74">
        <f t="shared" si="26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0</v>
      </c>
      <c r="BP18" s="74">
        <f t="shared" si="28"/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f t="shared" si="29"/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f t="shared" si="30"/>
        <v>0</v>
      </c>
      <c r="CA18" s="74">
        <v>0</v>
      </c>
      <c r="CB18" s="74">
        <v>0</v>
      </c>
      <c r="CC18" s="74">
        <v>0</v>
      </c>
      <c r="CD18" s="74">
        <v>0</v>
      </c>
      <c r="CE18" s="74">
        <v>13823</v>
      </c>
      <c r="CF18" s="74">
        <v>0</v>
      </c>
      <c r="CG18" s="74">
        <v>0</v>
      </c>
      <c r="CH18" s="74">
        <f t="shared" si="31"/>
        <v>0</v>
      </c>
      <c r="CI18" s="74">
        <f t="shared" si="32"/>
        <v>0</v>
      </c>
      <c r="CJ18" s="74">
        <f t="shared" si="33"/>
        <v>0</v>
      </c>
      <c r="CK18" s="74">
        <f t="shared" si="34"/>
        <v>0</v>
      </c>
      <c r="CL18" s="74">
        <f t="shared" si="35"/>
        <v>0</v>
      </c>
      <c r="CM18" s="74">
        <f t="shared" si="36"/>
        <v>0</v>
      </c>
      <c r="CN18" s="74">
        <f t="shared" si="37"/>
        <v>0</v>
      </c>
      <c r="CO18" s="74">
        <f t="shared" si="38"/>
        <v>0</v>
      </c>
      <c r="CP18" s="74">
        <f t="shared" si="39"/>
        <v>0</v>
      </c>
      <c r="CQ18" s="74">
        <f t="shared" si="40"/>
        <v>0</v>
      </c>
      <c r="CR18" s="74">
        <f t="shared" si="41"/>
        <v>0</v>
      </c>
      <c r="CS18" s="74">
        <f t="shared" si="42"/>
        <v>0</v>
      </c>
      <c r="CT18" s="74">
        <f t="shared" si="43"/>
        <v>0</v>
      </c>
      <c r="CU18" s="74">
        <f t="shared" si="44"/>
        <v>0</v>
      </c>
      <c r="CV18" s="74">
        <f t="shared" si="45"/>
        <v>0</v>
      </c>
      <c r="CW18" s="74">
        <f t="shared" si="46"/>
        <v>0</v>
      </c>
      <c r="CX18" s="74">
        <f t="shared" si="47"/>
        <v>0</v>
      </c>
      <c r="CY18" s="74">
        <f t="shared" si="48"/>
        <v>0</v>
      </c>
      <c r="CZ18" s="74">
        <f t="shared" si="49"/>
        <v>0</v>
      </c>
      <c r="DA18" s="74">
        <f t="shared" si="50"/>
        <v>0</v>
      </c>
      <c r="DB18" s="74">
        <f t="shared" si="51"/>
        <v>0</v>
      </c>
      <c r="DC18" s="74">
        <f t="shared" si="52"/>
        <v>0</v>
      </c>
      <c r="DD18" s="74">
        <f t="shared" si="53"/>
        <v>0</v>
      </c>
      <c r="DE18" s="74">
        <f t="shared" si="54"/>
        <v>0</v>
      </c>
      <c r="DF18" s="74">
        <f t="shared" si="55"/>
        <v>0</v>
      </c>
      <c r="DG18" s="74">
        <f t="shared" si="56"/>
        <v>99253</v>
      </c>
      <c r="DH18" s="74">
        <f t="shared" si="57"/>
        <v>0</v>
      </c>
      <c r="DI18" s="74">
        <f t="shared" si="58"/>
        <v>0</v>
      </c>
      <c r="DJ18" s="74">
        <f t="shared" si="59"/>
        <v>0</v>
      </c>
    </row>
    <row r="19" spans="1:114" s="50" customFormat="1" ht="12" customHeight="1">
      <c r="A19" s="53" t="s">
        <v>106</v>
      </c>
      <c r="B19" s="54" t="s">
        <v>132</v>
      </c>
      <c r="C19" s="53" t="s">
        <v>133</v>
      </c>
      <c r="D19" s="74">
        <f t="shared" si="6"/>
        <v>200276</v>
      </c>
      <c r="E19" s="74">
        <f t="shared" si="7"/>
        <v>44442</v>
      </c>
      <c r="F19" s="74">
        <v>0</v>
      </c>
      <c r="G19" s="74">
        <v>0</v>
      </c>
      <c r="H19" s="74">
        <v>0</v>
      </c>
      <c r="I19" s="74">
        <v>44282</v>
      </c>
      <c r="J19" s="75" t="s">
        <v>109</v>
      </c>
      <c r="K19" s="74">
        <v>160</v>
      </c>
      <c r="L19" s="74">
        <v>155834</v>
      </c>
      <c r="M19" s="74">
        <f t="shared" si="8"/>
        <v>48706</v>
      </c>
      <c r="N19" s="74">
        <f t="shared" si="9"/>
        <v>0</v>
      </c>
      <c r="O19" s="74">
        <v>0</v>
      </c>
      <c r="P19" s="74">
        <v>0</v>
      </c>
      <c r="Q19" s="74">
        <v>0</v>
      </c>
      <c r="R19" s="74">
        <v>0</v>
      </c>
      <c r="S19" s="75" t="s">
        <v>109</v>
      </c>
      <c r="T19" s="74">
        <v>0</v>
      </c>
      <c r="U19" s="74">
        <v>48706</v>
      </c>
      <c r="V19" s="74">
        <f t="shared" si="10"/>
        <v>248982</v>
      </c>
      <c r="W19" s="74">
        <f t="shared" si="11"/>
        <v>44442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44282</v>
      </c>
      <c r="AB19" s="75" t="s">
        <v>109</v>
      </c>
      <c r="AC19" s="74">
        <f t="shared" si="16"/>
        <v>160</v>
      </c>
      <c r="AD19" s="74">
        <f t="shared" si="17"/>
        <v>204540</v>
      </c>
      <c r="AE19" s="74">
        <f t="shared" si="18"/>
        <v>0</v>
      </c>
      <c r="AF19" s="74">
        <f t="shared" si="19"/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4">
        <f t="shared" si="20"/>
        <v>159442</v>
      </c>
      <c r="AN19" s="74">
        <f t="shared" si="21"/>
        <v>19725</v>
      </c>
      <c r="AO19" s="74">
        <v>19725</v>
      </c>
      <c r="AP19" s="74">
        <v>0</v>
      </c>
      <c r="AQ19" s="74">
        <v>0</v>
      </c>
      <c r="AR19" s="74">
        <v>0</v>
      </c>
      <c r="AS19" s="74">
        <f t="shared" si="22"/>
        <v>11285</v>
      </c>
      <c r="AT19" s="74">
        <v>0</v>
      </c>
      <c r="AU19" s="74">
        <v>10991</v>
      </c>
      <c r="AV19" s="74">
        <v>294</v>
      </c>
      <c r="AW19" s="74">
        <v>882</v>
      </c>
      <c r="AX19" s="74">
        <f t="shared" si="23"/>
        <v>127550</v>
      </c>
      <c r="AY19" s="74">
        <v>782</v>
      </c>
      <c r="AZ19" s="74">
        <v>108692</v>
      </c>
      <c r="BA19" s="74">
        <v>9075</v>
      </c>
      <c r="BB19" s="74">
        <v>9001</v>
      </c>
      <c r="BC19" s="74">
        <v>0</v>
      </c>
      <c r="BD19" s="74">
        <v>0</v>
      </c>
      <c r="BE19" s="74">
        <v>40834</v>
      </c>
      <c r="BF19" s="74">
        <f t="shared" si="24"/>
        <v>200276</v>
      </c>
      <c r="BG19" s="74">
        <f t="shared" si="25"/>
        <v>0</v>
      </c>
      <c r="BH19" s="74">
        <f t="shared" si="26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29806</v>
      </c>
      <c r="BP19" s="74">
        <f t="shared" si="28"/>
        <v>0</v>
      </c>
      <c r="BQ19" s="74">
        <v>0</v>
      </c>
      <c r="BR19" s="74">
        <v>0</v>
      </c>
      <c r="BS19" s="74">
        <v>0</v>
      </c>
      <c r="BT19" s="74">
        <v>0</v>
      </c>
      <c r="BU19" s="74">
        <f t="shared" si="29"/>
        <v>0</v>
      </c>
      <c r="BV19" s="74">
        <v>0</v>
      </c>
      <c r="BW19" s="74">
        <v>0</v>
      </c>
      <c r="BX19" s="74">
        <v>0</v>
      </c>
      <c r="BY19" s="74">
        <v>0</v>
      </c>
      <c r="BZ19" s="74">
        <f t="shared" si="30"/>
        <v>29806</v>
      </c>
      <c r="CA19" s="74">
        <v>0</v>
      </c>
      <c r="CB19" s="74">
        <v>29806</v>
      </c>
      <c r="CC19" s="74">
        <v>0</v>
      </c>
      <c r="CD19" s="74">
        <v>0</v>
      </c>
      <c r="CE19" s="74">
        <v>0</v>
      </c>
      <c r="CF19" s="74">
        <v>0</v>
      </c>
      <c r="CG19" s="74">
        <v>18900</v>
      </c>
      <c r="CH19" s="74">
        <f t="shared" si="31"/>
        <v>48706</v>
      </c>
      <c r="CI19" s="74">
        <f t="shared" si="32"/>
        <v>0</v>
      </c>
      <c r="CJ19" s="74">
        <f t="shared" si="33"/>
        <v>0</v>
      </c>
      <c r="CK19" s="74">
        <f t="shared" si="34"/>
        <v>0</v>
      </c>
      <c r="CL19" s="74">
        <f t="shared" si="35"/>
        <v>0</v>
      </c>
      <c r="CM19" s="74">
        <f t="shared" si="36"/>
        <v>0</v>
      </c>
      <c r="CN19" s="74">
        <f t="shared" si="37"/>
        <v>0</v>
      </c>
      <c r="CO19" s="74">
        <f t="shared" si="38"/>
        <v>0</v>
      </c>
      <c r="CP19" s="74">
        <f t="shared" si="39"/>
        <v>0</v>
      </c>
      <c r="CQ19" s="74">
        <f t="shared" si="40"/>
        <v>189248</v>
      </c>
      <c r="CR19" s="74">
        <f t="shared" si="41"/>
        <v>19725</v>
      </c>
      <c r="CS19" s="74">
        <f t="shared" si="42"/>
        <v>19725</v>
      </c>
      <c r="CT19" s="74">
        <f t="shared" si="43"/>
        <v>0</v>
      </c>
      <c r="CU19" s="74">
        <f t="shared" si="44"/>
        <v>0</v>
      </c>
      <c r="CV19" s="74">
        <f t="shared" si="45"/>
        <v>0</v>
      </c>
      <c r="CW19" s="74">
        <f t="shared" si="46"/>
        <v>11285</v>
      </c>
      <c r="CX19" s="74">
        <f t="shared" si="47"/>
        <v>0</v>
      </c>
      <c r="CY19" s="74">
        <f t="shared" si="48"/>
        <v>10991</v>
      </c>
      <c r="CZ19" s="74">
        <f t="shared" si="49"/>
        <v>294</v>
      </c>
      <c r="DA19" s="74">
        <f t="shared" si="50"/>
        <v>882</v>
      </c>
      <c r="DB19" s="74">
        <f t="shared" si="51"/>
        <v>157356</v>
      </c>
      <c r="DC19" s="74">
        <f t="shared" si="52"/>
        <v>782</v>
      </c>
      <c r="DD19" s="74">
        <f t="shared" si="53"/>
        <v>138498</v>
      </c>
      <c r="DE19" s="74">
        <f t="shared" si="54"/>
        <v>9075</v>
      </c>
      <c r="DF19" s="74">
        <f t="shared" si="55"/>
        <v>9001</v>
      </c>
      <c r="DG19" s="74">
        <f t="shared" si="56"/>
        <v>0</v>
      </c>
      <c r="DH19" s="74">
        <f t="shared" si="57"/>
        <v>0</v>
      </c>
      <c r="DI19" s="74">
        <f t="shared" si="58"/>
        <v>59734</v>
      </c>
      <c r="DJ19" s="74">
        <f t="shared" si="59"/>
        <v>248982</v>
      </c>
    </row>
    <row r="20" spans="1:114" s="50" customFormat="1" ht="12" customHeight="1">
      <c r="A20" s="53" t="s">
        <v>106</v>
      </c>
      <c r="B20" s="54" t="s">
        <v>134</v>
      </c>
      <c r="C20" s="53" t="s">
        <v>135</v>
      </c>
      <c r="D20" s="74">
        <f t="shared" si="6"/>
        <v>53651</v>
      </c>
      <c r="E20" s="74">
        <f t="shared" si="7"/>
        <v>0</v>
      </c>
      <c r="F20" s="74">
        <v>0</v>
      </c>
      <c r="G20" s="74">
        <v>0</v>
      </c>
      <c r="H20" s="74">
        <v>0</v>
      </c>
      <c r="I20" s="74">
        <v>0</v>
      </c>
      <c r="J20" s="75" t="s">
        <v>109</v>
      </c>
      <c r="K20" s="74">
        <v>0</v>
      </c>
      <c r="L20" s="74">
        <v>53651</v>
      </c>
      <c r="M20" s="74">
        <f t="shared" si="8"/>
        <v>25221</v>
      </c>
      <c r="N20" s="74">
        <f t="shared" si="9"/>
        <v>0</v>
      </c>
      <c r="O20" s="74">
        <v>0</v>
      </c>
      <c r="P20" s="74">
        <v>0</v>
      </c>
      <c r="Q20" s="74">
        <v>0</v>
      </c>
      <c r="R20" s="74">
        <v>0</v>
      </c>
      <c r="S20" s="75" t="s">
        <v>109</v>
      </c>
      <c r="T20" s="74">
        <v>0</v>
      </c>
      <c r="U20" s="74">
        <v>25221</v>
      </c>
      <c r="V20" s="74">
        <f t="shared" si="10"/>
        <v>78872</v>
      </c>
      <c r="W20" s="74">
        <f t="shared" si="11"/>
        <v>0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0</v>
      </c>
      <c r="AB20" s="75" t="s">
        <v>109</v>
      </c>
      <c r="AC20" s="74">
        <f t="shared" si="16"/>
        <v>0</v>
      </c>
      <c r="AD20" s="74">
        <f t="shared" si="17"/>
        <v>78872</v>
      </c>
      <c r="AE20" s="74">
        <f t="shared" si="18"/>
        <v>0</v>
      </c>
      <c r="AF20" s="74">
        <f t="shared" si="19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f t="shared" si="20"/>
        <v>0</v>
      </c>
      <c r="AN20" s="74">
        <f t="shared" si="21"/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f t="shared" si="22"/>
        <v>0</v>
      </c>
      <c r="AT20" s="74">
        <v>0</v>
      </c>
      <c r="AU20" s="74">
        <v>0</v>
      </c>
      <c r="AV20" s="74">
        <v>0</v>
      </c>
      <c r="AW20" s="74">
        <v>0</v>
      </c>
      <c r="AX20" s="74">
        <f t="shared" si="23"/>
        <v>0</v>
      </c>
      <c r="AY20" s="74">
        <v>0</v>
      </c>
      <c r="AZ20" s="74">
        <v>0</v>
      </c>
      <c r="BA20" s="74">
        <v>0</v>
      </c>
      <c r="BB20" s="74">
        <v>0</v>
      </c>
      <c r="BC20" s="74">
        <v>53651</v>
      </c>
      <c r="BD20" s="74">
        <v>0</v>
      </c>
      <c r="BE20" s="74">
        <v>0</v>
      </c>
      <c r="BF20" s="74">
        <f t="shared" si="24"/>
        <v>0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0</v>
      </c>
      <c r="BP20" s="74">
        <f t="shared" si="28"/>
        <v>0</v>
      </c>
      <c r="BQ20" s="74">
        <v>0</v>
      </c>
      <c r="BR20" s="74">
        <v>0</v>
      </c>
      <c r="BS20" s="74">
        <v>0</v>
      </c>
      <c r="BT20" s="74">
        <v>0</v>
      </c>
      <c r="BU20" s="74">
        <f t="shared" si="29"/>
        <v>0</v>
      </c>
      <c r="BV20" s="74">
        <v>0</v>
      </c>
      <c r="BW20" s="74">
        <v>0</v>
      </c>
      <c r="BX20" s="74">
        <v>0</v>
      </c>
      <c r="BY20" s="74">
        <v>0</v>
      </c>
      <c r="BZ20" s="74">
        <f t="shared" si="30"/>
        <v>0</v>
      </c>
      <c r="CA20" s="74">
        <v>0</v>
      </c>
      <c r="CB20" s="74">
        <v>0</v>
      </c>
      <c r="CC20" s="74">
        <v>0</v>
      </c>
      <c r="CD20" s="74">
        <v>0</v>
      </c>
      <c r="CE20" s="74">
        <v>25221</v>
      </c>
      <c r="CF20" s="74">
        <v>0</v>
      </c>
      <c r="CG20" s="74">
        <v>0</v>
      </c>
      <c r="CH20" s="74">
        <f t="shared" si="31"/>
        <v>0</v>
      </c>
      <c r="CI20" s="74">
        <f t="shared" si="32"/>
        <v>0</v>
      </c>
      <c r="CJ20" s="74">
        <f t="shared" si="33"/>
        <v>0</v>
      </c>
      <c r="CK20" s="74">
        <f t="shared" si="34"/>
        <v>0</v>
      </c>
      <c r="CL20" s="74">
        <f t="shared" si="35"/>
        <v>0</v>
      </c>
      <c r="CM20" s="74">
        <f t="shared" si="36"/>
        <v>0</v>
      </c>
      <c r="CN20" s="74">
        <f t="shared" si="37"/>
        <v>0</v>
      </c>
      <c r="CO20" s="74">
        <f t="shared" si="38"/>
        <v>0</v>
      </c>
      <c r="CP20" s="74">
        <f t="shared" si="39"/>
        <v>0</v>
      </c>
      <c r="CQ20" s="74">
        <f t="shared" si="40"/>
        <v>0</v>
      </c>
      <c r="CR20" s="74">
        <f t="shared" si="41"/>
        <v>0</v>
      </c>
      <c r="CS20" s="74">
        <f t="shared" si="42"/>
        <v>0</v>
      </c>
      <c r="CT20" s="74">
        <f t="shared" si="43"/>
        <v>0</v>
      </c>
      <c r="CU20" s="74">
        <f t="shared" si="44"/>
        <v>0</v>
      </c>
      <c r="CV20" s="74">
        <f t="shared" si="45"/>
        <v>0</v>
      </c>
      <c r="CW20" s="74">
        <f t="shared" si="46"/>
        <v>0</v>
      </c>
      <c r="CX20" s="74">
        <f t="shared" si="47"/>
        <v>0</v>
      </c>
      <c r="CY20" s="74">
        <f t="shared" si="48"/>
        <v>0</v>
      </c>
      <c r="CZ20" s="74">
        <f t="shared" si="49"/>
        <v>0</v>
      </c>
      <c r="DA20" s="74">
        <f t="shared" si="50"/>
        <v>0</v>
      </c>
      <c r="DB20" s="74">
        <f t="shared" si="51"/>
        <v>0</v>
      </c>
      <c r="DC20" s="74">
        <f t="shared" si="52"/>
        <v>0</v>
      </c>
      <c r="DD20" s="74">
        <f t="shared" si="53"/>
        <v>0</v>
      </c>
      <c r="DE20" s="74">
        <f t="shared" si="54"/>
        <v>0</v>
      </c>
      <c r="DF20" s="74">
        <f t="shared" si="55"/>
        <v>0</v>
      </c>
      <c r="DG20" s="74">
        <f t="shared" si="56"/>
        <v>78872</v>
      </c>
      <c r="DH20" s="74">
        <f t="shared" si="57"/>
        <v>0</v>
      </c>
      <c r="DI20" s="74">
        <f t="shared" si="58"/>
        <v>0</v>
      </c>
      <c r="DJ20" s="74">
        <f t="shared" si="59"/>
        <v>0</v>
      </c>
    </row>
    <row r="21" spans="1:114" s="50" customFormat="1" ht="12" customHeight="1">
      <c r="A21" s="53" t="s">
        <v>106</v>
      </c>
      <c r="B21" s="54" t="s">
        <v>136</v>
      </c>
      <c r="C21" s="53" t="s">
        <v>137</v>
      </c>
      <c r="D21" s="74">
        <f t="shared" si="6"/>
        <v>54011</v>
      </c>
      <c r="E21" s="74">
        <f t="shared" si="7"/>
        <v>0</v>
      </c>
      <c r="F21" s="74">
        <v>0</v>
      </c>
      <c r="G21" s="74">
        <v>0</v>
      </c>
      <c r="H21" s="74">
        <v>0</v>
      </c>
      <c r="I21" s="74">
        <v>0</v>
      </c>
      <c r="J21" s="75" t="s">
        <v>109</v>
      </c>
      <c r="K21" s="74">
        <v>0</v>
      </c>
      <c r="L21" s="74">
        <v>54011</v>
      </c>
      <c r="M21" s="74">
        <f t="shared" si="8"/>
        <v>22863</v>
      </c>
      <c r="N21" s="74">
        <f t="shared" si="9"/>
        <v>0</v>
      </c>
      <c r="O21" s="74">
        <v>0</v>
      </c>
      <c r="P21" s="74">
        <v>0</v>
      </c>
      <c r="Q21" s="74">
        <v>0</v>
      </c>
      <c r="R21" s="74">
        <v>0</v>
      </c>
      <c r="S21" s="75" t="s">
        <v>109</v>
      </c>
      <c r="T21" s="74">
        <v>0</v>
      </c>
      <c r="U21" s="74">
        <v>22863</v>
      </c>
      <c r="V21" s="74">
        <f t="shared" si="10"/>
        <v>76874</v>
      </c>
      <c r="W21" s="74">
        <f t="shared" si="11"/>
        <v>0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0</v>
      </c>
      <c r="AB21" s="75" t="s">
        <v>109</v>
      </c>
      <c r="AC21" s="74">
        <f t="shared" si="16"/>
        <v>0</v>
      </c>
      <c r="AD21" s="74">
        <f t="shared" si="17"/>
        <v>76874</v>
      </c>
      <c r="AE21" s="74">
        <f t="shared" si="18"/>
        <v>0</v>
      </c>
      <c r="AF21" s="74">
        <f t="shared" si="19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f t="shared" si="20"/>
        <v>0</v>
      </c>
      <c r="AN21" s="74">
        <f t="shared" si="21"/>
        <v>0</v>
      </c>
      <c r="AO21" s="74">
        <v>0</v>
      </c>
      <c r="AP21" s="74">
        <v>0</v>
      </c>
      <c r="AQ21" s="74">
        <v>0</v>
      </c>
      <c r="AR21" s="74">
        <v>0</v>
      </c>
      <c r="AS21" s="74">
        <f t="shared" si="22"/>
        <v>0</v>
      </c>
      <c r="AT21" s="74">
        <v>0</v>
      </c>
      <c r="AU21" s="74">
        <v>0</v>
      </c>
      <c r="AV21" s="74">
        <v>0</v>
      </c>
      <c r="AW21" s="74">
        <v>0</v>
      </c>
      <c r="AX21" s="74">
        <f t="shared" si="23"/>
        <v>0</v>
      </c>
      <c r="AY21" s="74">
        <v>0</v>
      </c>
      <c r="AZ21" s="74">
        <v>0</v>
      </c>
      <c r="BA21" s="74">
        <v>0</v>
      </c>
      <c r="BB21" s="74">
        <v>0</v>
      </c>
      <c r="BC21" s="74">
        <v>54011</v>
      </c>
      <c r="BD21" s="74">
        <v>0</v>
      </c>
      <c r="BE21" s="74">
        <v>0</v>
      </c>
      <c r="BF21" s="74">
        <f t="shared" si="24"/>
        <v>0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0</v>
      </c>
      <c r="BP21" s="74">
        <f t="shared" si="28"/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f t="shared" si="29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0"/>
        <v>0</v>
      </c>
      <c r="CA21" s="74">
        <v>0</v>
      </c>
      <c r="CB21" s="74">
        <v>0</v>
      </c>
      <c r="CC21" s="74">
        <v>0</v>
      </c>
      <c r="CD21" s="74">
        <v>0</v>
      </c>
      <c r="CE21" s="74">
        <v>22863</v>
      </c>
      <c r="CF21" s="74">
        <v>0</v>
      </c>
      <c r="CG21" s="74">
        <v>0</v>
      </c>
      <c r="CH21" s="74">
        <f t="shared" si="31"/>
        <v>0</v>
      </c>
      <c r="CI21" s="74">
        <f t="shared" si="32"/>
        <v>0</v>
      </c>
      <c r="CJ21" s="74">
        <f t="shared" si="33"/>
        <v>0</v>
      </c>
      <c r="CK21" s="74">
        <f t="shared" si="34"/>
        <v>0</v>
      </c>
      <c r="CL21" s="74">
        <f t="shared" si="35"/>
        <v>0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0</v>
      </c>
      <c r="CQ21" s="74">
        <f t="shared" si="40"/>
        <v>0</v>
      </c>
      <c r="CR21" s="74">
        <f t="shared" si="41"/>
        <v>0</v>
      </c>
      <c r="CS21" s="74">
        <f t="shared" si="42"/>
        <v>0</v>
      </c>
      <c r="CT21" s="74">
        <f t="shared" si="43"/>
        <v>0</v>
      </c>
      <c r="CU21" s="74">
        <f t="shared" si="44"/>
        <v>0</v>
      </c>
      <c r="CV21" s="74">
        <f t="shared" si="45"/>
        <v>0</v>
      </c>
      <c r="CW21" s="74">
        <f t="shared" si="46"/>
        <v>0</v>
      </c>
      <c r="CX21" s="74">
        <f t="shared" si="47"/>
        <v>0</v>
      </c>
      <c r="CY21" s="74">
        <f t="shared" si="48"/>
        <v>0</v>
      </c>
      <c r="CZ21" s="74">
        <f t="shared" si="49"/>
        <v>0</v>
      </c>
      <c r="DA21" s="74">
        <f t="shared" si="50"/>
        <v>0</v>
      </c>
      <c r="DB21" s="74">
        <f t="shared" si="51"/>
        <v>0</v>
      </c>
      <c r="DC21" s="74">
        <f t="shared" si="52"/>
        <v>0</v>
      </c>
      <c r="DD21" s="74">
        <f t="shared" si="53"/>
        <v>0</v>
      </c>
      <c r="DE21" s="74">
        <f t="shared" si="54"/>
        <v>0</v>
      </c>
      <c r="DF21" s="74">
        <f t="shared" si="55"/>
        <v>0</v>
      </c>
      <c r="DG21" s="74">
        <f t="shared" si="56"/>
        <v>76874</v>
      </c>
      <c r="DH21" s="74">
        <f t="shared" si="57"/>
        <v>0</v>
      </c>
      <c r="DI21" s="74">
        <f t="shared" si="58"/>
        <v>0</v>
      </c>
      <c r="DJ21" s="74">
        <f t="shared" si="59"/>
        <v>0</v>
      </c>
    </row>
    <row r="22" spans="1:114" s="50" customFormat="1" ht="12" customHeight="1">
      <c r="A22" s="53" t="s">
        <v>106</v>
      </c>
      <c r="B22" s="54" t="s">
        <v>138</v>
      </c>
      <c r="C22" s="53" t="s">
        <v>139</v>
      </c>
      <c r="D22" s="74">
        <f t="shared" si="6"/>
        <v>106337</v>
      </c>
      <c r="E22" s="74">
        <f t="shared" si="7"/>
        <v>0</v>
      </c>
      <c r="F22" s="74">
        <v>0</v>
      </c>
      <c r="G22" s="74">
        <v>0</v>
      </c>
      <c r="H22" s="74">
        <v>0</v>
      </c>
      <c r="I22" s="74">
        <v>0</v>
      </c>
      <c r="J22" s="75" t="s">
        <v>109</v>
      </c>
      <c r="K22" s="74">
        <v>0</v>
      </c>
      <c r="L22" s="74">
        <v>106337</v>
      </c>
      <c r="M22" s="74">
        <f t="shared" si="8"/>
        <v>48906</v>
      </c>
      <c r="N22" s="74">
        <f t="shared" si="9"/>
        <v>0</v>
      </c>
      <c r="O22" s="74">
        <v>0</v>
      </c>
      <c r="P22" s="74">
        <v>0</v>
      </c>
      <c r="Q22" s="74">
        <v>0</v>
      </c>
      <c r="R22" s="74">
        <v>0</v>
      </c>
      <c r="S22" s="75" t="s">
        <v>109</v>
      </c>
      <c r="T22" s="74">
        <v>0</v>
      </c>
      <c r="U22" s="74">
        <v>48906</v>
      </c>
      <c r="V22" s="74">
        <f t="shared" si="10"/>
        <v>155243</v>
      </c>
      <c r="W22" s="74">
        <f t="shared" si="11"/>
        <v>0</v>
      </c>
      <c r="X22" s="74">
        <f t="shared" si="12"/>
        <v>0</v>
      </c>
      <c r="Y22" s="74">
        <f t="shared" si="13"/>
        <v>0</v>
      </c>
      <c r="Z22" s="74">
        <f t="shared" si="14"/>
        <v>0</v>
      </c>
      <c r="AA22" s="74">
        <f t="shared" si="15"/>
        <v>0</v>
      </c>
      <c r="AB22" s="75" t="s">
        <v>109</v>
      </c>
      <c r="AC22" s="74">
        <f t="shared" si="16"/>
        <v>0</v>
      </c>
      <c r="AD22" s="74">
        <f t="shared" si="17"/>
        <v>155243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f t="shared" si="20"/>
        <v>0</v>
      </c>
      <c r="AN22" s="74">
        <f t="shared" si="21"/>
        <v>0</v>
      </c>
      <c r="AO22" s="74">
        <v>0</v>
      </c>
      <c r="AP22" s="74">
        <v>0</v>
      </c>
      <c r="AQ22" s="74">
        <v>0</v>
      </c>
      <c r="AR22" s="74">
        <v>0</v>
      </c>
      <c r="AS22" s="74">
        <f t="shared" si="22"/>
        <v>0</v>
      </c>
      <c r="AT22" s="74">
        <v>0</v>
      </c>
      <c r="AU22" s="74">
        <v>0</v>
      </c>
      <c r="AV22" s="74">
        <v>0</v>
      </c>
      <c r="AW22" s="74">
        <v>0</v>
      </c>
      <c r="AX22" s="74">
        <f t="shared" si="23"/>
        <v>0</v>
      </c>
      <c r="AY22" s="74">
        <v>0</v>
      </c>
      <c r="AZ22" s="74">
        <v>0</v>
      </c>
      <c r="BA22" s="74">
        <v>0</v>
      </c>
      <c r="BB22" s="74">
        <v>0</v>
      </c>
      <c r="BC22" s="74">
        <v>106337</v>
      </c>
      <c r="BD22" s="74">
        <v>0</v>
      </c>
      <c r="BE22" s="74">
        <v>0</v>
      </c>
      <c r="BF22" s="74">
        <f t="shared" si="24"/>
        <v>0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0</v>
      </c>
      <c r="BO22" s="74">
        <f t="shared" si="27"/>
        <v>0</v>
      </c>
      <c r="BP22" s="74">
        <f t="shared" si="28"/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f t="shared" si="29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0"/>
        <v>0</v>
      </c>
      <c r="CA22" s="74">
        <v>0</v>
      </c>
      <c r="CB22" s="74">
        <v>0</v>
      </c>
      <c r="CC22" s="74">
        <v>0</v>
      </c>
      <c r="CD22" s="74">
        <v>0</v>
      </c>
      <c r="CE22" s="74">
        <v>48906</v>
      </c>
      <c r="CF22" s="74">
        <v>0</v>
      </c>
      <c r="CG22" s="74">
        <v>0</v>
      </c>
      <c r="CH22" s="74">
        <f t="shared" si="31"/>
        <v>0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0</v>
      </c>
      <c r="CQ22" s="74">
        <f t="shared" si="40"/>
        <v>0</v>
      </c>
      <c r="CR22" s="74">
        <f t="shared" si="41"/>
        <v>0</v>
      </c>
      <c r="CS22" s="74">
        <f t="shared" si="42"/>
        <v>0</v>
      </c>
      <c r="CT22" s="74">
        <f t="shared" si="43"/>
        <v>0</v>
      </c>
      <c r="CU22" s="74">
        <f t="shared" si="44"/>
        <v>0</v>
      </c>
      <c r="CV22" s="74">
        <f t="shared" si="45"/>
        <v>0</v>
      </c>
      <c r="CW22" s="74">
        <f t="shared" si="46"/>
        <v>0</v>
      </c>
      <c r="CX22" s="74">
        <f t="shared" si="47"/>
        <v>0</v>
      </c>
      <c r="CY22" s="74">
        <f t="shared" si="48"/>
        <v>0</v>
      </c>
      <c r="CZ22" s="74">
        <f t="shared" si="49"/>
        <v>0</v>
      </c>
      <c r="DA22" s="74">
        <f t="shared" si="50"/>
        <v>0</v>
      </c>
      <c r="DB22" s="74">
        <f t="shared" si="51"/>
        <v>0</v>
      </c>
      <c r="DC22" s="74">
        <f t="shared" si="52"/>
        <v>0</v>
      </c>
      <c r="DD22" s="74">
        <f t="shared" si="53"/>
        <v>0</v>
      </c>
      <c r="DE22" s="74">
        <f t="shared" si="54"/>
        <v>0</v>
      </c>
      <c r="DF22" s="74">
        <f t="shared" si="55"/>
        <v>0</v>
      </c>
      <c r="DG22" s="74">
        <f t="shared" si="56"/>
        <v>155243</v>
      </c>
      <c r="DH22" s="74">
        <f t="shared" si="57"/>
        <v>0</v>
      </c>
      <c r="DI22" s="74">
        <f t="shared" si="58"/>
        <v>0</v>
      </c>
      <c r="DJ22" s="74">
        <f t="shared" si="59"/>
        <v>0</v>
      </c>
    </row>
    <row r="23" spans="1:114" s="50" customFormat="1" ht="12" customHeight="1">
      <c r="A23" s="53" t="s">
        <v>106</v>
      </c>
      <c r="B23" s="54" t="s">
        <v>140</v>
      </c>
      <c r="C23" s="53" t="s">
        <v>141</v>
      </c>
      <c r="D23" s="74">
        <f t="shared" si="6"/>
        <v>143012</v>
      </c>
      <c r="E23" s="74">
        <f t="shared" si="7"/>
        <v>17751</v>
      </c>
      <c r="F23" s="74">
        <v>0</v>
      </c>
      <c r="G23" s="74">
        <v>0</v>
      </c>
      <c r="H23" s="74">
        <v>0</v>
      </c>
      <c r="I23" s="74">
        <v>17751</v>
      </c>
      <c r="J23" s="75" t="s">
        <v>109</v>
      </c>
      <c r="K23" s="74">
        <v>0</v>
      </c>
      <c r="L23" s="74">
        <v>125261</v>
      </c>
      <c r="M23" s="74">
        <f t="shared" si="8"/>
        <v>48950</v>
      </c>
      <c r="N23" s="74">
        <f t="shared" si="9"/>
        <v>0</v>
      </c>
      <c r="O23" s="74">
        <v>0</v>
      </c>
      <c r="P23" s="74">
        <v>0</v>
      </c>
      <c r="Q23" s="74">
        <v>0</v>
      </c>
      <c r="R23" s="74">
        <v>0</v>
      </c>
      <c r="S23" s="75" t="s">
        <v>109</v>
      </c>
      <c r="T23" s="74">
        <v>0</v>
      </c>
      <c r="U23" s="74">
        <v>48950</v>
      </c>
      <c r="V23" s="74">
        <f t="shared" si="10"/>
        <v>191962</v>
      </c>
      <c r="W23" s="74">
        <f t="shared" si="11"/>
        <v>17751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17751</v>
      </c>
      <c r="AB23" s="75" t="s">
        <v>109</v>
      </c>
      <c r="AC23" s="74">
        <f t="shared" si="16"/>
        <v>0</v>
      </c>
      <c r="AD23" s="74">
        <f t="shared" si="17"/>
        <v>174211</v>
      </c>
      <c r="AE23" s="74">
        <f t="shared" si="18"/>
        <v>0</v>
      </c>
      <c r="AF23" s="74">
        <f t="shared" si="19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28406</v>
      </c>
      <c r="AM23" s="74">
        <f t="shared" si="20"/>
        <v>44333</v>
      </c>
      <c r="AN23" s="74">
        <f t="shared" si="21"/>
        <v>0</v>
      </c>
      <c r="AO23" s="74">
        <v>0</v>
      </c>
      <c r="AP23" s="74">
        <v>0</v>
      </c>
      <c r="AQ23" s="74">
        <v>0</v>
      </c>
      <c r="AR23" s="74">
        <v>0</v>
      </c>
      <c r="AS23" s="74">
        <f t="shared" si="22"/>
        <v>0</v>
      </c>
      <c r="AT23" s="74">
        <v>0</v>
      </c>
      <c r="AU23" s="74">
        <v>0</v>
      </c>
      <c r="AV23" s="74">
        <v>0</v>
      </c>
      <c r="AW23" s="74">
        <v>0</v>
      </c>
      <c r="AX23" s="74">
        <f t="shared" si="23"/>
        <v>44333</v>
      </c>
      <c r="AY23" s="74">
        <v>44333</v>
      </c>
      <c r="AZ23" s="74">
        <v>0</v>
      </c>
      <c r="BA23" s="74">
        <v>0</v>
      </c>
      <c r="BB23" s="74">
        <v>0</v>
      </c>
      <c r="BC23" s="74">
        <v>70273</v>
      </c>
      <c r="BD23" s="74">
        <v>0</v>
      </c>
      <c r="BE23" s="74">
        <v>0</v>
      </c>
      <c r="BF23" s="74">
        <f t="shared" si="24"/>
        <v>44333</v>
      </c>
      <c r="BG23" s="74">
        <f t="shared" si="25"/>
        <v>0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4">
        <v>0</v>
      </c>
      <c r="BO23" s="74">
        <f t="shared" si="27"/>
        <v>0</v>
      </c>
      <c r="BP23" s="74">
        <f t="shared" si="28"/>
        <v>0</v>
      </c>
      <c r="BQ23" s="74">
        <v>0</v>
      </c>
      <c r="BR23" s="74">
        <v>0</v>
      </c>
      <c r="BS23" s="74">
        <v>0</v>
      </c>
      <c r="BT23" s="74">
        <v>0</v>
      </c>
      <c r="BU23" s="74">
        <f t="shared" si="29"/>
        <v>0</v>
      </c>
      <c r="BV23" s="74">
        <v>0</v>
      </c>
      <c r="BW23" s="74">
        <v>0</v>
      </c>
      <c r="BX23" s="74">
        <v>0</v>
      </c>
      <c r="BY23" s="74">
        <v>0</v>
      </c>
      <c r="BZ23" s="74">
        <f t="shared" si="30"/>
        <v>0</v>
      </c>
      <c r="CA23" s="74">
        <v>0</v>
      </c>
      <c r="CB23" s="74">
        <v>0</v>
      </c>
      <c r="CC23" s="74">
        <v>0</v>
      </c>
      <c r="CD23" s="74">
        <v>0</v>
      </c>
      <c r="CE23" s="74">
        <v>48950</v>
      </c>
      <c r="CF23" s="74">
        <v>0</v>
      </c>
      <c r="CG23" s="74">
        <v>0</v>
      </c>
      <c r="CH23" s="74">
        <f t="shared" si="31"/>
        <v>0</v>
      </c>
      <c r="CI23" s="74">
        <f t="shared" si="32"/>
        <v>0</v>
      </c>
      <c r="CJ23" s="74">
        <f t="shared" si="33"/>
        <v>0</v>
      </c>
      <c r="CK23" s="74">
        <f t="shared" si="34"/>
        <v>0</v>
      </c>
      <c r="CL23" s="74">
        <f t="shared" si="35"/>
        <v>0</v>
      </c>
      <c r="CM23" s="74">
        <f t="shared" si="36"/>
        <v>0</v>
      </c>
      <c r="CN23" s="74">
        <f t="shared" si="37"/>
        <v>0</v>
      </c>
      <c r="CO23" s="74">
        <f t="shared" si="38"/>
        <v>0</v>
      </c>
      <c r="CP23" s="74">
        <f t="shared" si="39"/>
        <v>28406</v>
      </c>
      <c r="CQ23" s="74">
        <f t="shared" si="40"/>
        <v>44333</v>
      </c>
      <c r="CR23" s="74">
        <f t="shared" si="41"/>
        <v>0</v>
      </c>
      <c r="CS23" s="74">
        <f t="shared" si="42"/>
        <v>0</v>
      </c>
      <c r="CT23" s="74">
        <f t="shared" si="43"/>
        <v>0</v>
      </c>
      <c r="CU23" s="74">
        <f t="shared" si="44"/>
        <v>0</v>
      </c>
      <c r="CV23" s="74">
        <f t="shared" si="45"/>
        <v>0</v>
      </c>
      <c r="CW23" s="74">
        <f t="shared" si="46"/>
        <v>0</v>
      </c>
      <c r="CX23" s="74">
        <f t="shared" si="47"/>
        <v>0</v>
      </c>
      <c r="CY23" s="74">
        <f t="shared" si="48"/>
        <v>0</v>
      </c>
      <c r="CZ23" s="74">
        <f t="shared" si="49"/>
        <v>0</v>
      </c>
      <c r="DA23" s="74">
        <f t="shared" si="50"/>
        <v>0</v>
      </c>
      <c r="DB23" s="74">
        <f t="shared" si="51"/>
        <v>44333</v>
      </c>
      <c r="DC23" s="74">
        <f t="shared" si="52"/>
        <v>44333</v>
      </c>
      <c r="DD23" s="74">
        <f t="shared" si="53"/>
        <v>0</v>
      </c>
      <c r="DE23" s="74">
        <f t="shared" si="54"/>
        <v>0</v>
      </c>
      <c r="DF23" s="74">
        <f t="shared" si="55"/>
        <v>0</v>
      </c>
      <c r="DG23" s="74">
        <f t="shared" si="56"/>
        <v>119223</v>
      </c>
      <c r="DH23" s="74">
        <f t="shared" si="57"/>
        <v>0</v>
      </c>
      <c r="DI23" s="74">
        <f t="shared" si="58"/>
        <v>0</v>
      </c>
      <c r="DJ23" s="74">
        <f t="shared" si="59"/>
        <v>44333</v>
      </c>
    </row>
    <row r="24" spans="1:114" s="50" customFormat="1" ht="12" customHeight="1">
      <c r="A24" s="53" t="s">
        <v>106</v>
      </c>
      <c r="B24" s="54" t="s">
        <v>142</v>
      </c>
      <c r="C24" s="53" t="s">
        <v>143</v>
      </c>
      <c r="D24" s="74">
        <f t="shared" si="6"/>
        <v>97838</v>
      </c>
      <c r="E24" s="74">
        <f t="shared" si="7"/>
        <v>97838</v>
      </c>
      <c r="F24" s="74">
        <v>0</v>
      </c>
      <c r="G24" s="74">
        <v>0</v>
      </c>
      <c r="H24" s="74">
        <v>0</v>
      </c>
      <c r="I24" s="74">
        <v>11378</v>
      </c>
      <c r="J24" s="75" t="s">
        <v>109</v>
      </c>
      <c r="K24" s="74">
        <v>86460</v>
      </c>
      <c r="L24" s="74">
        <v>0</v>
      </c>
      <c r="M24" s="74">
        <f t="shared" si="8"/>
        <v>28781</v>
      </c>
      <c r="N24" s="74">
        <f t="shared" si="9"/>
        <v>0</v>
      </c>
      <c r="O24" s="74">
        <v>0</v>
      </c>
      <c r="P24" s="74">
        <v>0</v>
      </c>
      <c r="Q24" s="74">
        <v>0</v>
      </c>
      <c r="R24" s="74">
        <v>0</v>
      </c>
      <c r="S24" s="75" t="s">
        <v>109</v>
      </c>
      <c r="T24" s="74">
        <v>0</v>
      </c>
      <c r="U24" s="74">
        <v>28781</v>
      </c>
      <c r="V24" s="74">
        <f t="shared" si="10"/>
        <v>126619</v>
      </c>
      <c r="W24" s="74">
        <f t="shared" si="11"/>
        <v>97838</v>
      </c>
      <c r="X24" s="74">
        <f t="shared" si="12"/>
        <v>0</v>
      </c>
      <c r="Y24" s="74">
        <f t="shared" si="13"/>
        <v>0</v>
      </c>
      <c r="Z24" s="74">
        <f t="shared" si="14"/>
        <v>0</v>
      </c>
      <c r="AA24" s="74">
        <f t="shared" si="15"/>
        <v>11378</v>
      </c>
      <c r="AB24" s="75" t="s">
        <v>109</v>
      </c>
      <c r="AC24" s="74">
        <f t="shared" si="16"/>
        <v>86460</v>
      </c>
      <c r="AD24" s="74">
        <f t="shared" si="17"/>
        <v>28781</v>
      </c>
      <c r="AE24" s="74">
        <f t="shared" si="18"/>
        <v>0</v>
      </c>
      <c r="AF24" s="74">
        <f t="shared" si="19"/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24533</v>
      </c>
      <c r="AM24" s="74">
        <f t="shared" si="20"/>
        <v>22622</v>
      </c>
      <c r="AN24" s="74">
        <f t="shared" si="21"/>
        <v>0</v>
      </c>
      <c r="AO24" s="74">
        <v>0</v>
      </c>
      <c r="AP24" s="74">
        <v>0</v>
      </c>
      <c r="AQ24" s="74">
        <v>0</v>
      </c>
      <c r="AR24" s="74">
        <v>0</v>
      </c>
      <c r="AS24" s="74">
        <f t="shared" si="22"/>
        <v>0</v>
      </c>
      <c r="AT24" s="74">
        <v>0</v>
      </c>
      <c r="AU24" s="74">
        <v>0</v>
      </c>
      <c r="AV24" s="74">
        <v>0</v>
      </c>
      <c r="AW24" s="74">
        <v>0</v>
      </c>
      <c r="AX24" s="74">
        <f t="shared" si="23"/>
        <v>22622</v>
      </c>
      <c r="AY24" s="74">
        <v>22622</v>
      </c>
      <c r="AZ24" s="74">
        <v>0</v>
      </c>
      <c r="BA24" s="74">
        <v>0</v>
      </c>
      <c r="BB24" s="74">
        <v>0</v>
      </c>
      <c r="BC24" s="74">
        <v>50683</v>
      </c>
      <c r="BD24" s="74">
        <v>0</v>
      </c>
      <c r="BE24" s="74">
        <v>0</v>
      </c>
      <c r="BF24" s="74">
        <f t="shared" si="24"/>
        <v>22622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0</v>
      </c>
      <c r="BO24" s="74">
        <f t="shared" si="27"/>
        <v>0</v>
      </c>
      <c r="BP24" s="74">
        <f t="shared" si="28"/>
        <v>0</v>
      </c>
      <c r="BQ24" s="74">
        <v>0</v>
      </c>
      <c r="BR24" s="74">
        <v>0</v>
      </c>
      <c r="BS24" s="74">
        <v>0</v>
      </c>
      <c r="BT24" s="74">
        <v>0</v>
      </c>
      <c r="BU24" s="74">
        <f t="shared" si="29"/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f t="shared" si="30"/>
        <v>0</v>
      </c>
      <c r="CA24" s="74">
        <v>0</v>
      </c>
      <c r="CB24" s="74">
        <v>0</v>
      </c>
      <c r="CC24" s="74">
        <v>0</v>
      </c>
      <c r="CD24" s="74">
        <v>0</v>
      </c>
      <c r="CE24" s="74">
        <v>28781</v>
      </c>
      <c r="CF24" s="74">
        <v>0</v>
      </c>
      <c r="CG24" s="74">
        <v>0</v>
      </c>
      <c r="CH24" s="74">
        <f t="shared" si="31"/>
        <v>0</v>
      </c>
      <c r="CI24" s="74">
        <f t="shared" si="32"/>
        <v>0</v>
      </c>
      <c r="CJ24" s="74">
        <f t="shared" si="33"/>
        <v>0</v>
      </c>
      <c r="CK24" s="74">
        <f t="shared" si="34"/>
        <v>0</v>
      </c>
      <c r="CL24" s="74">
        <f t="shared" si="35"/>
        <v>0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24533</v>
      </c>
      <c r="CQ24" s="74">
        <f t="shared" si="40"/>
        <v>22622</v>
      </c>
      <c r="CR24" s="74">
        <f t="shared" si="41"/>
        <v>0</v>
      </c>
      <c r="CS24" s="74">
        <f t="shared" si="42"/>
        <v>0</v>
      </c>
      <c r="CT24" s="74">
        <f t="shared" si="43"/>
        <v>0</v>
      </c>
      <c r="CU24" s="74">
        <f t="shared" si="44"/>
        <v>0</v>
      </c>
      <c r="CV24" s="74">
        <f t="shared" si="45"/>
        <v>0</v>
      </c>
      <c r="CW24" s="74">
        <f t="shared" si="46"/>
        <v>0</v>
      </c>
      <c r="CX24" s="74">
        <f t="shared" si="47"/>
        <v>0</v>
      </c>
      <c r="CY24" s="74">
        <f t="shared" si="48"/>
        <v>0</v>
      </c>
      <c r="CZ24" s="74">
        <f t="shared" si="49"/>
        <v>0</v>
      </c>
      <c r="DA24" s="74">
        <f t="shared" si="50"/>
        <v>0</v>
      </c>
      <c r="DB24" s="74">
        <f t="shared" si="51"/>
        <v>22622</v>
      </c>
      <c r="DC24" s="74">
        <f t="shared" si="52"/>
        <v>22622</v>
      </c>
      <c r="DD24" s="74">
        <f t="shared" si="53"/>
        <v>0</v>
      </c>
      <c r="DE24" s="74">
        <f t="shared" si="54"/>
        <v>0</v>
      </c>
      <c r="DF24" s="74">
        <f t="shared" si="55"/>
        <v>0</v>
      </c>
      <c r="DG24" s="74">
        <f t="shared" si="56"/>
        <v>79464</v>
      </c>
      <c r="DH24" s="74">
        <f t="shared" si="57"/>
        <v>0</v>
      </c>
      <c r="DI24" s="74">
        <f t="shared" si="58"/>
        <v>0</v>
      </c>
      <c r="DJ24" s="74">
        <f t="shared" si="59"/>
        <v>22622</v>
      </c>
    </row>
    <row r="25" spans="1:114" s="50" customFormat="1" ht="12" customHeight="1">
      <c r="A25" s="53" t="s">
        <v>106</v>
      </c>
      <c r="B25" s="54" t="s">
        <v>144</v>
      </c>
      <c r="C25" s="53" t="s">
        <v>145</v>
      </c>
      <c r="D25" s="74">
        <f t="shared" si="6"/>
        <v>80158</v>
      </c>
      <c r="E25" s="74">
        <f t="shared" si="7"/>
        <v>25520</v>
      </c>
      <c r="F25" s="74">
        <v>0</v>
      </c>
      <c r="G25" s="74">
        <v>0</v>
      </c>
      <c r="H25" s="74">
        <v>0</v>
      </c>
      <c r="I25" s="74">
        <v>9867</v>
      </c>
      <c r="J25" s="75" t="s">
        <v>109</v>
      </c>
      <c r="K25" s="74">
        <v>15653</v>
      </c>
      <c r="L25" s="74">
        <v>54638</v>
      </c>
      <c r="M25" s="74">
        <f t="shared" si="8"/>
        <v>256</v>
      </c>
      <c r="N25" s="74">
        <f t="shared" si="9"/>
        <v>0</v>
      </c>
      <c r="O25" s="74">
        <v>0</v>
      </c>
      <c r="P25" s="74">
        <v>0</v>
      </c>
      <c r="Q25" s="74">
        <v>0</v>
      </c>
      <c r="R25" s="74">
        <v>0</v>
      </c>
      <c r="S25" s="75" t="s">
        <v>109</v>
      </c>
      <c r="T25" s="74">
        <v>0</v>
      </c>
      <c r="U25" s="74">
        <v>256</v>
      </c>
      <c r="V25" s="74">
        <f t="shared" si="10"/>
        <v>80414</v>
      </c>
      <c r="W25" s="74">
        <f t="shared" si="11"/>
        <v>25520</v>
      </c>
      <c r="X25" s="74">
        <f t="shared" si="12"/>
        <v>0</v>
      </c>
      <c r="Y25" s="74">
        <f t="shared" si="13"/>
        <v>0</v>
      </c>
      <c r="Z25" s="74">
        <f t="shared" si="14"/>
        <v>0</v>
      </c>
      <c r="AA25" s="74">
        <f t="shared" si="15"/>
        <v>9867</v>
      </c>
      <c r="AB25" s="75" t="s">
        <v>109</v>
      </c>
      <c r="AC25" s="74">
        <f t="shared" si="16"/>
        <v>15653</v>
      </c>
      <c r="AD25" s="74">
        <f t="shared" si="17"/>
        <v>54894</v>
      </c>
      <c r="AE25" s="74">
        <f t="shared" si="18"/>
        <v>0</v>
      </c>
      <c r="AF25" s="74">
        <f t="shared" si="19"/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4">
        <f t="shared" si="20"/>
        <v>80158</v>
      </c>
      <c r="AN25" s="74">
        <f t="shared" si="21"/>
        <v>28647</v>
      </c>
      <c r="AO25" s="74">
        <v>0</v>
      </c>
      <c r="AP25" s="74">
        <v>9549</v>
      </c>
      <c r="AQ25" s="74">
        <v>14324</v>
      </c>
      <c r="AR25" s="74">
        <v>4774</v>
      </c>
      <c r="AS25" s="74">
        <f t="shared" si="22"/>
        <v>14474</v>
      </c>
      <c r="AT25" s="74">
        <v>4910</v>
      </c>
      <c r="AU25" s="74">
        <v>7109</v>
      </c>
      <c r="AV25" s="74">
        <v>2455</v>
      </c>
      <c r="AW25" s="74">
        <v>4838</v>
      </c>
      <c r="AX25" s="74">
        <f t="shared" si="23"/>
        <v>32199</v>
      </c>
      <c r="AY25" s="74">
        <v>0</v>
      </c>
      <c r="AZ25" s="74">
        <v>32199</v>
      </c>
      <c r="BA25" s="74">
        <v>0</v>
      </c>
      <c r="BB25" s="74">
        <v>0</v>
      </c>
      <c r="BC25" s="74">
        <v>0</v>
      </c>
      <c r="BD25" s="74">
        <v>0</v>
      </c>
      <c r="BE25" s="74">
        <v>0</v>
      </c>
      <c r="BF25" s="74">
        <f t="shared" si="24"/>
        <v>80158</v>
      </c>
      <c r="BG25" s="74">
        <f t="shared" si="25"/>
        <v>0</v>
      </c>
      <c r="BH25" s="74">
        <f t="shared" si="26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0</v>
      </c>
      <c r="BO25" s="74">
        <f t="shared" si="27"/>
        <v>256</v>
      </c>
      <c r="BP25" s="74">
        <f t="shared" si="28"/>
        <v>0</v>
      </c>
      <c r="BQ25" s="74">
        <v>0</v>
      </c>
      <c r="BR25" s="74">
        <v>0</v>
      </c>
      <c r="BS25" s="74">
        <v>0</v>
      </c>
      <c r="BT25" s="74">
        <v>0</v>
      </c>
      <c r="BU25" s="74">
        <f t="shared" si="29"/>
        <v>256</v>
      </c>
      <c r="BV25" s="74">
        <v>0</v>
      </c>
      <c r="BW25" s="74">
        <v>256</v>
      </c>
      <c r="BX25" s="74">
        <v>0</v>
      </c>
      <c r="BY25" s="74">
        <v>0</v>
      </c>
      <c r="BZ25" s="74">
        <f t="shared" si="30"/>
        <v>0</v>
      </c>
      <c r="CA25" s="74">
        <v>0</v>
      </c>
      <c r="CB25" s="74">
        <v>0</v>
      </c>
      <c r="CC25" s="74">
        <v>0</v>
      </c>
      <c r="CD25" s="74">
        <v>0</v>
      </c>
      <c r="CE25" s="74">
        <v>0</v>
      </c>
      <c r="CF25" s="74">
        <v>0</v>
      </c>
      <c r="CG25" s="74">
        <v>0</v>
      </c>
      <c r="CH25" s="74">
        <f t="shared" si="31"/>
        <v>256</v>
      </c>
      <c r="CI25" s="74">
        <f t="shared" si="32"/>
        <v>0</v>
      </c>
      <c r="CJ25" s="74">
        <f t="shared" si="33"/>
        <v>0</v>
      </c>
      <c r="CK25" s="74">
        <f t="shared" si="34"/>
        <v>0</v>
      </c>
      <c r="CL25" s="74">
        <f t="shared" si="35"/>
        <v>0</v>
      </c>
      <c r="CM25" s="74">
        <f t="shared" si="36"/>
        <v>0</v>
      </c>
      <c r="CN25" s="74">
        <f t="shared" si="37"/>
        <v>0</v>
      </c>
      <c r="CO25" s="74">
        <f t="shared" si="38"/>
        <v>0</v>
      </c>
      <c r="CP25" s="74">
        <f t="shared" si="39"/>
        <v>0</v>
      </c>
      <c r="CQ25" s="74">
        <f t="shared" si="40"/>
        <v>80414</v>
      </c>
      <c r="CR25" s="74">
        <f t="shared" si="41"/>
        <v>28647</v>
      </c>
      <c r="CS25" s="74">
        <f t="shared" si="42"/>
        <v>0</v>
      </c>
      <c r="CT25" s="74">
        <f t="shared" si="43"/>
        <v>9549</v>
      </c>
      <c r="CU25" s="74">
        <f t="shared" si="44"/>
        <v>14324</v>
      </c>
      <c r="CV25" s="74">
        <f t="shared" si="45"/>
        <v>4774</v>
      </c>
      <c r="CW25" s="74">
        <f t="shared" si="46"/>
        <v>14730</v>
      </c>
      <c r="CX25" s="74">
        <f t="shared" si="47"/>
        <v>4910</v>
      </c>
      <c r="CY25" s="74">
        <f t="shared" si="48"/>
        <v>7365</v>
      </c>
      <c r="CZ25" s="74">
        <f t="shared" si="49"/>
        <v>2455</v>
      </c>
      <c r="DA25" s="74">
        <f t="shared" si="50"/>
        <v>4838</v>
      </c>
      <c r="DB25" s="74">
        <f t="shared" si="51"/>
        <v>32199</v>
      </c>
      <c r="DC25" s="74">
        <f t="shared" si="52"/>
        <v>0</v>
      </c>
      <c r="DD25" s="74">
        <f t="shared" si="53"/>
        <v>32199</v>
      </c>
      <c r="DE25" s="74">
        <f t="shared" si="54"/>
        <v>0</v>
      </c>
      <c r="DF25" s="74">
        <f t="shared" si="55"/>
        <v>0</v>
      </c>
      <c r="DG25" s="74">
        <f t="shared" si="56"/>
        <v>0</v>
      </c>
      <c r="DH25" s="74">
        <f t="shared" si="57"/>
        <v>0</v>
      </c>
      <c r="DI25" s="74">
        <f t="shared" si="58"/>
        <v>0</v>
      </c>
      <c r="DJ25" s="74">
        <f t="shared" si="59"/>
        <v>80414</v>
      </c>
    </row>
    <row r="26" spans="1:114" s="50" customFormat="1" ht="12" customHeight="1">
      <c r="A26" s="53" t="s">
        <v>106</v>
      </c>
      <c r="B26" s="54" t="s">
        <v>146</v>
      </c>
      <c r="C26" s="53" t="s">
        <v>147</v>
      </c>
      <c r="D26" s="74">
        <f t="shared" si="6"/>
        <v>80256</v>
      </c>
      <c r="E26" s="74">
        <f t="shared" si="7"/>
        <v>34165</v>
      </c>
      <c r="F26" s="74">
        <v>15718</v>
      </c>
      <c r="G26" s="74">
        <v>0</v>
      </c>
      <c r="H26" s="74">
        <v>0</v>
      </c>
      <c r="I26" s="74">
        <v>15073</v>
      </c>
      <c r="J26" s="75" t="s">
        <v>109</v>
      </c>
      <c r="K26" s="74">
        <v>3374</v>
      </c>
      <c r="L26" s="74">
        <v>46091</v>
      </c>
      <c r="M26" s="74">
        <f t="shared" si="8"/>
        <v>235364</v>
      </c>
      <c r="N26" s="74">
        <f t="shared" si="9"/>
        <v>217826</v>
      </c>
      <c r="O26" s="74">
        <v>197010</v>
      </c>
      <c r="P26" s="74">
        <v>0</v>
      </c>
      <c r="Q26" s="74">
        <v>13700</v>
      </c>
      <c r="R26" s="74">
        <v>6785</v>
      </c>
      <c r="S26" s="75" t="s">
        <v>109</v>
      </c>
      <c r="T26" s="74">
        <v>331</v>
      </c>
      <c r="U26" s="74">
        <v>17538</v>
      </c>
      <c r="V26" s="74">
        <f t="shared" si="10"/>
        <v>315620</v>
      </c>
      <c r="W26" s="74">
        <f t="shared" si="11"/>
        <v>251991</v>
      </c>
      <c r="X26" s="74">
        <f t="shared" si="12"/>
        <v>212728</v>
      </c>
      <c r="Y26" s="74">
        <f t="shared" si="13"/>
        <v>0</v>
      </c>
      <c r="Z26" s="74">
        <f t="shared" si="14"/>
        <v>13700</v>
      </c>
      <c r="AA26" s="74">
        <f t="shared" si="15"/>
        <v>21858</v>
      </c>
      <c r="AB26" s="75" t="s">
        <v>109</v>
      </c>
      <c r="AC26" s="74">
        <f t="shared" si="16"/>
        <v>3705</v>
      </c>
      <c r="AD26" s="74">
        <f t="shared" si="17"/>
        <v>63629</v>
      </c>
      <c r="AE26" s="74">
        <f t="shared" si="18"/>
        <v>15719</v>
      </c>
      <c r="AF26" s="74">
        <f t="shared" si="19"/>
        <v>15719</v>
      </c>
      <c r="AG26" s="74">
        <v>0</v>
      </c>
      <c r="AH26" s="74">
        <v>15719</v>
      </c>
      <c r="AI26" s="74">
        <v>0</v>
      </c>
      <c r="AJ26" s="74">
        <v>0</v>
      </c>
      <c r="AK26" s="74">
        <v>0</v>
      </c>
      <c r="AL26" s="74">
        <v>0</v>
      </c>
      <c r="AM26" s="74">
        <f t="shared" si="20"/>
        <v>59852</v>
      </c>
      <c r="AN26" s="74">
        <f t="shared" si="21"/>
        <v>32676</v>
      </c>
      <c r="AO26" s="74">
        <v>13967</v>
      </c>
      <c r="AP26" s="74">
        <v>18709</v>
      </c>
      <c r="AQ26" s="74">
        <v>0</v>
      </c>
      <c r="AR26" s="74">
        <v>0</v>
      </c>
      <c r="AS26" s="74">
        <f t="shared" si="22"/>
        <v>11717</v>
      </c>
      <c r="AT26" s="74">
        <v>1655</v>
      </c>
      <c r="AU26" s="74">
        <v>9018</v>
      </c>
      <c r="AV26" s="74">
        <v>1044</v>
      </c>
      <c r="AW26" s="74">
        <v>0</v>
      </c>
      <c r="AX26" s="74">
        <f t="shared" si="23"/>
        <v>15459</v>
      </c>
      <c r="AY26" s="74">
        <v>0</v>
      </c>
      <c r="AZ26" s="74">
        <v>14391</v>
      </c>
      <c r="BA26" s="74">
        <v>1068</v>
      </c>
      <c r="BB26" s="74">
        <v>0</v>
      </c>
      <c r="BC26" s="74">
        <v>0</v>
      </c>
      <c r="BD26" s="74">
        <v>0</v>
      </c>
      <c r="BE26" s="74">
        <v>4685</v>
      </c>
      <c r="BF26" s="74">
        <f t="shared" si="24"/>
        <v>80256</v>
      </c>
      <c r="BG26" s="74">
        <f t="shared" si="25"/>
        <v>214500</v>
      </c>
      <c r="BH26" s="74">
        <f t="shared" si="26"/>
        <v>214500</v>
      </c>
      <c r="BI26" s="74">
        <v>0</v>
      </c>
      <c r="BJ26" s="74">
        <v>214500</v>
      </c>
      <c r="BK26" s="74">
        <v>0</v>
      </c>
      <c r="BL26" s="74">
        <v>0</v>
      </c>
      <c r="BM26" s="74">
        <v>0</v>
      </c>
      <c r="BN26" s="74">
        <v>0</v>
      </c>
      <c r="BO26" s="74">
        <f t="shared" si="27"/>
        <v>20813</v>
      </c>
      <c r="BP26" s="74">
        <f t="shared" si="28"/>
        <v>0</v>
      </c>
      <c r="BQ26" s="74">
        <v>0</v>
      </c>
      <c r="BR26" s="74">
        <v>0</v>
      </c>
      <c r="BS26" s="74">
        <v>0</v>
      </c>
      <c r="BT26" s="74">
        <v>0</v>
      </c>
      <c r="BU26" s="74">
        <f t="shared" si="29"/>
        <v>7352</v>
      </c>
      <c r="BV26" s="74">
        <v>0</v>
      </c>
      <c r="BW26" s="74">
        <v>7352</v>
      </c>
      <c r="BX26" s="74">
        <v>0</v>
      </c>
      <c r="BY26" s="74">
        <v>0</v>
      </c>
      <c r="BZ26" s="74">
        <f t="shared" si="30"/>
        <v>13461</v>
      </c>
      <c r="CA26" s="74">
        <v>0</v>
      </c>
      <c r="CB26" s="74">
        <v>13461</v>
      </c>
      <c r="CC26" s="74">
        <v>0</v>
      </c>
      <c r="CD26" s="74">
        <v>0</v>
      </c>
      <c r="CE26" s="74">
        <v>0</v>
      </c>
      <c r="CF26" s="74">
        <v>0</v>
      </c>
      <c r="CG26" s="74">
        <v>51</v>
      </c>
      <c r="CH26" s="74">
        <f t="shared" si="31"/>
        <v>235364</v>
      </c>
      <c r="CI26" s="74">
        <f t="shared" si="32"/>
        <v>230219</v>
      </c>
      <c r="CJ26" s="74">
        <f t="shared" si="33"/>
        <v>230219</v>
      </c>
      <c r="CK26" s="74">
        <f t="shared" si="34"/>
        <v>0</v>
      </c>
      <c r="CL26" s="74">
        <f t="shared" si="35"/>
        <v>230219</v>
      </c>
      <c r="CM26" s="74">
        <f t="shared" si="36"/>
        <v>0</v>
      </c>
      <c r="CN26" s="74">
        <f t="shared" si="37"/>
        <v>0</v>
      </c>
      <c r="CO26" s="74">
        <f t="shared" si="38"/>
        <v>0</v>
      </c>
      <c r="CP26" s="74">
        <f t="shared" si="39"/>
        <v>0</v>
      </c>
      <c r="CQ26" s="74">
        <f t="shared" si="40"/>
        <v>80665</v>
      </c>
      <c r="CR26" s="74">
        <f t="shared" si="41"/>
        <v>32676</v>
      </c>
      <c r="CS26" s="74">
        <f t="shared" si="42"/>
        <v>13967</v>
      </c>
      <c r="CT26" s="74">
        <f t="shared" si="43"/>
        <v>18709</v>
      </c>
      <c r="CU26" s="74">
        <f t="shared" si="44"/>
        <v>0</v>
      </c>
      <c r="CV26" s="74">
        <f t="shared" si="45"/>
        <v>0</v>
      </c>
      <c r="CW26" s="74">
        <f t="shared" si="46"/>
        <v>19069</v>
      </c>
      <c r="CX26" s="74">
        <f t="shared" si="47"/>
        <v>1655</v>
      </c>
      <c r="CY26" s="74">
        <f t="shared" si="48"/>
        <v>16370</v>
      </c>
      <c r="CZ26" s="74">
        <f t="shared" si="49"/>
        <v>1044</v>
      </c>
      <c r="DA26" s="74">
        <f t="shared" si="50"/>
        <v>0</v>
      </c>
      <c r="DB26" s="74">
        <f t="shared" si="51"/>
        <v>28920</v>
      </c>
      <c r="DC26" s="74">
        <f t="shared" si="52"/>
        <v>0</v>
      </c>
      <c r="DD26" s="74">
        <f t="shared" si="53"/>
        <v>27852</v>
      </c>
      <c r="DE26" s="74">
        <f t="shared" si="54"/>
        <v>1068</v>
      </c>
      <c r="DF26" s="74">
        <f t="shared" si="55"/>
        <v>0</v>
      </c>
      <c r="DG26" s="74">
        <f t="shared" si="56"/>
        <v>0</v>
      </c>
      <c r="DH26" s="74">
        <f t="shared" si="57"/>
        <v>0</v>
      </c>
      <c r="DI26" s="74">
        <f t="shared" si="58"/>
        <v>4736</v>
      </c>
      <c r="DJ26" s="74">
        <f t="shared" si="59"/>
        <v>315620</v>
      </c>
    </row>
    <row r="27" spans="1:114" s="50" customFormat="1" ht="12" customHeight="1">
      <c r="A27" s="53" t="s">
        <v>106</v>
      </c>
      <c r="B27" s="54" t="s">
        <v>148</v>
      </c>
      <c r="C27" s="53" t="s">
        <v>149</v>
      </c>
      <c r="D27" s="74">
        <f t="shared" si="6"/>
        <v>20055</v>
      </c>
      <c r="E27" s="74">
        <f t="shared" si="7"/>
        <v>3395</v>
      </c>
      <c r="F27" s="74">
        <v>0</v>
      </c>
      <c r="G27" s="74">
        <v>0</v>
      </c>
      <c r="H27" s="74">
        <v>0</v>
      </c>
      <c r="I27" s="74">
        <v>3395</v>
      </c>
      <c r="J27" s="75" t="s">
        <v>109</v>
      </c>
      <c r="K27" s="74">
        <v>0</v>
      </c>
      <c r="L27" s="74">
        <v>16660</v>
      </c>
      <c r="M27" s="74">
        <f t="shared" si="8"/>
        <v>490</v>
      </c>
      <c r="N27" s="74">
        <f t="shared" si="9"/>
        <v>439</v>
      </c>
      <c r="O27" s="74">
        <v>0</v>
      </c>
      <c r="P27" s="74">
        <v>0</v>
      </c>
      <c r="Q27" s="74">
        <v>0</v>
      </c>
      <c r="R27" s="74">
        <v>439</v>
      </c>
      <c r="S27" s="75" t="s">
        <v>109</v>
      </c>
      <c r="T27" s="74">
        <v>0</v>
      </c>
      <c r="U27" s="74">
        <v>51</v>
      </c>
      <c r="V27" s="74">
        <f t="shared" si="10"/>
        <v>20545</v>
      </c>
      <c r="W27" s="74">
        <f t="shared" si="11"/>
        <v>3834</v>
      </c>
      <c r="X27" s="74">
        <f t="shared" si="12"/>
        <v>0</v>
      </c>
      <c r="Y27" s="74">
        <f t="shared" si="13"/>
        <v>0</v>
      </c>
      <c r="Z27" s="74">
        <f t="shared" si="14"/>
        <v>0</v>
      </c>
      <c r="AA27" s="74">
        <f t="shared" si="15"/>
        <v>3834</v>
      </c>
      <c r="AB27" s="75" t="s">
        <v>109</v>
      </c>
      <c r="AC27" s="74">
        <f t="shared" si="16"/>
        <v>0</v>
      </c>
      <c r="AD27" s="74">
        <f t="shared" si="17"/>
        <v>16711</v>
      </c>
      <c r="AE27" s="74">
        <f t="shared" si="18"/>
        <v>0</v>
      </c>
      <c r="AF27" s="74">
        <f t="shared" si="19"/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4">
        <f t="shared" si="20"/>
        <v>20055</v>
      </c>
      <c r="AN27" s="74">
        <f t="shared" si="21"/>
        <v>0</v>
      </c>
      <c r="AO27" s="74">
        <v>0</v>
      </c>
      <c r="AP27" s="74">
        <v>0</v>
      </c>
      <c r="AQ27" s="74">
        <v>0</v>
      </c>
      <c r="AR27" s="74">
        <v>0</v>
      </c>
      <c r="AS27" s="74">
        <f t="shared" si="22"/>
        <v>10750</v>
      </c>
      <c r="AT27" s="74">
        <v>4332</v>
      </c>
      <c r="AU27" s="74">
        <v>0</v>
      </c>
      <c r="AV27" s="74">
        <v>6418</v>
      </c>
      <c r="AW27" s="74">
        <v>0</v>
      </c>
      <c r="AX27" s="74">
        <f t="shared" si="23"/>
        <v>9305</v>
      </c>
      <c r="AY27" s="74"/>
      <c r="AZ27" s="74">
        <v>5702</v>
      </c>
      <c r="BA27" s="74">
        <v>2846</v>
      </c>
      <c r="BB27" s="74">
        <v>757</v>
      </c>
      <c r="BC27" s="74">
        <v>0</v>
      </c>
      <c r="BD27" s="74">
        <v>0</v>
      </c>
      <c r="BE27" s="74">
        <v>0</v>
      </c>
      <c r="BF27" s="74">
        <f t="shared" si="24"/>
        <v>20055</v>
      </c>
      <c r="BG27" s="74">
        <f t="shared" si="25"/>
        <v>0</v>
      </c>
      <c r="BH27" s="74">
        <f t="shared" si="26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4">
        <v>0</v>
      </c>
      <c r="BO27" s="74">
        <f t="shared" si="27"/>
        <v>490</v>
      </c>
      <c r="BP27" s="74">
        <f t="shared" si="28"/>
        <v>0</v>
      </c>
      <c r="BQ27" s="74">
        <v>0</v>
      </c>
      <c r="BR27" s="74">
        <v>0</v>
      </c>
      <c r="BS27" s="74">
        <v>0</v>
      </c>
      <c r="BT27" s="74">
        <v>0</v>
      </c>
      <c r="BU27" s="74">
        <f t="shared" si="29"/>
        <v>0</v>
      </c>
      <c r="BV27" s="74">
        <v>0</v>
      </c>
      <c r="BW27" s="74">
        <v>0</v>
      </c>
      <c r="BX27" s="74">
        <v>0</v>
      </c>
      <c r="BY27" s="74">
        <v>0</v>
      </c>
      <c r="BZ27" s="74">
        <f t="shared" si="30"/>
        <v>490</v>
      </c>
      <c r="CA27" s="74">
        <v>351</v>
      </c>
      <c r="CB27" s="74">
        <v>0</v>
      </c>
      <c r="CC27" s="74">
        <v>0</v>
      </c>
      <c r="CD27" s="74">
        <v>139</v>
      </c>
      <c r="CE27" s="74">
        <v>0</v>
      </c>
      <c r="CF27" s="74">
        <v>0</v>
      </c>
      <c r="CG27" s="74">
        <v>0</v>
      </c>
      <c r="CH27" s="74">
        <f t="shared" si="31"/>
        <v>490</v>
      </c>
      <c r="CI27" s="74">
        <f t="shared" si="32"/>
        <v>0</v>
      </c>
      <c r="CJ27" s="74">
        <f t="shared" si="33"/>
        <v>0</v>
      </c>
      <c r="CK27" s="74">
        <f t="shared" si="34"/>
        <v>0</v>
      </c>
      <c r="CL27" s="74">
        <f t="shared" si="35"/>
        <v>0</v>
      </c>
      <c r="CM27" s="74">
        <f t="shared" si="36"/>
        <v>0</v>
      </c>
      <c r="CN27" s="74">
        <f t="shared" si="37"/>
        <v>0</v>
      </c>
      <c r="CO27" s="74">
        <f t="shared" si="38"/>
        <v>0</v>
      </c>
      <c r="CP27" s="74">
        <f t="shared" si="39"/>
        <v>0</v>
      </c>
      <c r="CQ27" s="74">
        <f t="shared" si="40"/>
        <v>20545</v>
      </c>
      <c r="CR27" s="74">
        <f t="shared" si="41"/>
        <v>0</v>
      </c>
      <c r="CS27" s="74">
        <f t="shared" si="42"/>
        <v>0</v>
      </c>
      <c r="CT27" s="74">
        <f t="shared" si="43"/>
        <v>0</v>
      </c>
      <c r="CU27" s="74">
        <f t="shared" si="44"/>
        <v>0</v>
      </c>
      <c r="CV27" s="74">
        <f t="shared" si="45"/>
        <v>0</v>
      </c>
      <c r="CW27" s="74">
        <f t="shared" si="46"/>
        <v>10750</v>
      </c>
      <c r="CX27" s="74">
        <f t="shared" si="47"/>
        <v>4332</v>
      </c>
      <c r="CY27" s="74">
        <f t="shared" si="48"/>
        <v>0</v>
      </c>
      <c r="CZ27" s="74">
        <f t="shared" si="49"/>
        <v>6418</v>
      </c>
      <c r="DA27" s="74">
        <f t="shared" si="50"/>
        <v>0</v>
      </c>
      <c r="DB27" s="74">
        <f t="shared" si="51"/>
        <v>9795</v>
      </c>
      <c r="DC27" s="74">
        <f t="shared" si="52"/>
        <v>351</v>
      </c>
      <c r="DD27" s="74">
        <f t="shared" si="53"/>
        <v>5702</v>
      </c>
      <c r="DE27" s="74">
        <f t="shared" si="54"/>
        <v>2846</v>
      </c>
      <c r="DF27" s="74">
        <f t="shared" si="55"/>
        <v>896</v>
      </c>
      <c r="DG27" s="74">
        <f t="shared" si="56"/>
        <v>0</v>
      </c>
      <c r="DH27" s="74">
        <f t="shared" si="57"/>
        <v>0</v>
      </c>
      <c r="DI27" s="74">
        <f t="shared" si="58"/>
        <v>0</v>
      </c>
      <c r="DJ27" s="74">
        <f t="shared" si="59"/>
        <v>20545</v>
      </c>
    </row>
    <row r="28" spans="1:114" s="50" customFormat="1" ht="12" customHeight="1">
      <c r="A28" s="53" t="s">
        <v>106</v>
      </c>
      <c r="B28" s="54" t="s">
        <v>150</v>
      </c>
      <c r="C28" s="53" t="s">
        <v>151</v>
      </c>
      <c r="D28" s="74">
        <f t="shared" si="6"/>
        <v>348644</v>
      </c>
      <c r="E28" s="74">
        <f t="shared" si="7"/>
        <v>95764</v>
      </c>
      <c r="F28" s="74">
        <v>9408</v>
      </c>
      <c r="G28" s="74">
        <v>0</v>
      </c>
      <c r="H28" s="74">
        <v>24700</v>
      </c>
      <c r="I28" s="74">
        <v>28478</v>
      </c>
      <c r="J28" s="75" t="s">
        <v>109</v>
      </c>
      <c r="K28" s="74">
        <v>33178</v>
      </c>
      <c r="L28" s="74">
        <v>252880</v>
      </c>
      <c r="M28" s="74">
        <f t="shared" si="8"/>
        <v>68309</v>
      </c>
      <c r="N28" s="74">
        <f t="shared" si="9"/>
        <v>0</v>
      </c>
      <c r="O28" s="74">
        <v>0</v>
      </c>
      <c r="P28" s="74">
        <v>0</v>
      </c>
      <c r="Q28" s="74">
        <v>0</v>
      </c>
      <c r="R28" s="74">
        <v>0</v>
      </c>
      <c r="S28" s="75" t="s">
        <v>109</v>
      </c>
      <c r="T28" s="74">
        <v>0</v>
      </c>
      <c r="U28" s="74">
        <v>68309</v>
      </c>
      <c r="V28" s="74">
        <f t="shared" si="10"/>
        <v>416953</v>
      </c>
      <c r="W28" s="74">
        <f t="shared" si="11"/>
        <v>95764</v>
      </c>
      <c r="X28" s="74">
        <f t="shared" si="12"/>
        <v>9408</v>
      </c>
      <c r="Y28" s="74">
        <f t="shared" si="13"/>
        <v>0</v>
      </c>
      <c r="Z28" s="74">
        <f t="shared" si="14"/>
        <v>24700</v>
      </c>
      <c r="AA28" s="74">
        <f t="shared" si="15"/>
        <v>28478</v>
      </c>
      <c r="AB28" s="75" t="s">
        <v>109</v>
      </c>
      <c r="AC28" s="74">
        <f t="shared" si="16"/>
        <v>33178</v>
      </c>
      <c r="AD28" s="74">
        <f t="shared" si="17"/>
        <v>321189</v>
      </c>
      <c r="AE28" s="74">
        <f t="shared" si="18"/>
        <v>73500</v>
      </c>
      <c r="AF28" s="74">
        <f t="shared" si="19"/>
        <v>73500</v>
      </c>
      <c r="AG28" s="74">
        <v>0</v>
      </c>
      <c r="AH28" s="74">
        <v>73500</v>
      </c>
      <c r="AI28" s="74">
        <v>0</v>
      </c>
      <c r="AJ28" s="74">
        <v>0</v>
      </c>
      <c r="AK28" s="74">
        <v>0</v>
      </c>
      <c r="AL28" s="74">
        <v>0</v>
      </c>
      <c r="AM28" s="74">
        <f t="shared" si="20"/>
        <v>272104</v>
      </c>
      <c r="AN28" s="74">
        <f t="shared" si="21"/>
        <v>113093</v>
      </c>
      <c r="AO28" s="74">
        <v>47748</v>
      </c>
      <c r="AP28" s="74">
        <v>39800</v>
      </c>
      <c r="AQ28" s="74">
        <v>25545</v>
      </c>
      <c r="AR28" s="74">
        <v>0</v>
      </c>
      <c r="AS28" s="74">
        <f t="shared" si="22"/>
        <v>98664</v>
      </c>
      <c r="AT28" s="74">
        <v>6702</v>
      </c>
      <c r="AU28" s="74">
        <v>87012</v>
      </c>
      <c r="AV28" s="74">
        <v>4950</v>
      </c>
      <c r="AW28" s="74">
        <v>0</v>
      </c>
      <c r="AX28" s="74">
        <f t="shared" si="23"/>
        <v>55817</v>
      </c>
      <c r="AY28" s="74">
        <v>17892</v>
      </c>
      <c r="AZ28" s="74">
        <v>37425</v>
      </c>
      <c r="BA28" s="74">
        <v>500</v>
      </c>
      <c r="BB28" s="74">
        <v>0</v>
      </c>
      <c r="BC28" s="74">
        <v>0</v>
      </c>
      <c r="BD28" s="74">
        <v>4530</v>
      </c>
      <c r="BE28" s="74">
        <v>3040</v>
      </c>
      <c r="BF28" s="74">
        <f t="shared" si="24"/>
        <v>348644</v>
      </c>
      <c r="BG28" s="74">
        <f t="shared" si="25"/>
        <v>0</v>
      </c>
      <c r="BH28" s="74">
        <f t="shared" si="26"/>
        <v>0</v>
      </c>
      <c r="BI28" s="74">
        <v>0</v>
      </c>
      <c r="BJ28" s="74">
        <v>0</v>
      </c>
      <c r="BK28" s="74">
        <v>0</v>
      </c>
      <c r="BL28" s="74">
        <v>0</v>
      </c>
      <c r="BM28" s="74">
        <v>0</v>
      </c>
      <c r="BN28" s="74">
        <v>0</v>
      </c>
      <c r="BO28" s="74">
        <f t="shared" si="27"/>
        <v>68309</v>
      </c>
      <c r="BP28" s="74">
        <f t="shared" si="28"/>
        <v>0</v>
      </c>
      <c r="BQ28" s="74">
        <v>0</v>
      </c>
      <c r="BR28" s="74">
        <v>0</v>
      </c>
      <c r="BS28" s="74">
        <v>0</v>
      </c>
      <c r="BT28" s="74">
        <v>0</v>
      </c>
      <c r="BU28" s="74">
        <f t="shared" si="29"/>
        <v>45309</v>
      </c>
      <c r="BV28" s="74">
        <v>0</v>
      </c>
      <c r="BW28" s="74">
        <v>45309</v>
      </c>
      <c r="BX28" s="74">
        <v>0</v>
      </c>
      <c r="BY28" s="74">
        <v>0</v>
      </c>
      <c r="BZ28" s="74">
        <f t="shared" si="30"/>
        <v>23000</v>
      </c>
      <c r="CA28" s="74">
        <v>0</v>
      </c>
      <c r="CB28" s="74">
        <v>23000</v>
      </c>
      <c r="CC28" s="74">
        <v>0</v>
      </c>
      <c r="CD28" s="74">
        <v>0</v>
      </c>
      <c r="CE28" s="74">
        <v>0</v>
      </c>
      <c r="CF28" s="74">
        <v>0</v>
      </c>
      <c r="CG28" s="74">
        <v>0</v>
      </c>
      <c r="CH28" s="74">
        <f t="shared" si="31"/>
        <v>68309</v>
      </c>
      <c r="CI28" s="74">
        <f t="shared" si="32"/>
        <v>73500</v>
      </c>
      <c r="CJ28" s="74">
        <f t="shared" si="33"/>
        <v>73500</v>
      </c>
      <c r="CK28" s="74">
        <f t="shared" si="34"/>
        <v>0</v>
      </c>
      <c r="CL28" s="74">
        <f t="shared" si="35"/>
        <v>73500</v>
      </c>
      <c r="CM28" s="74">
        <f t="shared" si="36"/>
        <v>0</v>
      </c>
      <c r="CN28" s="74">
        <f t="shared" si="37"/>
        <v>0</v>
      </c>
      <c r="CO28" s="74">
        <f t="shared" si="38"/>
        <v>0</v>
      </c>
      <c r="CP28" s="74">
        <f t="shared" si="39"/>
        <v>0</v>
      </c>
      <c r="CQ28" s="74">
        <f t="shared" si="40"/>
        <v>340413</v>
      </c>
      <c r="CR28" s="74">
        <f t="shared" si="41"/>
        <v>113093</v>
      </c>
      <c r="CS28" s="74">
        <f t="shared" si="42"/>
        <v>47748</v>
      </c>
      <c r="CT28" s="74">
        <f t="shared" si="43"/>
        <v>39800</v>
      </c>
      <c r="CU28" s="74">
        <f t="shared" si="44"/>
        <v>25545</v>
      </c>
      <c r="CV28" s="74">
        <f t="shared" si="45"/>
        <v>0</v>
      </c>
      <c r="CW28" s="74">
        <f t="shared" si="46"/>
        <v>143973</v>
      </c>
      <c r="CX28" s="74">
        <f t="shared" si="47"/>
        <v>6702</v>
      </c>
      <c r="CY28" s="74">
        <f t="shared" si="48"/>
        <v>132321</v>
      </c>
      <c r="CZ28" s="74">
        <f t="shared" si="49"/>
        <v>4950</v>
      </c>
      <c r="DA28" s="74">
        <f t="shared" si="50"/>
        <v>0</v>
      </c>
      <c r="DB28" s="74">
        <f t="shared" si="51"/>
        <v>78817</v>
      </c>
      <c r="DC28" s="74">
        <f t="shared" si="52"/>
        <v>17892</v>
      </c>
      <c r="DD28" s="74">
        <f t="shared" si="53"/>
        <v>60425</v>
      </c>
      <c r="DE28" s="74">
        <f t="shared" si="54"/>
        <v>500</v>
      </c>
      <c r="DF28" s="74">
        <f t="shared" si="55"/>
        <v>0</v>
      </c>
      <c r="DG28" s="74">
        <f t="shared" si="56"/>
        <v>0</v>
      </c>
      <c r="DH28" s="74">
        <f t="shared" si="57"/>
        <v>4530</v>
      </c>
      <c r="DI28" s="74">
        <f t="shared" si="58"/>
        <v>3040</v>
      </c>
      <c r="DJ28" s="74">
        <f t="shared" si="59"/>
        <v>416953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ゴシック,標準"&amp;14廃棄物処理事業経費（市区町村の合計）（平成21年度実績）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5.69921875" style="76" customWidth="1"/>
    <col min="115" max="16384" width="9" style="47" customWidth="1"/>
  </cols>
  <sheetData>
    <row r="1" spans="1:114" s="55" customFormat="1" ht="17.25">
      <c r="A1" s="130" t="s">
        <v>152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7" t="s">
        <v>153</v>
      </c>
      <c r="B2" s="147" t="s">
        <v>154</v>
      </c>
      <c r="C2" s="150" t="s">
        <v>155</v>
      </c>
      <c r="D2" s="131" t="s">
        <v>156</v>
      </c>
      <c r="E2" s="78"/>
      <c r="F2" s="78"/>
      <c r="G2" s="78"/>
      <c r="H2" s="78"/>
      <c r="I2" s="78"/>
      <c r="J2" s="78"/>
      <c r="K2" s="78"/>
      <c r="L2" s="79"/>
      <c r="M2" s="131" t="s">
        <v>157</v>
      </c>
      <c r="N2" s="78"/>
      <c r="O2" s="78"/>
      <c r="P2" s="78"/>
      <c r="Q2" s="78"/>
      <c r="R2" s="78"/>
      <c r="S2" s="78"/>
      <c r="T2" s="78"/>
      <c r="U2" s="79"/>
      <c r="V2" s="131" t="s">
        <v>158</v>
      </c>
      <c r="W2" s="78"/>
      <c r="X2" s="78"/>
      <c r="Y2" s="78"/>
      <c r="Z2" s="78"/>
      <c r="AA2" s="78"/>
      <c r="AB2" s="78"/>
      <c r="AC2" s="78"/>
      <c r="AD2" s="79"/>
      <c r="AE2" s="132" t="s">
        <v>159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160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161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8"/>
      <c r="B3" s="148"/>
      <c r="C3" s="151"/>
      <c r="D3" s="133" t="s">
        <v>162</v>
      </c>
      <c r="E3" s="83"/>
      <c r="F3" s="83"/>
      <c r="G3" s="83"/>
      <c r="H3" s="83"/>
      <c r="I3" s="83"/>
      <c r="J3" s="83"/>
      <c r="K3" s="83"/>
      <c r="L3" s="84"/>
      <c r="M3" s="133" t="s">
        <v>162</v>
      </c>
      <c r="N3" s="83"/>
      <c r="O3" s="83"/>
      <c r="P3" s="83"/>
      <c r="Q3" s="83"/>
      <c r="R3" s="83"/>
      <c r="S3" s="83"/>
      <c r="T3" s="83"/>
      <c r="U3" s="84"/>
      <c r="V3" s="133" t="s">
        <v>163</v>
      </c>
      <c r="W3" s="83"/>
      <c r="X3" s="83"/>
      <c r="Y3" s="83"/>
      <c r="Z3" s="83"/>
      <c r="AA3" s="83"/>
      <c r="AB3" s="83"/>
      <c r="AC3" s="83"/>
      <c r="AD3" s="84"/>
      <c r="AE3" s="134" t="s">
        <v>164</v>
      </c>
      <c r="AF3" s="80"/>
      <c r="AG3" s="80"/>
      <c r="AH3" s="80"/>
      <c r="AI3" s="80"/>
      <c r="AJ3" s="80"/>
      <c r="AK3" s="80"/>
      <c r="AL3" s="85"/>
      <c r="AM3" s="81" t="s">
        <v>165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4</v>
      </c>
      <c r="BF3" s="90" t="s">
        <v>166</v>
      </c>
      <c r="BG3" s="134" t="s">
        <v>167</v>
      </c>
      <c r="BH3" s="80"/>
      <c r="BI3" s="80"/>
      <c r="BJ3" s="80"/>
      <c r="BK3" s="80"/>
      <c r="BL3" s="80"/>
      <c r="BM3" s="80"/>
      <c r="BN3" s="85"/>
      <c r="BO3" s="81" t="s">
        <v>165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168</v>
      </c>
      <c r="CH3" s="90" t="s">
        <v>158</v>
      </c>
      <c r="CI3" s="134" t="s">
        <v>167</v>
      </c>
      <c r="CJ3" s="80"/>
      <c r="CK3" s="80"/>
      <c r="CL3" s="80"/>
      <c r="CM3" s="80"/>
      <c r="CN3" s="80"/>
      <c r="CO3" s="80"/>
      <c r="CP3" s="85"/>
      <c r="CQ3" s="81" t="s">
        <v>169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4</v>
      </c>
      <c r="DJ3" s="90" t="s">
        <v>158</v>
      </c>
    </row>
    <row r="4" spans="1:114" s="55" customFormat="1" ht="13.5" customHeight="1">
      <c r="A4" s="148"/>
      <c r="B4" s="148"/>
      <c r="C4" s="151"/>
      <c r="D4" s="68"/>
      <c r="E4" s="133" t="s">
        <v>170</v>
      </c>
      <c r="F4" s="91"/>
      <c r="G4" s="91"/>
      <c r="H4" s="91"/>
      <c r="I4" s="91"/>
      <c r="J4" s="91"/>
      <c r="K4" s="92"/>
      <c r="L4" s="124" t="s">
        <v>171</v>
      </c>
      <c r="M4" s="68"/>
      <c r="N4" s="133" t="s">
        <v>172</v>
      </c>
      <c r="O4" s="91"/>
      <c r="P4" s="91"/>
      <c r="Q4" s="91"/>
      <c r="R4" s="91"/>
      <c r="S4" s="91"/>
      <c r="T4" s="92"/>
      <c r="U4" s="124" t="s">
        <v>173</v>
      </c>
      <c r="V4" s="68"/>
      <c r="W4" s="133" t="s">
        <v>172</v>
      </c>
      <c r="X4" s="91"/>
      <c r="Y4" s="91"/>
      <c r="Z4" s="91"/>
      <c r="AA4" s="91"/>
      <c r="AB4" s="91"/>
      <c r="AC4" s="92"/>
      <c r="AD4" s="124" t="s">
        <v>171</v>
      </c>
      <c r="AE4" s="90" t="s">
        <v>174</v>
      </c>
      <c r="AF4" s="95" t="s">
        <v>175</v>
      </c>
      <c r="AG4" s="89"/>
      <c r="AH4" s="93"/>
      <c r="AI4" s="80"/>
      <c r="AJ4" s="94"/>
      <c r="AK4" s="135" t="s">
        <v>176</v>
      </c>
      <c r="AL4" s="145" t="s">
        <v>177</v>
      </c>
      <c r="AM4" s="90" t="s">
        <v>166</v>
      </c>
      <c r="AN4" s="134" t="s">
        <v>178</v>
      </c>
      <c r="AO4" s="87"/>
      <c r="AP4" s="87"/>
      <c r="AQ4" s="87"/>
      <c r="AR4" s="88"/>
      <c r="AS4" s="134" t="s">
        <v>179</v>
      </c>
      <c r="AT4" s="80"/>
      <c r="AU4" s="80"/>
      <c r="AV4" s="94"/>
      <c r="AW4" s="95" t="s">
        <v>180</v>
      </c>
      <c r="AX4" s="134" t="s">
        <v>181</v>
      </c>
      <c r="AY4" s="86"/>
      <c r="AZ4" s="87"/>
      <c r="BA4" s="87"/>
      <c r="BB4" s="88"/>
      <c r="BC4" s="95" t="s">
        <v>2</v>
      </c>
      <c r="BD4" s="95" t="s">
        <v>182</v>
      </c>
      <c r="BE4" s="90"/>
      <c r="BF4" s="90"/>
      <c r="BG4" s="90" t="s">
        <v>183</v>
      </c>
      <c r="BH4" s="95" t="s">
        <v>184</v>
      </c>
      <c r="BI4" s="89"/>
      <c r="BJ4" s="93"/>
      <c r="BK4" s="80"/>
      <c r="BL4" s="94"/>
      <c r="BM4" s="135" t="s">
        <v>185</v>
      </c>
      <c r="BN4" s="145" t="s">
        <v>177</v>
      </c>
      <c r="BO4" s="90" t="s">
        <v>166</v>
      </c>
      <c r="BP4" s="134" t="s">
        <v>186</v>
      </c>
      <c r="BQ4" s="87"/>
      <c r="BR4" s="87"/>
      <c r="BS4" s="87"/>
      <c r="BT4" s="88"/>
      <c r="BU4" s="134" t="s">
        <v>187</v>
      </c>
      <c r="BV4" s="80"/>
      <c r="BW4" s="80"/>
      <c r="BX4" s="94"/>
      <c r="BY4" s="95" t="s">
        <v>188</v>
      </c>
      <c r="BZ4" s="134" t="s">
        <v>189</v>
      </c>
      <c r="CA4" s="96"/>
      <c r="CB4" s="96"/>
      <c r="CC4" s="97"/>
      <c r="CD4" s="88"/>
      <c r="CE4" s="95" t="s">
        <v>2</v>
      </c>
      <c r="CF4" s="95" t="s">
        <v>182</v>
      </c>
      <c r="CG4" s="90"/>
      <c r="CH4" s="90"/>
      <c r="CI4" s="90" t="s">
        <v>166</v>
      </c>
      <c r="CJ4" s="95" t="s">
        <v>190</v>
      </c>
      <c r="CK4" s="89"/>
      <c r="CL4" s="93"/>
      <c r="CM4" s="80"/>
      <c r="CN4" s="94"/>
      <c r="CO4" s="135" t="s">
        <v>191</v>
      </c>
      <c r="CP4" s="145" t="s">
        <v>192</v>
      </c>
      <c r="CQ4" s="90" t="s">
        <v>166</v>
      </c>
      <c r="CR4" s="134" t="s">
        <v>186</v>
      </c>
      <c r="CS4" s="87"/>
      <c r="CT4" s="87"/>
      <c r="CU4" s="87"/>
      <c r="CV4" s="88"/>
      <c r="CW4" s="134" t="s">
        <v>193</v>
      </c>
      <c r="CX4" s="80"/>
      <c r="CY4" s="80"/>
      <c r="CZ4" s="94"/>
      <c r="DA4" s="95" t="s">
        <v>180</v>
      </c>
      <c r="DB4" s="134" t="s">
        <v>194</v>
      </c>
      <c r="DC4" s="87"/>
      <c r="DD4" s="87"/>
      <c r="DE4" s="87"/>
      <c r="DF4" s="88"/>
      <c r="DG4" s="95" t="s">
        <v>195</v>
      </c>
      <c r="DH4" s="95" t="s">
        <v>182</v>
      </c>
      <c r="DI4" s="90"/>
      <c r="DJ4" s="90"/>
    </row>
    <row r="5" spans="1:114" s="55" customFormat="1" ht="22.5">
      <c r="A5" s="148"/>
      <c r="B5" s="148"/>
      <c r="C5" s="151"/>
      <c r="D5" s="68"/>
      <c r="E5" s="125" t="s">
        <v>166</v>
      </c>
      <c r="F5" s="123" t="s">
        <v>196</v>
      </c>
      <c r="G5" s="123" t="s">
        <v>197</v>
      </c>
      <c r="H5" s="123" t="s">
        <v>198</v>
      </c>
      <c r="I5" s="123" t="s">
        <v>199</v>
      </c>
      <c r="J5" s="123" t="s">
        <v>3</v>
      </c>
      <c r="K5" s="123" t="s">
        <v>200</v>
      </c>
      <c r="L5" s="67"/>
      <c r="M5" s="68"/>
      <c r="N5" s="125" t="s">
        <v>166</v>
      </c>
      <c r="O5" s="123" t="s">
        <v>196</v>
      </c>
      <c r="P5" s="123" t="s">
        <v>201</v>
      </c>
      <c r="Q5" s="123" t="s">
        <v>202</v>
      </c>
      <c r="R5" s="123" t="s">
        <v>203</v>
      </c>
      <c r="S5" s="123" t="s">
        <v>204</v>
      </c>
      <c r="T5" s="123" t="s">
        <v>4</v>
      </c>
      <c r="U5" s="67"/>
      <c r="V5" s="68"/>
      <c r="W5" s="125" t="s">
        <v>166</v>
      </c>
      <c r="X5" s="123" t="s">
        <v>196</v>
      </c>
      <c r="Y5" s="123" t="s">
        <v>197</v>
      </c>
      <c r="Z5" s="123" t="s">
        <v>205</v>
      </c>
      <c r="AA5" s="123" t="s">
        <v>199</v>
      </c>
      <c r="AB5" s="123" t="s">
        <v>3</v>
      </c>
      <c r="AC5" s="123" t="s">
        <v>4</v>
      </c>
      <c r="AD5" s="67"/>
      <c r="AE5" s="90"/>
      <c r="AF5" s="90" t="s">
        <v>166</v>
      </c>
      <c r="AG5" s="135" t="s">
        <v>206</v>
      </c>
      <c r="AH5" s="135" t="s">
        <v>207</v>
      </c>
      <c r="AI5" s="135" t="s">
        <v>208</v>
      </c>
      <c r="AJ5" s="135" t="s">
        <v>4</v>
      </c>
      <c r="AK5" s="98"/>
      <c r="AL5" s="146"/>
      <c r="AM5" s="90"/>
      <c r="AN5" s="90" t="s">
        <v>166</v>
      </c>
      <c r="AO5" s="90" t="s">
        <v>209</v>
      </c>
      <c r="AP5" s="90" t="s">
        <v>210</v>
      </c>
      <c r="AQ5" s="90" t="s">
        <v>211</v>
      </c>
      <c r="AR5" s="90" t="s">
        <v>212</v>
      </c>
      <c r="AS5" s="90" t="s">
        <v>166</v>
      </c>
      <c r="AT5" s="95" t="s">
        <v>213</v>
      </c>
      <c r="AU5" s="95" t="s">
        <v>214</v>
      </c>
      <c r="AV5" s="95" t="s">
        <v>215</v>
      </c>
      <c r="AW5" s="90"/>
      <c r="AX5" s="90" t="s">
        <v>216</v>
      </c>
      <c r="AY5" s="95" t="s">
        <v>217</v>
      </c>
      <c r="AZ5" s="95" t="s">
        <v>214</v>
      </c>
      <c r="BA5" s="95" t="s">
        <v>218</v>
      </c>
      <c r="BB5" s="95" t="s">
        <v>4</v>
      </c>
      <c r="BC5" s="90"/>
      <c r="BD5" s="90"/>
      <c r="BE5" s="90"/>
      <c r="BF5" s="90"/>
      <c r="BG5" s="90"/>
      <c r="BH5" s="90" t="s">
        <v>183</v>
      </c>
      <c r="BI5" s="135" t="s">
        <v>219</v>
      </c>
      <c r="BJ5" s="135" t="s">
        <v>220</v>
      </c>
      <c r="BK5" s="135" t="s">
        <v>221</v>
      </c>
      <c r="BL5" s="135" t="s">
        <v>4</v>
      </c>
      <c r="BM5" s="98"/>
      <c r="BN5" s="146"/>
      <c r="BO5" s="90"/>
      <c r="BP5" s="90" t="s">
        <v>166</v>
      </c>
      <c r="BQ5" s="90" t="s">
        <v>222</v>
      </c>
      <c r="BR5" s="90" t="s">
        <v>223</v>
      </c>
      <c r="BS5" s="90" t="s">
        <v>224</v>
      </c>
      <c r="BT5" s="90" t="s">
        <v>225</v>
      </c>
      <c r="BU5" s="90" t="s">
        <v>166</v>
      </c>
      <c r="BV5" s="95" t="s">
        <v>213</v>
      </c>
      <c r="BW5" s="95" t="s">
        <v>226</v>
      </c>
      <c r="BX5" s="95" t="s">
        <v>227</v>
      </c>
      <c r="BY5" s="90"/>
      <c r="BZ5" s="90" t="s">
        <v>183</v>
      </c>
      <c r="CA5" s="95" t="s">
        <v>213</v>
      </c>
      <c r="CB5" s="95" t="s">
        <v>214</v>
      </c>
      <c r="CC5" s="95" t="s">
        <v>218</v>
      </c>
      <c r="CD5" s="95" t="s">
        <v>228</v>
      </c>
      <c r="CE5" s="90"/>
      <c r="CF5" s="90"/>
      <c r="CG5" s="90"/>
      <c r="CH5" s="90"/>
      <c r="CI5" s="90"/>
      <c r="CJ5" s="90" t="s">
        <v>216</v>
      </c>
      <c r="CK5" s="135" t="s">
        <v>206</v>
      </c>
      <c r="CL5" s="135" t="s">
        <v>229</v>
      </c>
      <c r="CM5" s="135" t="s">
        <v>221</v>
      </c>
      <c r="CN5" s="135" t="s">
        <v>4</v>
      </c>
      <c r="CO5" s="98"/>
      <c r="CP5" s="146"/>
      <c r="CQ5" s="90"/>
      <c r="CR5" s="90" t="s">
        <v>166</v>
      </c>
      <c r="CS5" s="90" t="s">
        <v>209</v>
      </c>
      <c r="CT5" s="90" t="s">
        <v>230</v>
      </c>
      <c r="CU5" s="90" t="s">
        <v>231</v>
      </c>
      <c r="CV5" s="90" t="s">
        <v>225</v>
      </c>
      <c r="CW5" s="90" t="s">
        <v>166</v>
      </c>
      <c r="CX5" s="95" t="s">
        <v>213</v>
      </c>
      <c r="CY5" s="95" t="s">
        <v>214</v>
      </c>
      <c r="CZ5" s="95" t="s">
        <v>218</v>
      </c>
      <c r="DA5" s="90"/>
      <c r="DB5" s="90" t="s">
        <v>166</v>
      </c>
      <c r="DC5" s="95" t="s">
        <v>213</v>
      </c>
      <c r="DD5" s="95" t="s">
        <v>214</v>
      </c>
      <c r="DE5" s="95" t="s">
        <v>218</v>
      </c>
      <c r="DF5" s="95" t="s">
        <v>4</v>
      </c>
      <c r="DG5" s="90"/>
      <c r="DH5" s="90"/>
      <c r="DI5" s="90"/>
      <c r="DJ5" s="90"/>
    </row>
    <row r="6" spans="1:114" s="56" customFormat="1" ht="13.5">
      <c r="A6" s="149"/>
      <c r="B6" s="149"/>
      <c r="C6" s="152"/>
      <c r="D6" s="99" t="s">
        <v>232</v>
      </c>
      <c r="E6" s="99" t="s">
        <v>232</v>
      </c>
      <c r="F6" s="100" t="s">
        <v>232</v>
      </c>
      <c r="G6" s="100" t="s">
        <v>232</v>
      </c>
      <c r="H6" s="100" t="s">
        <v>232</v>
      </c>
      <c r="I6" s="100" t="s">
        <v>232</v>
      </c>
      <c r="J6" s="100" t="s">
        <v>232</v>
      </c>
      <c r="K6" s="100" t="s">
        <v>232</v>
      </c>
      <c r="L6" s="100" t="s">
        <v>232</v>
      </c>
      <c r="M6" s="99" t="s">
        <v>232</v>
      </c>
      <c r="N6" s="99" t="s">
        <v>232</v>
      </c>
      <c r="O6" s="100" t="s">
        <v>232</v>
      </c>
      <c r="P6" s="100" t="s">
        <v>232</v>
      </c>
      <c r="Q6" s="100" t="s">
        <v>232</v>
      </c>
      <c r="R6" s="100" t="s">
        <v>232</v>
      </c>
      <c r="S6" s="100" t="s">
        <v>232</v>
      </c>
      <c r="T6" s="100" t="s">
        <v>232</v>
      </c>
      <c r="U6" s="100" t="s">
        <v>232</v>
      </c>
      <c r="V6" s="99" t="s">
        <v>232</v>
      </c>
      <c r="W6" s="99" t="s">
        <v>232</v>
      </c>
      <c r="X6" s="100" t="s">
        <v>232</v>
      </c>
      <c r="Y6" s="100" t="s">
        <v>232</v>
      </c>
      <c r="Z6" s="100" t="s">
        <v>232</v>
      </c>
      <c r="AA6" s="100" t="s">
        <v>232</v>
      </c>
      <c r="AB6" s="100" t="s">
        <v>232</v>
      </c>
      <c r="AC6" s="100" t="s">
        <v>232</v>
      </c>
      <c r="AD6" s="100" t="s">
        <v>232</v>
      </c>
      <c r="AE6" s="101" t="s">
        <v>232</v>
      </c>
      <c r="AF6" s="101" t="s">
        <v>232</v>
      </c>
      <c r="AG6" s="102" t="s">
        <v>232</v>
      </c>
      <c r="AH6" s="102" t="s">
        <v>232</v>
      </c>
      <c r="AI6" s="102" t="s">
        <v>232</v>
      </c>
      <c r="AJ6" s="102" t="s">
        <v>232</v>
      </c>
      <c r="AK6" s="102" t="s">
        <v>232</v>
      </c>
      <c r="AL6" s="102" t="s">
        <v>232</v>
      </c>
      <c r="AM6" s="101" t="s">
        <v>232</v>
      </c>
      <c r="AN6" s="101" t="s">
        <v>232</v>
      </c>
      <c r="AO6" s="101" t="s">
        <v>232</v>
      </c>
      <c r="AP6" s="101" t="s">
        <v>232</v>
      </c>
      <c r="AQ6" s="101" t="s">
        <v>232</v>
      </c>
      <c r="AR6" s="101" t="s">
        <v>232</v>
      </c>
      <c r="AS6" s="101" t="s">
        <v>232</v>
      </c>
      <c r="AT6" s="101" t="s">
        <v>232</v>
      </c>
      <c r="AU6" s="101" t="s">
        <v>232</v>
      </c>
      <c r="AV6" s="101" t="s">
        <v>232</v>
      </c>
      <c r="AW6" s="101" t="s">
        <v>232</v>
      </c>
      <c r="AX6" s="101" t="s">
        <v>232</v>
      </c>
      <c r="AY6" s="101" t="s">
        <v>232</v>
      </c>
      <c r="AZ6" s="101" t="s">
        <v>232</v>
      </c>
      <c r="BA6" s="101" t="s">
        <v>232</v>
      </c>
      <c r="BB6" s="101" t="s">
        <v>232</v>
      </c>
      <c r="BC6" s="101" t="s">
        <v>232</v>
      </c>
      <c r="BD6" s="101" t="s">
        <v>232</v>
      </c>
      <c r="BE6" s="101" t="s">
        <v>232</v>
      </c>
      <c r="BF6" s="101" t="s">
        <v>232</v>
      </c>
      <c r="BG6" s="101" t="s">
        <v>232</v>
      </c>
      <c r="BH6" s="101" t="s">
        <v>232</v>
      </c>
      <c r="BI6" s="102" t="s">
        <v>232</v>
      </c>
      <c r="BJ6" s="102" t="s">
        <v>232</v>
      </c>
      <c r="BK6" s="102" t="s">
        <v>232</v>
      </c>
      <c r="BL6" s="102" t="s">
        <v>232</v>
      </c>
      <c r="BM6" s="102" t="s">
        <v>232</v>
      </c>
      <c r="BN6" s="102" t="s">
        <v>232</v>
      </c>
      <c r="BO6" s="101" t="s">
        <v>232</v>
      </c>
      <c r="BP6" s="101" t="s">
        <v>232</v>
      </c>
      <c r="BQ6" s="101" t="s">
        <v>232</v>
      </c>
      <c r="BR6" s="101" t="s">
        <v>232</v>
      </c>
      <c r="BS6" s="101" t="s">
        <v>232</v>
      </c>
      <c r="BT6" s="101" t="s">
        <v>232</v>
      </c>
      <c r="BU6" s="101" t="s">
        <v>232</v>
      </c>
      <c r="BV6" s="101" t="s">
        <v>232</v>
      </c>
      <c r="BW6" s="101" t="s">
        <v>232</v>
      </c>
      <c r="BX6" s="101" t="s">
        <v>232</v>
      </c>
      <c r="BY6" s="101" t="s">
        <v>232</v>
      </c>
      <c r="BZ6" s="101" t="s">
        <v>232</v>
      </c>
      <c r="CA6" s="101" t="s">
        <v>232</v>
      </c>
      <c r="CB6" s="101" t="s">
        <v>232</v>
      </c>
      <c r="CC6" s="101" t="s">
        <v>232</v>
      </c>
      <c r="CD6" s="101" t="s">
        <v>232</v>
      </c>
      <c r="CE6" s="101" t="s">
        <v>232</v>
      </c>
      <c r="CF6" s="101" t="s">
        <v>232</v>
      </c>
      <c r="CG6" s="101" t="s">
        <v>232</v>
      </c>
      <c r="CH6" s="101" t="s">
        <v>232</v>
      </c>
      <c r="CI6" s="101" t="s">
        <v>232</v>
      </c>
      <c r="CJ6" s="101" t="s">
        <v>232</v>
      </c>
      <c r="CK6" s="102" t="s">
        <v>232</v>
      </c>
      <c r="CL6" s="102" t="s">
        <v>232</v>
      </c>
      <c r="CM6" s="102" t="s">
        <v>232</v>
      </c>
      <c r="CN6" s="102" t="s">
        <v>232</v>
      </c>
      <c r="CO6" s="102" t="s">
        <v>232</v>
      </c>
      <c r="CP6" s="102" t="s">
        <v>232</v>
      </c>
      <c r="CQ6" s="101" t="s">
        <v>232</v>
      </c>
      <c r="CR6" s="101" t="s">
        <v>232</v>
      </c>
      <c r="CS6" s="102" t="s">
        <v>232</v>
      </c>
      <c r="CT6" s="102" t="s">
        <v>232</v>
      </c>
      <c r="CU6" s="102" t="s">
        <v>232</v>
      </c>
      <c r="CV6" s="102" t="s">
        <v>232</v>
      </c>
      <c r="CW6" s="101" t="s">
        <v>232</v>
      </c>
      <c r="CX6" s="101" t="s">
        <v>232</v>
      </c>
      <c r="CY6" s="101" t="s">
        <v>232</v>
      </c>
      <c r="CZ6" s="101" t="s">
        <v>232</v>
      </c>
      <c r="DA6" s="101" t="s">
        <v>232</v>
      </c>
      <c r="DB6" s="101" t="s">
        <v>232</v>
      </c>
      <c r="DC6" s="101" t="s">
        <v>232</v>
      </c>
      <c r="DD6" s="101" t="s">
        <v>232</v>
      </c>
      <c r="DE6" s="101" t="s">
        <v>232</v>
      </c>
      <c r="DF6" s="101" t="s">
        <v>232</v>
      </c>
      <c r="DG6" s="101" t="s">
        <v>232</v>
      </c>
      <c r="DH6" s="101" t="s">
        <v>232</v>
      </c>
      <c r="DI6" s="101" t="s">
        <v>232</v>
      </c>
      <c r="DJ6" s="101" t="s">
        <v>232</v>
      </c>
    </row>
    <row r="7" spans="1:114" s="50" customFormat="1" ht="12" customHeight="1">
      <c r="A7" s="48" t="s">
        <v>233</v>
      </c>
      <c r="B7" s="63" t="s">
        <v>234</v>
      </c>
      <c r="C7" s="48" t="s">
        <v>166</v>
      </c>
      <c r="D7" s="70">
        <f aca="true" t="shared" si="0" ref="D7:AK7">SUM(D8:D14)</f>
        <v>287551</v>
      </c>
      <c r="E7" s="70">
        <f t="shared" si="0"/>
        <v>240093</v>
      </c>
      <c r="F7" s="70">
        <f t="shared" si="0"/>
        <v>0</v>
      </c>
      <c r="G7" s="70">
        <f t="shared" si="0"/>
        <v>0</v>
      </c>
      <c r="H7" s="70">
        <f t="shared" si="0"/>
        <v>0</v>
      </c>
      <c r="I7" s="70">
        <f t="shared" si="0"/>
        <v>203749</v>
      </c>
      <c r="J7" s="70">
        <f t="shared" si="0"/>
        <v>2065452</v>
      </c>
      <c r="K7" s="70">
        <f t="shared" si="0"/>
        <v>36344</v>
      </c>
      <c r="L7" s="70">
        <f t="shared" si="0"/>
        <v>47458</v>
      </c>
      <c r="M7" s="70">
        <f t="shared" si="0"/>
        <v>67868</v>
      </c>
      <c r="N7" s="70">
        <f t="shared" si="0"/>
        <v>51910</v>
      </c>
      <c r="O7" s="70">
        <f t="shared" si="0"/>
        <v>0</v>
      </c>
      <c r="P7" s="70">
        <f t="shared" si="0"/>
        <v>0</v>
      </c>
      <c r="Q7" s="70">
        <f t="shared" si="0"/>
        <v>0</v>
      </c>
      <c r="R7" s="70">
        <f t="shared" si="0"/>
        <v>41821</v>
      </c>
      <c r="S7" s="70">
        <f t="shared" si="0"/>
        <v>350294</v>
      </c>
      <c r="T7" s="70">
        <f t="shared" si="0"/>
        <v>10089</v>
      </c>
      <c r="U7" s="70">
        <f t="shared" si="0"/>
        <v>15958</v>
      </c>
      <c r="V7" s="70">
        <f t="shared" si="0"/>
        <v>355419</v>
      </c>
      <c r="W7" s="70">
        <f t="shared" si="0"/>
        <v>292003</v>
      </c>
      <c r="X7" s="70">
        <f t="shared" si="0"/>
        <v>0</v>
      </c>
      <c r="Y7" s="70">
        <f t="shared" si="0"/>
        <v>0</v>
      </c>
      <c r="Z7" s="70">
        <f t="shared" si="0"/>
        <v>0</v>
      </c>
      <c r="AA7" s="70">
        <f t="shared" si="0"/>
        <v>245570</v>
      </c>
      <c r="AB7" s="70">
        <f t="shared" si="0"/>
        <v>2415746</v>
      </c>
      <c r="AC7" s="70">
        <f t="shared" si="0"/>
        <v>46433</v>
      </c>
      <c r="AD7" s="70">
        <f t="shared" si="0"/>
        <v>63416</v>
      </c>
      <c r="AE7" s="70">
        <f t="shared" si="0"/>
        <v>386952</v>
      </c>
      <c r="AF7" s="70">
        <f t="shared" si="0"/>
        <v>386952</v>
      </c>
      <c r="AG7" s="70">
        <f t="shared" si="0"/>
        <v>0</v>
      </c>
      <c r="AH7" s="70">
        <f t="shared" si="0"/>
        <v>377633</v>
      </c>
      <c r="AI7" s="70">
        <f t="shared" si="0"/>
        <v>9319</v>
      </c>
      <c r="AJ7" s="70">
        <f t="shared" si="0"/>
        <v>0</v>
      </c>
      <c r="AK7" s="70">
        <f t="shared" si="0"/>
        <v>0</v>
      </c>
      <c r="AL7" s="71" t="s">
        <v>235</v>
      </c>
      <c r="AM7" s="70">
        <f aca="true" t="shared" si="1" ref="AM7:BB7">SUM(AM8:AM14)</f>
        <v>1896389</v>
      </c>
      <c r="AN7" s="70">
        <f t="shared" si="1"/>
        <v>306879</v>
      </c>
      <c r="AO7" s="70">
        <f t="shared" si="1"/>
        <v>187411</v>
      </c>
      <c r="AP7" s="70">
        <f t="shared" si="1"/>
        <v>19816</v>
      </c>
      <c r="AQ7" s="70">
        <f t="shared" si="1"/>
        <v>99652</v>
      </c>
      <c r="AR7" s="70">
        <f t="shared" si="1"/>
        <v>0</v>
      </c>
      <c r="AS7" s="70">
        <f t="shared" si="1"/>
        <v>284332</v>
      </c>
      <c r="AT7" s="70">
        <f t="shared" si="1"/>
        <v>2178</v>
      </c>
      <c r="AU7" s="70">
        <f t="shared" si="1"/>
        <v>266345</v>
      </c>
      <c r="AV7" s="70">
        <f t="shared" si="1"/>
        <v>15809</v>
      </c>
      <c r="AW7" s="70">
        <f t="shared" si="1"/>
        <v>0</v>
      </c>
      <c r="AX7" s="70">
        <f t="shared" si="1"/>
        <v>1290557</v>
      </c>
      <c r="AY7" s="70">
        <f t="shared" si="1"/>
        <v>167778</v>
      </c>
      <c r="AZ7" s="70">
        <f t="shared" si="1"/>
        <v>1113813</v>
      </c>
      <c r="BA7" s="70">
        <f t="shared" si="1"/>
        <v>5735</v>
      </c>
      <c r="BB7" s="70">
        <f t="shared" si="1"/>
        <v>3231</v>
      </c>
      <c r="BC7" s="71" t="s">
        <v>235</v>
      </c>
      <c r="BD7" s="70">
        <f aca="true" t="shared" si="2" ref="BD7:BM7">SUM(BD8:BD14)</f>
        <v>14621</v>
      </c>
      <c r="BE7" s="70">
        <f t="shared" si="2"/>
        <v>69662</v>
      </c>
      <c r="BF7" s="70">
        <f t="shared" si="2"/>
        <v>2353003</v>
      </c>
      <c r="BG7" s="70">
        <f t="shared" si="2"/>
        <v>0</v>
      </c>
      <c r="BH7" s="70">
        <f t="shared" si="2"/>
        <v>0</v>
      </c>
      <c r="BI7" s="70">
        <f t="shared" si="2"/>
        <v>0</v>
      </c>
      <c r="BJ7" s="70">
        <f t="shared" si="2"/>
        <v>0</v>
      </c>
      <c r="BK7" s="70">
        <f t="shared" si="2"/>
        <v>0</v>
      </c>
      <c r="BL7" s="70">
        <f t="shared" si="2"/>
        <v>0</v>
      </c>
      <c r="BM7" s="70">
        <f t="shared" si="2"/>
        <v>0</v>
      </c>
      <c r="BN7" s="71" t="s">
        <v>235</v>
      </c>
      <c r="BO7" s="70">
        <f aca="true" t="shared" si="3" ref="BO7:CD7">SUM(BO8:BO14)</f>
        <v>403272</v>
      </c>
      <c r="BP7" s="70">
        <f t="shared" si="3"/>
        <v>124830</v>
      </c>
      <c r="BQ7" s="70">
        <f t="shared" si="3"/>
        <v>115791</v>
      </c>
      <c r="BR7" s="70">
        <f t="shared" si="3"/>
        <v>0</v>
      </c>
      <c r="BS7" s="70">
        <f t="shared" si="3"/>
        <v>9039</v>
      </c>
      <c r="BT7" s="70">
        <f t="shared" si="3"/>
        <v>0</v>
      </c>
      <c r="BU7" s="70">
        <f t="shared" si="3"/>
        <v>193425</v>
      </c>
      <c r="BV7" s="70">
        <f t="shared" si="3"/>
        <v>9175</v>
      </c>
      <c r="BW7" s="70">
        <f t="shared" si="3"/>
        <v>184250</v>
      </c>
      <c r="BX7" s="70">
        <f t="shared" si="3"/>
        <v>0</v>
      </c>
      <c r="BY7" s="70">
        <f t="shared" si="3"/>
        <v>0</v>
      </c>
      <c r="BZ7" s="70">
        <f t="shared" si="3"/>
        <v>84130</v>
      </c>
      <c r="CA7" s="70">
        <f t="shared" si="3"/>
        <v>3135</v>
      </c>
      <c r="CB7" s="70">
        <f t="shared" si="3"/>
        <v>77387</v>
      </c>
      <c r="CC7" s="70">
        <f t="shared" si="3"/>
        <v>3608</v>
      </c>
      <c r="CD7" s="70">
        <f t="shared" si="3"/>
        <v>0</v>
      </c>
      <c r="CE7" s="71" t="s">
        <v>235</v>
      </c>
      <c r="CF7" s="70">
        <f aca="true" t="shared" si="4" ref="CF7:CO7">SUM(CF8:CF14)</f>
        <v>887</v>
      </c>
      <c r="CG7" s="70">
        <f t="shared" si="4"/>
        <v>14890</v>
      </c>
      <c r="CH7" s="70">
        <f t="shared" si="4"/>
        <v>418162</v>
      </c>
      <c r="CI7" s="70">
        <f t="shared" si="4"/>
        <v>386952</v>
      </c>
      <c r="CJ7" s="70">
        <f t="shared" si="4"/>
        <v>386952</v>
      </c>
      <c r="CK7" s="70">
        <f t="shared" si="4"/>
        <v>0</v>
      </c>
      <c r="CL7" s="70">
        <f t="shared" si="4"/>
        <v>377633</v>
      </c>
      <c r="CM7" s="70">
        <f t="shared" si="4"/>
        <v>9319</v>
      </c>
      <c r="CN7" s="70">
        <f t="shared" si="4"/>
        <v>0</v>
      </c>
      <c r="CO7" s="70">
        <f t="shared" si="4"/>
        <v>0</v>
      </c>
      <c r="CP7" s="71" t="s">
        <v>235</v>
      </c>
      <c r="CQ7" s="70">
        <f aca="true" t="shared" si="5" ref="CQ7:DF7">SUM(CQ8:CQ14)</f>
        <v>2299661</v>
      </c>
      <c r="CR7" s="70">
        <f t="shared" si="5"/>
        <v>431709</v>
      </c>
      <c r="CS7" s="70">
        <f t="shared" si="5"/>
        <v>303202</v>
      </c>
      <c r="CT7" s="70">
        <f t="shared" si="5"/>
        <v>19816</v>
      </c>
      <c r="CU7" s="70">
        <f t="shared" si="5"/>
        <v>108691</v>
      </c>
      <c r="CV7" s="70">
        <f t="shared" si="5"/>
        <v>0</v>
      </c>
      <c r="CW7" s="70">
        <f t="shared" si="5"/>
        <v>477757</v>
      </c>
      <c r="CX7" s="70">
        <f t="shared" si="5"/>
        <v>11353</v>
      </c>
      <c r="CY7" s="70">
        <f t="shared" si="5"/>
        <v>450595</v>
      </c>
      <c r="CZ7" s="70">
        <f t="shared" si="5"/>
        <v>15809</v>
      </c>
      <c r="DA7" s="70">
        <f t="shared" si="5"/>
        <v>0</v>
      </c>
      <c r="DB7" s="70">
        <f t="shared" si="5"/>
        <v>1374687</v>
      </c>
      <c r="DC7" s="70">
        <f t="shared" si="5"/>
        <v>170913</v>
      </c>
      <c r="DD7" s="70">
        <f t="shared" si="5"/>
        <v>1191200</v>
      </c>
      <c r="DE7" s="70">
        <f t="shared" si="5"/>
        <v>9343</v>
      </c>
      <c r="DF7" s="70">
        <f t="shared" si="5"/>
        <v>3231</v>
      </c>
      <c r="DG7" s="71" t="s">
        <v>235</v>
      </c>
      <c r="DH7" s="70">
        <f>SUM(DH8:DH14)</f>
        <v>15508</v>
      </c>
      <c r="DI7" s="70">
        <f>SUM(DI8:DI14)</f>
        <v>84552</v>
      </c>
      <c r="DJ7" s="70">
        <f>SUM(DJ8:DJ14)</f>
        <v>2771165</v>
      </c>
    </row>
    <row r="8" spans="1:114" s="50" customFormat="1" ht="12" customHeight="1">
      <c r="A8" s="51" t="s">
        <v>236</v>
      </c>
      <c r="B8" s="64" t="s">
        <v>237</v>
      </c>
      <c r="C8" s="51" t="s">
        <v>238</v>
      </c>
      <c r="D8" s="72">
        <f aca="true" t="shared" si="6" ref="D8:D14">SUM(E8,+L8)</f>
        <v>0</v>
      </c>
      <c r="E8" s="72">
        <f aca="true" t="shared" si="7" ref="E8:E14">SUM(F8:I8)+K8</f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f aca="true" t="shared" si="8" ref="M8:M14">SUM(N8,+U8)</f>
        <v>36649</v>
      </c>
      <c r="N8" s="72">
        <f aca="true" t="shared" si="9" ref="N8:N14">SUM(O8:R8)+T8</f>
        <v>26752</v>
      </c>
      <c r="O8" s="72">
        <v>0</v>
      </c>
      <c r="P8" s="72">
        <v>0</v>
      </c>
      <c r="Q8" s="72">
        <v>0</v>
      </c>
      <c r="R8" s="72">
        <v>26752</v>
      </c>
      <c r="S8" s="72">
        <v>122231</v>
      </c>
      <c r="T8" s="72">
        <v>0</v>
      </c>
      <c r="U8" s="72">
        <v>9897</v>
      </c>
      <c r="V8" s="72">
        <f aca="true" t="shared" si="10" ref="V8:AD14">+SUM(D8,M8)</f>
        <v>36649</v>
      </c>
      <c r="W8" s="72">
        <f t="shared" si="10"/>
        <v>26752</v>
      </c>
      <c r="X8" s="72">
        <f t="shared" si="10"/>
        <v>0</v>
      </c>
      <c r="Y8" s="72">
        <f t="shared" si="10"/>
        <v>0</v>
      </c>
      <c r="Z8" s="72">
        <f t="shared" si="10"/>
        <v>0</v>
      </c>
      <c r="AA8" s="72">
        <f t="shared" si="10"/>
        <v>26752</v>
      </c>
      <c r="AB8" s="72">
        <f t="shared" si="10"/>
        <v>122231</v>
      </c>
      <c r="AC8" s="72">
        <f t="shared" si="10"/>
        <v>0</v>
      </c>
      <c r="AD8" s="72">
        <f t="shared" si="10"/>
        <v>9897</v>
      </c>
      <c r="AE8" s="72">
        <f aca="true" t="shared" si="11" ref="AE8:AE14">SUM(AF8,+AK8)</f>
        <v>0</v>
      </c>
      <c r="AF8" s="72">
        <f aca="true" t="shared" si="12" ref="AF8:AF14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3" t="s">
        <v>235</v>
      </c>
      <c r="AM8" s="72">
        <f aca="true" t="shared" si="13" ref="AM8:AM14">SUM(AN8,AS8,AW8,AX8,BD8)</f>
        <v>0</v>
      </c>
      <c r="AN8" s="72">
        <f aca="true" t="shared" si="14" ref="AN8:AN14">SUM(AO8:AR8)</f>
        <v>0</v>
      </c>
      <c r="AO8" s="72">
        <v>0</v>
      </c>
      <c r="AP8" s="72">
        <v>0</v>
      </c>
      <c r="AQ8" s="72">
        <v>0</v>
      </c>
      <c r="AR8" s="72">
        <v>0</v>
      </c>
      <c r="AS8" s="72">
        <f aca="true" t="shared" si="15" ref="AS8:AS14">SUM(AT8:AV8)</f>
        <v>0</v>
      </c>
      <c r="AT8" s="72">
        <v>0</v>
      </c>
      <c r="AU8" s="72">
        <v>0</v>
      </c>
      <c r="AV8" s="72">
        <v>0</v>
      </c>
      <c r="AW8" s="72">
        <v>0</v>
      </c>
      <c r="AX8" s="72">
        <f aca="true" t="shared" si="16" ref="AX8:AX14">SUM(AY8:BB8)</f>
        <v>0</v>
      </c>
      <c r="AY8" s="72">
        <v>0</v>
      </c>
      <c r="AZ8" s="72">
        <v>0</v>
      </c>
      <c r="BA8" s="72">
        <v>0</v>
      </c>
      <c r="BB8" s="72">
        <v>0</v>
      </c>
      <c r="BC8" s="73" t="s">
        <v>235</v>
      </c>
      <c r="BD8" s="72">
        <v>0</v>
      </c>
      <c r="BE8" s="72">
        <v>0</v>
      </c>
      <c r="BF8" s="72">
        <f aca="true" t="shared" si="17" ref="BF8:BF14">SUM(AE8,+AM8,+BE8)</f>
        <v>0</v>
      </c>
      <c r="BG8" s="72">
        <f aca="true" t="shared" si="18" ref="BG8:BG14">SUM(BH8,+BM8)</f>
        <v>0</v>
      </c>
      <c r="BH8" s="72">
        <f aca="true" t="shared" si="19" ref="BH8:BH14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3" t="s">
        <v>235</v>
      </c>
      <c r="BO8" s="72">
        <f aca="true" t="shared" si="20" ref="BO8:BO14">SUM(BP8,BU8,BY8,BZ8,CF8)</f>
        <v>151962</v>
      </c>
      <c r="BP8" s="72">
        <f aca="true" t="shared" si="21" ref="BP8:BP14">SUM(BQ8:BT8)</f>
        <v>29081</v>
      </c>
      <c r="BQ8" s="72">
        <v>20042</v>
      </c>
      <c r="BR8" s="72">
        <v>0</v>
      </c>
      <c r="BS8" s="72">
        <v>9039</v>
      </c>
      <c r="BT8" s="72">
        <v>0</v>
      </c>
      <c r="BU8" s="72">
        <f aca="true" t="shared" si="22" ref="BU8:BU14">SUM(BV8:BX8)</f>
        <v>122881</v>
      </c>
      <c r="BV8" s="72">
        <v>9175</v>
      </c>
      <c r="BW8" s="72">
        <v>113706</v>
      </c>
      <c r="BX8" s="72">
        <v>0</v>
      </c>
      <c r="BY8" s="72">
        <v>0</v>
      </c>
      <c r="BZ8" s="72">
        <f aca="true" t="shared" si="23" ref="BZ8:BZ14">SUM(CA8:CD8)</f>
        <v>0</v>
      </c>
      <c r="CA8" s="72">
        <v>0</v>
      </c>
      <c r="CB8" s="72">
        <v>0</v>
      </c>
      <c r="CC8" s="72">
        <v>0</v>
      </c>
      <c r="CD8" s="72">
        <v>0</v>
      </c>
      <c r="CE8" s="73" t="s">
        <v>235</v>
      </c>
      <c r="CF8" s="72">
        <v>0</v>
      </c>
      <c r="CG8" s="72">
        <v>6918</v>
      </c>
      <c r="CH8" s="72">
        <f aca="true" t="shared" si="24" ref="CH8:CH14">SUM(BG8,+BO8,+CG8)</f>
        <v>158880</v>
      </c>
      <c r="CI8" s="72">
        <f aca="true" t="shared" si="25" ref="CI8:CO14">SUM(AE8,+BG8)</f>
        <v>0</v>
      </c>
      <c r="CJ8" s="72">
        <f t="shared" si="25"/>
        <v>0</v>
      </c>
      <c r="CK8" s="72">
        <f t="shared" si="25"/>
        <v>0</v>
      </c>
      <c r="CL8" s="72">
        <f t="shared" si="25"/>
        <v>0</v>
      </c>
      <c r="CM8" s="72">
        <f t="shared" si="25"/>
        <v>0</v>
      </c>
      <c r="CN8" s="72">
        <f t="shared" si="25"/>
        <v>0</v>
      </c>
      <c r="CO8" s="72">
        <f t="shared" si="25"/>
        <v>0</v>
      </c>
      <c r="CP8" s="73" t="s">
        <v>235</v>
      </c>
      <c r="CQ8" s="72">
        <f aca="true" t="shared" si="26" ref="CQ8:DF14">SUM(AM8,+BO8)</f>
        <v>151962</v>
      </c>
      <c r="CR8" s="72">
        <f t="shared" si="26"/>
        <v>29081</v>
      </c>
      <c r="CS8" s="72">
        <f t="shared" si="26"/>
        <v>20042</v>
      </c>
      <c r="CT8" s="72">
        <f t="shared" si="26"/>
        <v>0</v>
      </c>
      <c r="CU8" s="72">
        <f t="shared" si="26"/>
        <v>9039</v>
      </c>
      <c r="CV8" s="72">
        <f t="shared" si="26"/>
        <v>0</v>
      </c>
      <c r="CW8" s="72">
        <f t="shared" si="26"/>
        <v>122881</v>
      </c>
      <c r="CX8" s="72">
        <f t="shared" si="26"/>
        <v>9175</v>
      </c>
      <c r="CY8" s="72">
        <f t="shared" si="26"/>
        <v>113706</v>
      </c>
      <c r="CZ8" s="72">
        <f t="shared" si="26"/>
        <v>0</v>
      </c>
      <c r="DA8" s="72">
        <f t="shared" si="26"/>
        <v>0</v>
      </c>
      <c r="DB8" s="72">
        <f t="shared" si="26"/>
        <v>0</v>
      </c>
      <c r="DC8" s="72">
        <f t="shared" si="26"/>
        <v>0</v>
      </c>
      <c r="DD8" s="72">
        <f t="shared" si="26"/>
        <v>0</v>
      </c>
      <c r="DE8" s="72">
        <f t="shared" si="26"/>
        <v>0</v>
      </c>
      <c r="DF8" s="72">
        <f t="shared" si="26"/>
        <v>0</v>
      </c>
      <c r="DG8" s="73" t="s">
        <v>235</v>
      </c>
      <c r="DH8" s="72">
        <f aca="true" t="shared" si="27" ref="DH8:DJ14">SUM(BD8,+CF8)</f>
        <v>0</v>
      </c>
      <c r="DI8" s="72">
        <f t="shared" si="27"/>
        <v>6918</v>
      </c>
      <c r="DJ8" s="72">
        <f t="shared" si="27"/>
        <v>158880</v>
      </c>
    </row>
    <row r="9" spans="1:114" s="50" customFormat="1" ht="12" customHeight="1">
      <c r="A9" s="51" t="s">
        <v>236</v>
      </c>
      <c r="B9" s="64" t="s">
        <v>239</v>
      </c>
      <c r="C9" s="51" t="s">
        <v>240</v>
      </c>
      <c r="D9" s="72">
        <f t="shared" si="6"/>
        <v>0</v>
      </c>
      <c r="E9" s="72">
        <f t="shared" si="7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f t="shared" si="8"/>
        <v>5427</v>
      </c>
      <c r="N9" s="72">
        <f t="shared" si="9"/>
        <v>5427</v>
      </c>
      <c r="O9" s="72">
        <v>0</v>
      </c>
      <c r="P9" s="72">
        <v>0</v>
      </c>
      <c r="Q9" s="72">
        <v>0</v>
      </c>
      <c r="R9" s="72">
        <v>5427</v>
      </c>
      <c r="S9" s="72">
        <v>77731</v>
      </c>
      <c r="T9" s="72">
        <v>0</v>
      </c>
      <c r="U9" s="72">
        <v>0</v>
      </c>
      <c r="V9" s="72">
        <f t="shared" si="10"/>
        <v>5427</v>
      </c>
      <c r="W9" s="72">
        <f t="shared" si="10"/>
        <v>5427</v>
      </c>
      <c r="X9" s="72">
        <f t="shared" si="10"/>
        <v>0</v>
      </c>
      <c r="Y9" s="72">
        <f t="shared" si="10"/>
        <v>0</v>
      </c>
      <c r="Z9" s="72">
        <f t="shared" si="10"/>
        <v>0</v>
      </c>
      <c r="AA9" s="72">
        <f t="shared" si="10"/>
        <v>5427</v>
      </c>
      <c r="AB9" s="72">
        <f t="shared" si="10"/>
        <v>77731</v>
      </c>
      <c r="AC9" s="72">
        <f t="shared" si="10"/>
        <v>0</v>
      </c>
      <c r="AD9" s="72">
        <f t="shared" si="10"/>
        <v>0</v>
      </c>
      <c r="AE9" s="72">
        <f t="shared" si="11"/>
        <v>0</v>
      </c>
      <c r="AF9" s="72">
        <f t="shared" si="12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3" t="s">
        <v>235</v>
      </c>
      <c r="AM9" s="72">
        <f t="shared" si="13"/>
        <v>0</v>
      </c>
      <c r="AN9" s="72">
        <f t="shared" si="14"/>
        <v>0</v>
      </c>
      <c r="AO9" s="72">
        <v>0</v>
      </c>
      <c r="AP9" s="72">
        <v>0</v>
      </c>
      <c r="AQ9" s="72">
        <v>0</v>
      </c>
      <c r="AR9" s="72">
        <v>0</v>
      </c>
      <c r="AS9" s="72">
        <f t="shared" si="15"/>
        <v>0</v>
      </c>
      <c r="AT9" s="72">
        <v>0</v>
      </c>
      <c r="AU9" s="72">
        <v>0</v>
      </c>
      <c r="AV9" s="72">
        <v>0</v>
      </c>
      <c r="AW9" s="72">
        <v>0</v>
      </c>
      <c r="AX9" s="72">
        <f t="shared" si="16"/>
        <v>0</v>
      </c>
      <c r="AY9" s="72">
        <v>0</v>
      </c>
      <c r="AZ9" s="72">
        <v>0</v>
      </c>
      <c r="BA9" s="72">
        <v>0</v>
      </c>
      <c r="BB9" s="72">
        <v>0</v>
      </c>
      <c r="BC9" s="73" t="s">
        <v>235</v>
      </c>
      <c r="BD9" s="72">
        <v>0</v>
      </c>
      <c r="BE9" s="72">
        <v>0</v>
      </c>
      <c r="BF9" s="72">
        <f t="shared" si="17"/>
        <v>0</v>
      </c>
      <c r="BG9" s="72">
        <f t="shared" si="18"/>
        <v>0</v>
      </c>
      <c r="BH9" s="72">
        <f t="shared" si="19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3" t="s">
        <v>235</v>
      </c>
      <c r="BO9" s="72">
        <f t="shared" si="20"/>
        <v>83158</v>
      </c>
      <c r="BP9" s="72">
        <f t="shared" si="21"/>
        <v>45397</v>
      </c>
      <c r="BQ9" s="72">
        <v>45397</v>
      </c>
      <c r="BR9" s="72">
        <v>0</v>
      </c>
      <c r="BS9" s="72">
        <v>0</v>
      </c>
      <c r="BT9" s="72">
        <v>0</v>
      </c>
      <c r="BU9" s="72">
        <f t="shared" si="22"/>
        <v>34153</v>
      </c>
      <c r="BV9" s="72">
        <v>0</v>
      </c>
      <c r="BW9" s="72">
        <v>34153</v>
      </c>
      <c r="BX9" s="72">
        <v>0</v>
      </c>
      <c r="BY9" s="72">
        <v>0</v>
      </c>
      <c r="BZ9" s="72">
        <f t="shared" si="23"/>
        <v>3608</v>
      </c>
      <c r="CA9" s="72">
        <v>0</v>
      </c>
      <c r="CB9" s="72">
        <v>0</v>
      </c>
      <c r="CC9" s="72">
        <v>3608</v>
      </c>
      <c r="CD9" s="72">
        <v>0</v>
      </c>
      <c r="CE9" s="73" t="s">
        <v>235</v>
      </c>
      <c r="CF9" s="72">
        <v>0</v>
      </c>
      <c r="CG9" s="72">
        <v>0</v>
      </c>
      <c r="CH9" s="72">
        <f t="shared" si="24"/>
        <v>83158</v>
      </c>
      <c r="CI9" s="72">
        <f t="shared" si="25"/>
        <v>0</v>
      </c>
      <c r="CJ9" s="72">
        <f t="shared" si="25"/>
        <v>0</v>
      </c>
      <c r="CK9" s="72">
        <f t="shared" si="25"/>
        <v>0</v>
      </c>
      <c r="CL9" s="72">
        <f t="shared" si="25"/>
        <v>0</v>
      </c>
      <c r="CM9" s="72">
        <f t="shared" si="25"/>
        <v>0</v>
      </c>
      <c r="CN9" s="72">
        <f t="shared" si="25"/>
        <v>0</v>
      </c>
      <c r="CO9" s="72">
        <f t="shared" si="25"/>
        <v>0</v>
      </c>
      <c r="CP9" s="73" t="s">
        <v>235</v>
      </c>
      <c r="CQ9" s="72">
        <f t="shared" si="26"/>
        <v>83158</v>
      </c>
      <c r="CR9" s="72">
        <f t="shared" si="26"/>
        <v>45397</v>
      </c>
      <c r="CS9" s="72">
        <f t="shared" si="26"/>
        <v>45397</v>
      </c>
      <c r="CT9" s="72">
        <f t="shared" si="26"/>
        <v>0</v>
      </c>
      <c r="CU9" s="72">
        <f t="shared" si="26"/>
        <v>0</v>
      </c>
      <c r="CV9" s="72">
        <f t="shared" si="26"/>
        <v>0</v>
      </c>
      <c r="CW9" s="72">
        <f t="shared" si="26"/>
        <v>34153</v>
      </c>
      <c r="CX9" s="72">
        <f t="shared" si="26"/>
        <v>0</v>
      </c>
      <c r="CY9" s="72">
        <f t="shared" si="26"/>
        <v>34153</v>
      </c>
      <c r="CZ9" s="72">
        <f t="shared" si="26"/>
        <v>0</v>
      </c>
      <c r="DA9" s="72">
        <f t="shared" si="26"/>
        <v>0</v>
      </c>
      <c r="DB9" s="72">
        <f t="shared" si="26"/>
        <v>3608</v>
      </c>
      <c r="DC9" s="72">
        <f t="shared" si="26"/>
        <v>0</v>
      </c>
      <c r="DD9" s="72">
        <f t="shared" si="26"/>
        <v>0</v>
      </c>
      <c r="DE9" s="72">
        <f t="shared" si="26"/>
        <v>3608</v>
      </c>
      <c r="DF9" s="72">
        <f t="shared" si="26"/>
        <v>0</v>
      </c>
      <c r="DG9" s="73" t="s">
        <v>235</v>
      </c>
      <c r="DH9" s="72">
        <f t="shared" si="27"/>
        <v>0</v>
      </c>
      <c r="DI9" s="72">
        <f t="shared" si="27"/>
        <v>0</v>
      </c>
      <c r="DJ9" s="72">
        <f t="shared" si="27"/>
        <v>83158</v>
      </c>
    </row>
    <row r="10" spans="1:114" s="50" customFormat="1" ht="12" customHeight="1">
      <c r="A10" s="51" t="s">
        <v>236</v>
      </c>
      <c r="B10" s="64" t="s">
        <v>241</v>
      </c>
      <c r="C10" s="51" t="s">
        <v>242</v>
      </c>
      <c r="D10" s="72">
        <f t="shared" si="6"/>
        <v>41572</v>
      </c>
      <c r="E10" s="72">
        <f t="shared" si="7"/>
        <v>34215</v>
      </c>
      <c r="F10" s="72">
        <v>0</v>
      </c>
      <c r="G10" s="72">
        <v>0</v>
      </c>
      <c r="H10" s="72">
        <v>0</v>
      </c>
      <c r="I10" s="72">
        <v>33949</v>
      </c>
      <c r="J10" s="72">
        <v>573389</v>
      </c>
      <c r="K10" s="72">
        <v>266</v>
      </c>
      <c r="L10" s="72">
        <v>7357</v>
      </c>
      <c r="M10" s="72">
        <f t="shared" si="8"/>
        <v>0</v>
      </c>
      <c r="N10" s="72">
        <f t="shared" si="9"/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f t="shared" si="10"/>
        <v>41572</v>
      </c>
      <c r="W10" s="72">
        <f t="shared" si="10"/>
        <v>34215</v>
      </c>
      <c r="X10" s="72">
        <f t="shared" si="10"/>
        <v>0</v>
      </c>
      <c r="Y10" s="72">
        <f t="shared" si="10"/>
        <v>0</v>
      </c>
      <c r="Z10" s="72">
        <f t="shared" si="10"/>
        <v>0</v>
      </c>
      <c r="AA10" s="72">
        <f t="shared" si="10"/>
        <v>33949</v>
      </c>
      <c r="AB10" s="72">
        <f t="shared" si="10"/>
        <v>573389</v>
      </c>
      <c r="AC10" s="72">
        <f t="shared" si="10"/>
        <v>266</v>
      </c>
      <c r="AD10" s="72">
        <f t="shared" si="10"/>
        <v>7357</v>
      </c>
      <c r="AE10" s="72">
        <f t="shared" si="11"/>
        <v>240546</v>
      </c>
      <c r="AF10" s="72">
        <f t="shared" si="12"/>
        <v>240546</v>
      </c>
      <c r="AG10" s="72">
        <v>0</v>
      </c>
      <c r="AH10" s="72">
        <v>240546</v>
      </c>
      <c r="AI10" s="72">
        <v>0</v>
      </c>
      <c r="AJ10" s="72">
        <v>0</v>
      </c>
      <c r="AK10" s="72">
        <v>0</v>
      </c>
      <c r="AL10" s="73" t="s">
        <v>235</v>
      </c>
      <c r="AM10" s="72">
        <f t="shared" si="13"/>
        <v>357348</v>
      </c>
      <c r="AN10" s="72">
        <f t="shared" si="14"/>
        <v>30758</v>
      </c>
      <c r="AO10" s="72">
        <v>10942</v>
      </c>
      <c r="AP10" s="72">
        <v>19816</v>
      </c>
      <c r="AQ10" s="72">
        <v>0</v>
      </c>
      <c r="AR10" s="72">
        <v>0</v>
      </c>
      <c r="AS10" s="72">
        <f t="shared" si="15"/>
        <v>640</v>
      </c>
      <c r="AT10" s="72">
        <v>640</v>
      </c>
      <c r="AU10" s="72">
        <v>0</v>
      </c>
      <c r="AV10" s="72">
        <v>0</v>
      </c>
      <c r="AW10" s="72">
        <v>0</v>
      </c>
      <c r="AX10" s="72">
        <f t="shared" si="16"/>
        <v>325950</v>
      </c>
      <c r="AY10" s="72">
        <v>0</v>
      </c>
      <c r="AZ10" s="72">
        <v>325950</v>
      </c>
      <c r="BA10" s="72">
        <v>0</v>
      </c>
      <c r="BB10" s="72">
        <v>0</v>
      </c>
      <c r="BC10" s="73" t="s">
        <v>235</v>
      </c>
      <c r="BD10" s="72">
        <v>0</v>
      </c>
      <c r="BE10" s="72">
        <v>17067</v>
      </c>
      <c r="BF10" s="72">
        <f t="shared" si="17"/>
        <v>614961</v>
      </c>
      <c r="BG10" s="72">
        <f t="shared" si="18"/>
        <v>0</v>
      </c>
      <c r="BH10" s="72">
        <f t="shared" si="19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3" t="s">
        <v>235</v>
      </c>
      <c r="BO10" s="72">
        <f t="shared" si="20"/>
        <v>0</v>
      </c>
      <c r="BP10" s="72">
        <f t="shared" si="21"/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f t="shared" si="22"/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f t="shared" si="23"/>
        <v>0</v>
      </c>
      <c r="CA10" s="72">
        <v>0</v>
      </c>
      <c r="CB10" s="72">
        <v>0</v>
      </c>
      <c r="CC10" s="72">
        <v>0</v>
      </c>
      <c r="CD10" s="72">
        <v>0</v>
      </c>
      <c r="CE10" s="73" t="s">
        <v>235</v>
      </c>
      <c r="CF10" s="72">
        <v>0</v>
      </c>
      <c r="CG10" s="72">
        <v>0</v>
      </c>
      <c r="CH10" s="72">
        <f t="shared" si="24"/>
        <v>0</v>
      </c>
      <c r="CI10" s="72">
        <f t="shared" si="25"/>
        <v>240546</v>
      </c>
      <c r="CJ10" s="72">
        <f t="shared" si="25"/>
        <v>240546</v>
      </c>
      <c r="CK10" s="72">
        <f t="shared" si="25"/>
        <v>0</v>
      </c>
      <c r="CL10" s="72">
        <f t="shared" si="25"/>
        <v>240546</v>
      </c>
      <c r="CM10" s="72">
        <f t="shared" si="25"/>
        <v>0</v>
      </c>
      <c r="CN10" s="72">
        <f t="shared" si="25"/>
        <v>0</v>
      </c>
      <c r="CO10" s="72">
        <f t="shared" si="25"/>
        <v>0</v>
      </c>
      <c r="CP10" s="73" t="s">
        <v>235</v>
      </c>
      <c r="CQ10" s="72">
        <f t="shared" si="26"/>
        <v>357348</v>
      </c>
      <c r="CR10" s="72">
        <f t="shared" si="26"/>
        <v>30758</v>
      </c>
      <c r="CS10" s="72">
        <f t="shared" si="26"/>
        <v>10942</v>
      </c>
      <c r="CT10" s="72">
        <f t="shared" si="26"/>
        <v>19816</v>
      </c>
      <c r="CU10" s="72">
        <f t="shared" si="26"/>
        <v>0</v>
      </c>
      <c r="CV10" s="72">
        <f t="shared" si="26"/>
        <v>0</v>
      </c>
      <c r="CW10" s="72">
        <f t="shared" si="26"/>
        <v>640</v>
      </c>
      <c r="CX10" s="72">
        <f t="shared" si="26"/>
        <v>640</v>
      </c>
      <c r="CY10" s="72">
        <f t="shared" si="26"/>
        <v>0</v>
      </c>
      <c r="CZ10" s="72">
        <f t="shared" si="26"/>
        <v>0</v>
      </c>
      <c r="DA10" s="72">
        <f t="shared" si="26"/>
        <v>0</v>
      </c>
      <c r="DB10" s="72">
        <f t="shared" si="26"/>
        <v>325950</v>
      </c>
      <c r="DC10" s="72">
        <f t="shared" si="26"/>
        <v>0</v>
      </c>
      <c r="DD10" s="72">
        <f t="shared" si="26"/>
        <v>325950</v>
      </c>
      <c r="DE10" s="72">
        <f t="shared" si="26"/>
        <v>0</v>
      </c>
      <c r="DF10" s="72">
        <f t="shared" si="26"/>
        <v>0</v>
      </c>
      <c r="DG10" s="73" t="s">
        <v>235</v>
      </c>
      <c r="DH10" s="72">
        <f t="shared" si="27"/>
        <v>0</v>
      </c>
      <c r="DI10" s="72">
        <f t="shared" si="27"/>
        <v>17067</v>
      </c>
      <c r="DJ10" s="72">
        <f t="shared" si="27"/>
        <v>614961</v>
      </c>
    </row>
    <row r="11" spans="1:114" s="50" customFormat="1" ht="12" customHeight="1">
      <c r="A11" s="51" t="s">
        <v>236</v>
      </c>
      <c r="B11" s="64" t="s">
        <v>243</v>
      </c>
      <c r="C11" s="51" t="s">
        <v>244</v>
      </c>
      <c r="D11" s="72">
        <f t="shared" si="6"/>
        <v>7078</v>
      </c>
      <c r="E11" s="72">
        <f t="shared" si="7"/>
        <v>7078</v>
      </c>
      <c r="F11" s="72">
        <v>0</v>
      </c>
      <c r="G11" s="72">
        <v>0</v>
      </c>
      <c r="H11" s="72">
        <v>0</v>
      </c>
      <c r="I11" s="72">
        <v>0</v>
      </c>
      <c r="J11" s="72">
        <v>56973</v>
      </c>
      <c r="K11" s="72">
        <v>7078</v>
      </c>
      <c r="L11" s="72">
        <v>0</v>
      </c>
      <c r="M11" s="72">
        <f t="shared" si="8"/>
        <v>0</v>
      </c>
      <c r="N11" s="72">
        <f t="shared" si="9"/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f t="shared" si="10"/>
        <v>7078</v>
      </c>
      <c r="W11" s="72">
        <f t="shared" si="10"/>
        <v>7078</v>
      </c>
      <c r="X11" s="72">
        <f t="shared" si="10"/>
        <v>0</v>
      </c>
      <c r="Y11" s="72">
        <f t="shared" si="10"/>
        <v>0</v>
      </c>
      <c r="Z11" s="72">
        <f t="shared" si="10"/>
        <v>0</v>
      </c>
      <c r="AA11" s="72">
        <f t="shared" si="10"/>
        <v>0</v>
      </c>
      <c r="AB11" s="72">
        <f t="shared" si="10"/>
        <v>56973</v>
      </c>
      <c r="AC11" s="72">
        <f t="shared" si="10"/>
        <v>7078</v>
      </c>
      <c r="AD11" s="72">
        <f t="shared" si="10"/>
        <v>0</v>
      </c>
      <c r="AE11" s="72">
        <f t="shared" si="11"/>
        <v>0</v>
      </c>
      <c r="AF11" s="72">
        <f t="shared" si="12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3" t="s">
        <v>235</v>
      </c>
      <c r="AM11" s="72">
        <f t="shared" si="13"/>
        <v>61856</v>
      </c>
      <c r="AN11" s="72">
        <f t="shared" si="14"/>
        <v>27973</v>
      </c>
      <c r="AO11" s="72">
        <v>14416</v>
      </c>
      <c r="AP11" s="72">
        <v>0</v>
      </c>
      <c r="AQ11" s="72">
        <v>13557</v>
      </c>
      <c r="AR11" s="72">
        <v>0</v>
      </c>
      <c r="AS11" s="72">
        <f t="shared" si="15"/>
        <v>14685</v>
      </c>
      <c r="AT11" s="72">
        <v>0</v>
      </c>
      <c r="AU11" s="72">
        <v>14645</v>
      </c>
      <c r="AV11" s="72">
        <v>40</v>
      </c>
      <c r="AW11" s="72">
        <v>0</v>
      </c>
      <c r="AX11" s="72">
        <f t="shared" si="16"/>
        <v>19198</v>
      </c>
      <c r="AY11" s="72">
        <v>0</v>
      </c>
      <c r="AZ11" s="72">
        <v>19198</v>
      </c>
      <c r="BA11" s="72">
        <v>0</v>
      </c>
      <c r="BB11" s="72">
        <v>0</v>
      </c>
      <c r="BC11" s="73" t="s">
        <v>235</v>
      </c>
      <c r="BD11" s="72">
        <v>0</v>
      </c>
      <c r="BE11" s="72">
        <v>2195</v>
      </c>
      <c r="BF11" s="72">
        <f t="shared" si="17"/>
        <v>64051</v>
      </c>
      <c r="BG11" s="72">
        <f t="shared" si="18"/>
        <v>0</v>
      </c>
      <c r="BH11" s="72">
        <f t="shared" si="19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3" t="s">
        <v>235</v>
      </c>
      <c r="BO11" s="72">
        <f t="shared" si="20"/>
        <v>0</v>
      </c>
      <c r="BP11" s="72">
        <f t="shared" si="21"/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f t="shared" si="22"/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f t="shared" si="23"/>
        <v>0</v>
      </c>
      <c r="CA11" s="72">
        <v>0</v>
      </c>
      <c r="CB11" s="72">
        <v>0</v>
      </c>
      <c r="CC11" s="72">
        <v>0</v>
      </c>
      <c r="CD11" s="72">
        <v>0</v>
      </c>
      <c r="CE11" s="73" t="s">
        <v>235</v>
      </c>
      <c r="CF11" s="72">
        <v>0</v>
      </c>
      <c r="CG11" s="72">
        <v>0</v>
      </c>
      <c r="CH11" s="72">
        <f t="shared" si="24"/>
        <v>0</v>
      </c>
      <c r="CI11" s="72">
        <f t="shared" si="25"/>
        <v>0</v>
      </c>
      <c r="CJ11" s="72">
        <f t="shared" si="25"/>
        <v>0</v>
      </c>
      <c r="CK11" s="72">
        <f t="shared" si="25"/>
        <v>0</v>
      </c>
      <c r="CL11" s="72">
        <f t="shared" si="25"/>
        <v>0</v>
      </c>
      <c r="CM11" s="72">
        <f t="shared" si="25"/>
        <v>0</v>
      </c>
      <c r="CN11" s="72">
        <f t="shared" si="25"/>
        <v>0</v>
      </c>
      <c r="CO11" s="72">
        <f t="shared" si="25"/>
        <v>0</v>
      </c>
      <c r="CP11" s="73" t="s">
        <v>235</v>
      </c>
      <c r="CQ11" s="72">
        <f t="shared" si="26"/>
        <v>61856</v>
      </c>
      <c r="CR11" s="72">
        <f t="shared" si="26"/>
        <v>27973</v>
      </c>
      <c r="CS11" s="72">
        <f t="shared" si="26"/>
        <v>14416</v>
      </c>
      <c r="CT11" s="72">
        <f t="shared" si="26"/>
        <v>0</v>
      </c>
      <c r="CU11" s="72">
        <f t="shared" si="26"/>
        <v>13557</v>
      </c>
      <c r="CV11" s="72">
        <f t="shared" si="26"/>
        <v>0</v>
      </c>
      <c r="CW11" s="72">
        <f t="shared" si="26"/>
        <v>14685</v>
      </c>
      <c r="CX11" s="72">
        <f t="shared" si="26"/>
        <v>0</v>
      </c>
      <c r="CY11" s="72">
        <f t="shared" si="26"/>
        <v>14645</v>
      </c>
      <c r="CZ11" s="72">
        <f t="shared" si="26"/>
        <v>40</v>
      </c>
      <c r="DA11" s="72">
        <f t="shared" si="26"/>
        <v>0</v>
      </c>
      <c r="DB11" s="72">
        <f t="shared" si="26"/>
        <v>19198</v>
      </c>
      <c r="DC11" s="72">
        <f t="shared" si="26"/>
        <v>0</v>
      </c>
      <c r="DD11" s="72">
        <f t="shared" si="26"/>
        <v>19198</v>
      </c>
      <c r="DE11" s="72">
        <f t="shared" si="26"/>
        <v>0</v>
      </c>
      <c r="DF11" s="72">
        <f t="shared" si="26"/>
        <v>0</v>
      </c>
      <c r="DG11" s="73" t="s">
        <v>235</v>
      </c>
      <c r="DH11" s="72">
        <f t="shared" si="27"/>
        <v>0</v>
      </c>
      <c r="DI11" s="72">
        <f t="shared" si="27"/>
        <v>2195</v>
      </c>
      <c r="DJ11" s="72">
        <f t="shared" si="27"/>
        <v>64051</v>
      </c>
    </row>
    <row r="12" spans="1:114" s="50" customFormat="1" ht="12" customHeight="1">
      <c r="A12" s="53" t="s">
        <v>236</v>
      </c>
      <c r="B12" s="54" t="s">
        <v>245</v>
      </c>
      <c r="C12" s="53" t="s">
        <v>246</v>
      </c>
      <c r="D12" s="74">
        <f t="shared" si="6"/>
        <v>91342</v>
      </c>
      <c r="E12" s="74">
        <f t="shared" si="7"/>
        <v>73501</v>
      </c>
      <c r="F12" s="74">
        <v>0</v>
      </c>
      <c r="G12" s="74">
        <v>0</v>
      </c>
      <c r="H12" s="74">
        <v>0</v>
      </c>
      <c r="I12" s="74">
        <v>73319</v>
      </c>
      <c r="J12" s="74">
        <v>552765</v>
      </c>
      <c r="K12" s="74">
        <v>182</v>
      </c>
      <c r="L12" s="74">
        <v>17841</v>
      </c>
      <c r="M12" s="74">
        <f t="shared" si="8"/>
        <v>0</v>
      </c>
      <c r="N12" s="74">
        <f t="shared" si="9"/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f t="shared" si="10"/>
        <v>91342</v>
      </c>
      <c r="W12" s="74">
        <f t="shared" si="10"/>
        <v>73501</v>
      </c>
      <c r="X12" s="74">
        <f t="shared" si="10"/>
        <v>0</v>
      </c>
      <c r="Y12" s="74">
        <f t="shared" si="10"/>
        <v>0</v>
      </c>
      <c r="Z12" s="74">
        <f t="shared" si="10"/>
        <v>0</v>
      </c>
      <c r="AA12" s="74">
        <f t="shared" si="10"/>
        <v>73319</v>
      </c>
      <c r="AB12" s="74">
        <f t="shared" si="10"/>
        <v>552765</v>
      </c>
      <c r="AC12" s="74">
        <f t="shared" si="10"/>
        <v>182</v>
      </c>
      <c r="AD12" s="74">
        <f t="shared" si="10"/>
        <v>17841</v>
      </c>
      <c r="AE12" s="74">
        <f t="shared" si="11"/>
        <v>118917</v>
      </c>
      <c r="AF12" s="74">
        <f t="shared" si="12"/>
        <v>118917</v>
      </c>
      <c r="AG12" s="74">
        <v>0</v>
      </c>
      <c r="AH12" s="74">
        <v>109598</v>
      </c>
      <c r="AI12" s="74">
        <v>9319</v>
      </c>
      <c r="AJ12" s="74">
        <v>0</v>
      </c>
      <c r="AK12" s="74">
        <v>0</v>
      </c>
      <c r="AL12" s="75" t="s">
        <v>235</v>
      </c>
      <c r="AM12" s="74">
        <f t="shared" si="13"/>
        <v>525160</v>
      </c>
      <c r="AN12" s="74">
        <f t="shared" si="14"/>
        <v>118972</v>
      </c>
      <c r="AO12" s="74">
        <v>32877</v>
      </c>
      <c r="AP12" s="74"/>
      <c r="AQ12" s="74">
        <v>86095</v>
      </c>
      <c r="AR12" s="74">
        <v>0</v>
      </c>
      <c r="AS12" s="74">
        <f t="shared" si="15"/>
        <v>177531</v>
      </c>
      <c r="AT12" s="74">
        <v>1538</v>
      </c>
      <c r="AU12" s="74">
        <v>173184</v>
      </c>
      <c r="AV12" s="74">
        <v>2809</v>
      </c>
      <c r="AW12" s="74">
        <v>0</v>
      </c>
      <c r="AX12" s="74">
        <f t="shared" si="16"/>
        <v>228657</v>
      </c>
      <c r="AY12" s="74">
        <v>122891</v>
      </c>
      <c r="AZ12" s="74">
        <v>100442</v>
      </c>
      <c r="BA12" s="74">
        <v>2093</v>
      </c>
      <c r="BB12" s="74">
        <v>3231</v>
      </c>
      <c r="BC12" s="75" t="s">
        <v>235</v>
      </c>
      <c r="BD12" s="74">
        <v>0</v>
      </c>
      <c r="BE12" s="74">
        <v>30</v>
      </c>
      <c r="BF12" s="74">
        <f t="shared" si="17"/>
        <v>644107</v>
      </c>
      <c r="BG12" s="74">
        <f t="shared" si="18"/>
        <v>0</v>
      </c>
      <c r="BH12" s="74">
        <f t="shared" si="19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5" t="s">
        <v>235</v>
      </c>
      <c r="BO12" s="74">
        <f t="shared" si="20"/>
        <v>0</v>
      </c>
      <c r="BP12" s="74">
        <f t="shared" si="21"/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f t="shared" si="22"/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f t="shared" si="23"/>
        <v>0</v>
      </c>
      <c r="CA12" s="74">
        <v>0</v>
      </c>
      <c r="CB12" s="74">
        <v>0</v>
      </c>
      <c r="CC12" s="74">
        <v>0</v>
      </c>
      <c r="CD12" s="74">
        <v>0</v>
      </c>
      <c r="CE12" s="75" t="s">
        <v>235</v>
      </c>
      <c r="CF12" s="74">
        <v>0</v>
      </c>
      <c r="CG12" s="74">
        <v>0</v>
      </c>
      <c r="CH12" s="74">
        <f t="shared" si="24"/>
        <v>0</v>
      </c>
      <c r="CI12" s="74">
        <f t="shared" si="25"/>
        <v>118917</v>
      </c>
      <c r="CJ12" s="74">
        <f t="shared" si="25"/>
        <v>118917</v>
      </c>
      <c r="CK12" s="74">
        <f t="shared" si="25"/>
        <v>0</v>
      </c>
      <c r="CL12" s="74">
        <f t="shared" si="25"/>
        <v>109598</v>
      </c>
      <c r="CM12" s="74">
        <f t="shared" si="25"/>
        <v>9319</v>
      </c>
      <c r="CN12" s="74">
        <f t="shared" si="25"/>
        <v>0</v>
      </c>
      <c r="CO12" s="74">
        <f t="shared" si="25"/>
        <v>0</v>
      </c>
      <c r="CP12" s="75" t="s">
        <v>235</v>
      </c>
      <c r="CQ12" s="74">
        <f t="shared" si="26"/>
        <v>525160</v>
      </c>
      <c r="CR12" s="74">
        <f t="shared" si="26"/>
        <v>118972</v>
      </c>
      <c r="CS12" s="74">
        <f t="shared" si="26"/>
        <v>32877</v>
      </c>
      <c r="CT12" s="74">
        <f t="shared" si="26"/>
        <v>0</v>
      </c>
      <c r="CU12" s="74">
        <f t="shared" si="26"/>
        <v>86095</v>
      </c>
      <c r="CV12" s="74">
        <f t="shared" si="26"/>
        <v>0</v>
      </c>
      <c r="CW12" s="74">
        <f t="shared" si="26"/>
        <v>177531</v>
      </c>
      <c r="CX12" s="74">
        <f t="shared" si="26"/>
        <v>1538</v>
      </c>
      <c r="CY12" s="74">
        <f t="shared" si="26"/>
        <v>173184</v>
      </c>
      <c r="CZ12" s="74">
        <f t="shared" si="26"/>
        <v>2809</v>
      </c>
      <c r="DA12" s="74">
        <f t="shared" si="26"/>
        <v>0</v>
      </c>
      <c r="DB12" s="74">
        <f t="shared" si="26"/>
        <v>228657</v>
      </c>
      <c r="DC12" s="74">
        <f t="shared" si="26"/>
        <v>122891</v>
      </c>
      <c r="DD12" s="74">
        <f t="shared" si="26"/>
        <v>100442</v>
      </c>
      <c r="DE12" s="74">
        <f t="shared" si="26"/>
        <v>2093</v>
      </c>
      <c r="DF12" s="74">
        <f t="shared" si="26"/>
        <v>3231</v>
      </c>
      <c r="DG12" s="75" t="s">
        <v>235</v>
      </c>
      <c r="DH12" s="74">
        <f t="shared" si="27"/>
        <v>0</v>
      </c>
      <c r="DI12" s="74">
        <f t="shared" si="27"/>
        <v>30</v>
      </c>
      <c r="DJ12" s="74">
        <f t="shared" si="27"/>
        <v>644107</v>
      </c>
    </row>
    <row r="13" spans="1:114" s="50" customFormat="1" ht="12" customHeight="1">
      <c r="A13" s="53" t="s">
        <v>236</v>
      </c>
      <c r="B13" s="54" t="s">
        <v>247</v>
      </c>
      <c r="C13" s="53" t="s">
        <v>248</v>
      </c>
      <c r="D13" s="74">
        <f t="shared" si="6"/>
        <v>85906</v>
      </c>
      <c r="E13" s="74">
        <f t="shared" si="7"/>
        <v>64801</v>
      </c>
      <c r="F13" s="74">
        <v>0</v>
      </c>
      <c r="G13" s="74">
        <v>0</v>
      </c>
      <c r="H13" s="74">
        <v>0</v>
      </c>
      <c r="I13" s="74">
        <v>40256</v>
      </c>
      <c r="J13" s="74">
        <v>213999</v>
      </c>
      <c r="K13" s="74">
        <v>24545</v>
      </c>
      <c r="L13" s="74">
        <v>21105</v>
      </c>
      <c r="M13" s="74">
        <f t="shared" si="8"/>
        <v>25792</v>
      </c>
      <c r="N13" s="74">
        <f t="shared" si="9"/>
        <v>19731</v>
      </c>
      <c r="O13" s="74">
        <v>0</v>
      </c>
      <c r="P13" s="74">
        <v>0</v>
      </c>
      <c r="Q13" s="74">
        <v>0</v>
      </c>
      <c r="R13" s="74">
        <v>9642</v>
      </c>
      <c r="S13" s="74">
        <v>107027</v>
      </c>
      <c r="T13" s="74">
        <v>10089</v>
      </c>
      <c r="U13" s="74">
        <v>6061</v>
      </c>
      <c r="V13" s="74">
        <f t="shared" si="10"/>
        <v>111698</v>
      </c>
      <c r="W13" s="74">
        <f t="shared" si="10"/>
        <v>84532</v>
      </c>
      <c r="X13" s="74">
        <f t="shared" si="10"/>
        <v>0</v>
      </c>
      <c r="Y13" s="74">
        <f t="shared" si="10"/>
        <v>0</v>
      </c>
      <c r="Z13" s="74">
        <f t="shared" si="10"/>
        <v>0</v>
      </c>
      <c r="AA13" s="74">
        <f t="shared" si="10"/>
        <v>49898</v>
      </c>
      <c r="AB13" s="74">
        <f t="shared" si="10"/>
        <v>321026</v>
      </c>
      <c r="AC13" s="74">
        <f t="shared" si="10"/>
        <v>34634</v>
      </c>
      <c r="AD13" s="74">
        <f t="shared" si="10"/>
        <v>27166</v>
      </c>
      <c r="AE13" s="74">
        <f t="shared" si="11"/>
        <v>27489</v>
      </c>
      <c r="AF13" s="74">
        <f t="shared" si="12"/>
        <v>27489</v>
      </c>
      <c r="AG13" s="74">
        <v>0</v>
      </c>
      <c r="AH13" s="74">
        <v>27489</v>
      </c>
      <c r="AI13" s="74">
        <v>0</v>
      </c>
      <c r="AJ13" s="74">
        <v>0</v>
      </c>
      <c r="AK13" s="74">
        <v>0</v>
      </c>
      <c r="AL13" s="75" t="s">
        <v>235</v>
      </c>
      <c r="AM13" s="74">
        <f t="shared" si="13"/>
        <v>258164</v>
      </c>
      <c r="AN13" s="74">
        <f t="shared" si="14"/>
        <v>41712</v>
      </c>
      <c r="AO13" s="74">
        <v>41712</v>
      </c>
      <c r="AP13" s="74">
        <v>0</v>
      </c>
      <c r="AQ13" s="74"/>
      <c r="AR13" s="74"/>
      <c r="AS13" s="74">
        <f t="shared" si="15"/>
        <v>90875</v>
      </c>
      <c r="AT13" s="74">
        <v>0</v>
      </c>
      <c r="AU13" s="74">
        <v>77915</v>
      </c>
      <c r="AV13" s="74">
        <v>12960</v>
      </c>
      <c r="AW13" s="74">
        <v>0</v>
      </c>
      <c r="AX13" s="74">
        <f t="shared" si="16"/>
        <v>110956</v>
      </c>
      <c r="AY13" s="74">
        <v>44887</v>
      </c>
      <c r="AZ13" s="74">
        <v>62427</v>
      </c>
      <c r="BA13" s="74">
        <v>3642</v>
      </c>
      <c r="BB13" s="74">
        <v>0</v>
      </c>
      <c r="BC13" s="75" t="s">
        <v>235</v>
      </c>
      <c r="BD13" s="74">
        <v>14621</v>
      </c>
      <c r="BE13" s="74">
        <v>14252</v>
      </c>
      <c r="BF13" s="74">
        <f t="shared" si="17"/>
        <v>299905</v>
      </c>
      <c r="BG13" s="74">
        <f t="shared" si="18"/>
        <v>0</v>
      </c>
      <c r="BH13" s="74">
        <f t="shared" si="19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5" t="s">
        <v>235</v>
      </c>
      <c r="BO13" s="74">
        <f t="shared" si="20"/>
        <v>124847</v>
      </c>
      <c r="BP13" s="74">
        <f t="shared" si="21"/>
        <v>7047</v>
      </c>
      <c r="BQ13" s="74">
        <v>7047</v>
      </c>
      <c r="BR13" s="74">
        <v>0</v>
      </c>
      <c r="BS13" s="74"/>
      <c r="BT13" s="74">
        <v>0</v>
      </c>
      <c r="BU13" s="74">
        <f t="shared" si="22"/>
        <v>36391</v>
      </c>
      <c r="BV13" s="74">
        <v>0</v>
      </c>
      <c r="BW13" s="74">
        <v>36391</v>
      </c>
      <c r="BX13" s="74">
        <v>0</v>
      </c>
      <c r="BY13" s="74">
        <v>0</v>
      </c>
      <c r="BZ13" s="74">
        <f t="shared" si="23"/>
        <v>80522</v>
      </c>
      <c r="CA13" s="74">
        <v>3135</v>
      </c>
      <c r="CB13" s="74">
        <v>77387</v>
      </c>
      <c r="CC13" s="74">
        <v>0</v>
      </c>
      <c r="CD13" s="74">
        <v>0</v>
      </c>
      <c r="CE13" s="75" t="s">
        <v>235</v>
      </c>
      <c r="CF13" s="74">
        <v>887</v>
      </c>
      <c r="CG13" s="74">
        <v>7972</v>
      </c>
      <c r="CH13" s="74">
        <f t="shared" si="24"/>
        <v>132819</v>
      </c>
      <c r="CI13" s="74">
        <f t="shared" si="25"/>
        <v>27489</v>
      </c>
      <c r="CJ13" s="74">
        <f t="shared" si="25"/>
        <v>27489</v>
      </c>
      <c r="CK13" s="74">
        <f t="shared" si="25"/>
        <v>0</v>
      </c>
      <c r="CL13" s="74">
        <f t="shared" si="25"/>
        <v>27489</v>
      </c>
      <c r="CM13" s="74">
        <f t="shared" si="25"/>
        <v>0</v>
      </c>
      <c r="CN13" s="74">
        <f t="shared" si="25"/>
        <v>0</v>
      </c>
      <c r="CO13" s="74">
        <f t="shared" si="25"/>
        <v>0</v>
      </c>
      <c r="CP13" s="75" t="s">
        <v>235</v>
      </c>
      <c r="CQ13" s="74">
        <f t="shared" si="26"/>
        <v>383011</v>
      </c>
      <c r="CR13" s="74">
        <f t="shared" si="26"/>
        <v>48759</v>
      </c>
      <c r="CS13" s="74">
        <f t="shared" si="26"/>
        <v>48759</v>
      </c>
      <c r="CT13" s="74">
        <f t="shared" si="26"/>
        <v>0</v>
      </c>
      <c r="CU13" s="74">
        <f t="shared" si="26"/>
        <v>0</v>
      </c>
      <c r="CV13" s="74">
        <f t="shared" si="26"/>
        <v>0</v>
      </c>
      <c r="CW13" s="74">
        <f t="shared" si="26"/>
        <v>127266</v>
      </c>
      <c r="CX13" s="74">
        <f t="shared" si="26"/>
        <v>0</v>
      </c>
      <c r="CY13" s="74">
        <f t="shared" si="26"/>
        <v>114306</v>
      </c>
      <c r="CZ13" s="74">
        <f t="shared" si="26"/>
        <v>12960</v>
      </c>
      <c r="DA13" s="74">
        <f t="shared" si="26"/>
        <v>0</v>
      </c>
      <c r="DB13" s="74">
        <f t="shared" si="26"/>
        <v>191478</v>
      </c>
      <c r="DC13" s="74">
        <f t="shared" si="26"/>
        <v>48022</v>
      </c>
      <c r="DD13" s="74">
        <f t="shared" si="26"/>
        <v>139814</v>
      </c>
      <c r="DE13" s="74">
        <f t="shared" si="26"/>
        <v>3642</v>
      </c>
      <c r="DF13" s="74">
        <f t="shared" si="26"/>
        <v>0</v>
      </c>
      <c r="DG13" s="75" t="s">
        <v>235</v>
      </c>
      <c r="DH13" s="74">
        <f t="shared" si="27"/>
        <v>15508</v>
      </c>
      <c r="DI13" s="74">
        <f t="shared" si="27"/>
        <v>22224</v>
      </c>
      <c r="DJ13" s="74">
        <f t="shared" si="27"/>
        <v>432724</v>
      </c>
    </row>
    <row r="14" spans="1:114" s="50" customFormat="1" ht="12" customHeight="1">
      <c r="A14" s="53" t="s">
        <v>236</v>
      </c>
      <c r="B14" s="54" t="s">
        <v>249</v>
      </c>
      <c r="C14" s="53" t="s">
        <v>250</v>
      </c>
      <c r="D14" s="74">
        <f t="shared" si="6"/>
        <v>61653</v>
      </c>
      <c r="E14" s="74">
        <f t="shared" si="7"/>
        <v>60498</v>
      </c>
      <c r="F14" s="74">
        <v>0</v>
      </c>
      <c r="G14" s="74">
        <v>0</v>
      </c>
      <c r="H14" s="74">
        <v>0</v>
      </c>
      <c r="I14" s="74">
        <v>56225</v>
      </c>
      <c r="J14" s="74">
        <v>668326</v>
      </c>
      <c r="K14" s="74">
        <v>4273</v>
      </c>
      <c r="L14" s="74">
        <v>1155</v>
      </c>
      <c r="M14" s="74">
        <f t="shared" si="8"/>
        <v>0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/>
      <c r="S14" s="74">
        <v>43305</v>
      </c>
      <c r="T14" s="74">
        <v>0</v>
      </c>
      <c r="U14" s="74">
        <v>0</v>
      </c>
      <c r="V14" s="74">
        <f t="shared" si="10"/>
        <v>61653</v>
      </c>
      <c r="W14" s="74">
        <f t="shared" si="10"/>
        <v>60498</v>
      </c>
      <c r="X14" s="74">
        <f t="shared" si="10"/>
        <v>0</v>
      </c>
      <c r="Y14" s="74">
        <f t="shared" si="10"/>
        <v>0</v>
      </c>
      <c r="Z14" s="74">
        <f t="shared" si="10"/>
        <v>0</v>
      </c>
      <c r="AA14" s="74">
        <f t="shared" si="10"/>
        <v>56225</v>
      </c>
      <c r="AB14" s="74">
        <f t="shared" si="10"/>
        <v>711631</v>
      </c>
      <c r="AC14" s="74">
        <f t="shared" si="10"/>
        <v>4273</v>
      </c>
      <c r="AD14" s="74">
        <f t="shared" si="10"/>
        <v>1155</v>
      </c>
      <c r="AE14" s="74">
        <f t="shared" si="11"/>
        <v>0</v>
      </c>
      <c r="AF14" s="74">
        <f t="shared" si="12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5" t="s">
        <v>235</v>
      </c>
      <c r="AM14" s="74">
        <f t="shared" si="13"/>
        <v>693861</v>
      </c>
      <c r="AN14" s="74">
        <f t="shared" si="14"/>
        <v>87464</v>
      </c>
      <c r="AO14" s="74">
        <v>87464</v>
      </c>
      <c r="AP14" s="74">
        <v>0</v>
      </c>
      <c r="AQ14" s="74">
        <v>0</v>
      </c>
      <c r="AR14" s="74"/>
      <c r="AS14" s="74">
        <f t="shared" si="15"/>
        <v>601</v>
      </c>
      <c r="AT14" s="74">
        <v>0</v>
      </c>
      <c r="AU14" s="74">
        <v>601</v>
      </c>
      <c r="AV14" s="74">
        <v>0</v>
      </c>
      <c r="AW14" s="74">
        <v>0</v>
      </c>
      <c r="AX14" s="74">
        <f t="shared" si="16"/>
        <v>605796</v>
      </c>
      <c r="AY14" s="74">
        <v>0</v>
      </c>
      <c r="AZ14" s="74">
        <v>605796</v>
      </c>
      <c r="BA14" s="74">
        <v>0</v>
      </c>
      <c r="BB14" s="74">
        <v>0</v>
      </c>
      <c r="BC14" s="75" t="s">
        <v>235</v>
      </c>
      <c r="BD14" s="74">
        <v>0</v>
      </c>
      <c r="BE14" s="74">
        <v>36118</v>
      </c>
      <c r="BF14" s="74">
        <f t="shared" si="17"/>
        <v>729979</v>
      </c>
      <c r="BG14" s="74">
        <f t="shared" si="18"/>
        <v>0</v>
      </c>
      <c r="BH14" s="74">
        <f t="shared" si="19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235</v>
      </c>
      <c r="BO14" s="74">
        <f t="shared" si="20"/>
        <v>43305</v>
      </c>
      <c r="BP14" s="74">
        <f t="shared" si="21"/>
        <v>43305</v>
      </c>
      <c r="BQ14" s="74">
        <v>43305</v>
      </c>
      <c r="BR14" s="74">
        <v>0</v>
      </c>
      <c r="BS14" s="74">
        <v>0</v>
      </c>
      <c r="BT14" s="74">
        <v>0</v>
      </c>
      <c r="BU14" s="74">
        <f t="shared" si="22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23"/>
        <v>0</v>
      </c>
      <c r="CA14" s="74">
        <v>0</v>
      </c>
      <c r="CB14" s="74">
        <v>0</v>
      </c>
      <c r="CC14" s="74">
        <v>0</v>
      </c>
      <c r="CD14" s="74">
        <v>0</v>
      </c>
      <c r="CE14" s="75" t="s">
        <v>235</v>
      </c>
      <c r="CF14" s="74">
        <v>0</v>
      </c>
      <c r="CG14" s="74">
        <v>0</v>
      </c>
      <c r="CH14" s="74">
        <f t="shared" si="24"/>
        <v>43305</v>
      </c>
      <c r="CI14" s="74">
        <f t="shared" si="25"/>
        <v>0</v>
      </c>
      <c r="CJ14" s="74">
        <f t="shared" si="25"/>
        <v>0</v>
      </c>
      <c r="CK14" s="74">
        <f t="shared" si="25"/>
        <v>0</v>
      </c>
      <c r="CL14" s="74">
        <f t="shared" si="25"/>
        <v>0</v>
      </c>
      <c r="CM14" s="74">
        <f t="shared" si="25"/>
        <v>0</v>
      </c>
      <c r="CN14" s="74">
        <f t="shared" si="25"/>
        <v>0</v>
      </c>
      <c r="CO14" s="74">
        <f t="shared" si="25"/>
        <v>0</v>
      </c>
      <c r="CP14" s="75" t="s">
        <v>235</v>
      </c>
      <c r="CQ14" s="74">
        <f t="shared" si="26"/>
        <v>737166</v>
      </c>
      <c r="CR14" s="74">
        <f t="shared" si="26"/>
        <v>130769</v>
      </c>
      <c r="CS14" s="74">
        <f t="shared" si="26"/>
        <v>130769</v>
      </c>
      <c r="CT14" s="74">
        <f t="shared" si="26"/>
        <v>0</v>
      </c>
      <c r="CU14" s="74">
        <f t="shared" si="26"/>
        <v>0</v>
      </c>
      <c r="CV14" s="74">
        <f t="shared" si="26"/>
        <v>0</v>
      </c>
      <c r="CW14" s="74">
        <f t="shared" si="26"/>
        <v>601</v>
      </c>
      <c r="CX14" s="74">
        <f t="shared" si="26"/>
        <v>0</v>
      </c>
      <c r="CY14" s="74">
        <f t="shared" si="26"/>
        <v>601</v>
      </c>
      <c r="CZ14" s="74">
        <f t="shared" si="26"/>
        <v>0</v>
      </c>
      <c r="DA14" s="74">
        <f t="shared" si="26"/>
        <v>0</v>
      </c>
      <c r="DB14" s="74">
        <f t="shared" si="26"/>
        <v>605796</v>
      </c>
      <c r="DC14" s="74">
        <f t="shared" si="26"/>
        <v>0</v>
      </c>
      <c r="DD14" s="74">
        <f t="shared" si="26"/>
        <v>605796</v>
      </c>
      <c r="DE14" s="74">
        <f t="shared" si="26"/>
        <v>0</v>
      </c>
      <c r="DF14" s="74">
        <f t="shared" si="26"/>
        <v>0</v>
      </c>
      <c r="DG14" s="75" t="s">
        <v>235</v>
      </c>
      <c r="DH14" s="74">
        <f t="shared" si="27"/>
        <v>0</v>
      </c>
      <c r="DI14" s="74">
        <f t="shared" si="27"/>
        <v>36118</v>
      </c>
      <c r="DJ14" s="74">
        <f t="shared" si="27"/>
        <v>773284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ゴシック,標準"&amp;14廃棄物処理事業経費（一部事務組合・広域連合の合計）（平成21年度実績）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5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5.69921875" style="76" customWidth="1"/>
    <col min="31" max="16384" width="9" style="47" customWidth="1"/>
  </cols>
  <sheetData>
    <row r="1" spans="1:30" s="45" customFormat="1" ht="17.25">
      <c r="A1" s="130" t="s">
        <v>251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3" t="s">
        <v>252</v>
      </c>
      <c r="B2" s="147" t="s">
        <v>253</v>
      </c>
      <c r="C2" s="153" t="s">
        <v>254</v>
      </c>
      <c r="D2" s="136" t="s">
        <v>255</v>
      </c>
      <c r="E2" s="103"/>
      <c r="F2" s="103"/>
      <c r="G2" s="103"/>
      <c r="H2" s="103"/>
      <c r="I2" s="103"/>
      <c r="J2" s="103"/>
      <c r="K2" s="103"/>
      <c r="L2" s="104"/>
      <c r="M2" s="136" t="s">
        <v>256</v>
      </c>
      <c r="N2" s="103"/>
      <c r="O2" s="103"/>
      <c r="P2" s="103"/>
      <c r="Q2" s="103"/>
      <c r="R2" s="103"/>
      <c r="S2" s="103"/>
      <c r="T2" s="103"/>
      <c r="U2" s="104"/>
      <c r="V2" s="136" t="s">
        <v>166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4"/>
      <c r="B3" s="148"/>
      <c r="C3" s="154"/>
      <c r="D3" s="137" t="s">
        <v>162</v>
      </c>
      <c r="E3" s="105"/>
      <c r="F3" s="105"/>
      <c r="G3" s="105"/>
      <c r="H3" s="105"/>
      <c r="I3" s="105"/>
      <c r="J3" s="105"/>
      <c r="K3" s="105"/>
      <c r="L3" s="106"/>
      <c r="M3" s="137" t="s">
        <v>162</v>
      </c>
      <c r="N3" s="105"/>
      <c r="O3" s="105"/>
      <c r="P3" s="105"/>
      <c r="Q3" s="105"/>
      <c r="R3" s="105"/>
      <c r="S3" s="105"/>
      <c r="T3" s="105"/>
      <c r="U3" s="106"/>
      <c r="V3" s="137" t="s">
        <v>163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4"/>
      <c r="B4" s="148"/>
      <c r="C4" s="154"/>
      <c r="D4" s="107"/>
      <c r="E4" s="137" t="s">
        <v>170</v>
      </c>
      <c r="F4" s="108"/>
      <c r="G4" s="108"/>
      <c r="H4" s="108"/>
      <c r="I4" s="108"/>
      <c r="J4" s="108"/>
      <c r="K4" s="109"/>
      <c r="L4" s="127" t="s">
        <v>171</v>
      </c>
      <c r="M4" s="107"/>
      <c r="N4" s="137" t="s">
        <v>172</v>
      </c>
      <c r="O4" s="108"/>
      <c r="P4" s="108"/>
      <c r="Q4" s="108"/>
      <c r="R4" s="108"/>
      <c r="S4" s="108"/>
      <c r="T4" s="109"/>
      <c r="U4" s="127" t="s">
        <v>173</v>
      </c>
      <c r="V4" s="107"/>
      <c r="W4" s="137" t="s">
        <v>172</v>
      </c>
      <c r="X4" s="108"/>
      <c r="Y4" s="108"/>
      <c r="Z4" s="108"/>
      <c r="AA4" s="108"/>
      <c r="AB4" s="108"/>
      <c r="AC4" s="109"/>
      <c r="AD4" s="127" t="s">
        <v>171</v>
      </c>
    </row>
    <row r="5" spans="1:30" s="45" customFormat="1" ht="23.25" customHeight="1">
      <c r="A5" s="154"/>
      <c r="B5" s="148"/>
      <c r="C5" s="154"/>
      <c r="D5" s="107"/>
      <c r="E5" s="107" t="s">
        <v>174</v>
      </c>
      <c r="F5" s="126" t="s">
        <v>257</v>
      </c>
      <c r="G5" s="126" t="s">
        <v>201</v>
      </c>
      <c r="H5" s="126" t="s">
        <v>258</v>
      </c>
      <c r="I5" s="126" t="s">
        <v>259</v>
      </c>
      <c r="J5" s="126" t="s">
        <v>260</v>
      </c>
      <c r="K5" s="126" t="s">
        <v>168</v>
      </c>
      <c r="L5" s="69"/>
      <c r="M5" s="107"/>
      <c r="N5" s="107" t="s">
        <v>158</v>
      </c>
      <c r="O5" s="126" t="s">
        <v>196</v>
      </c>
      <c r="P5" s="126" t="s">
        <v>201</v>
      </c>
      <c r="Q5" s="126" t="s">
        <v>258</v>
      </c>
      <c r="R5" s="126" t="s">
        <v>261</v>
      </c>
      <c r="S5" s="126" t="s">
        <v>262</v>
      </c>
      <c r="T5" s="126" t="s">
        <v>263</v>
      </c>
      <c r="U5" s="69"/>
      <c r="V5" s="107"/>
      <c r="W5" s="107" t="s">
        <v>166</v>
      </c>
      <c r="X5" s="126" t="s">
        <v>196</v>
      </c>
      <c r="Y5" s="126" t="s">
        <v>201</v>
      </c>
      <c r="Z5" s="126" t="s">
        <v>264</v>
      </c>
      <c r="AA5" s="126" t="s">
        <v>265</v>
      </c>
      <c r="AB5" s="126" t="s">
        <v>260</v>
      </c>
      <c r="AC5" s="126" t="s">
        <v>4</v>
      </c>
      <c r="AD5" s="69"/>
    </row>
    <row r="6" spans="1:30" s="46" customFormat="1" ht="13.5">
      <c r="A6" s="155"/>
      <c r="B6" s="149"/>
      <c r="C6" s="155"/>
      <c r="D6" s="110" t="s">
        <v>232</v>
      </c>
      <c r="E6" s="110" t="s">
        <v>232</v>
      </c>
      <c r="F6" s="111" t="s">
        <v>266</v>
      </c>
      <c r="G6" s="111" t="s">
        <v>267</v>
      </c>
      <c r="H6" s="111" t="s">
        <v>266</v>
      </c>
      <c r="I6" s="111" t="s">
        <v>232</v>
      </c>
      <c r="J6" s="111" t="s">
        <v>232</v>
      </c>
      <c r="K6" s="111" t="s">
        <v>232</v>
      </c>
      <c r="L6" s="111" t="s">
        <v>268</v>
      </c>
      <c r="M6" s="110" t="s">
        <v>269</v>
      </c>
      <c r="N6" s="110" t="s">
        <v>268</v>
      </c>
      <c r="O6" s="111" t="s">
        <v>232</v>
      </c>
      <c r="P6" s="111" t="s">
        <v>232</v>
      </c>
      <c r="Q6" s="111" t="s">
        <v>232</v>
      </c>
      <c r="R6" s="111" t="s">
        <v>270</v>
      </c>
      <c r="S6" s="111" t="s">
        <v>269</v>
      </c>
      <c r="T6" s="111" t="s">
        <v>270</v>
      </c>
      <c r="U6" s="111" t="s">
        <v>232</v>
      </c>
      <c r="V6" s="110" t="s">
        <v>232</v>
      </c>
      <c r="W6" s="110" t="s">
        <v>232</v>
      </c>
      <c r="X6" s="111" t="s">
        <v>270</v>
      </c>
      <c r="Y6" s="111" t="s">
        <v>269</v>
      </c>
      <c r="Z6" s="111" t="s">
        <v>270</v>
      </c>
      <c r="AA6" s="111" t="s">
        <v>232</v>
      </c>
      <c r="AB6" s="111" t="s">
        <v>232</v>
      </c>
      <c r="AC6" s="111" t="s">
        <v>232</v>
      </c>
      <c r="AD6" s="111" t="s">
        <v>270</v>
      </c>
    </row>
    <row r="7" spans="1:30" s="50" customFormat="1" ht="12" customHeight="1">
      <c r="A7" s="48" t="s">
        <v>271</v>
      </c>
      <c r="B7" s="63" t="s">
        <v>272</v>
      </c>
      <c r="C7" s="48" t="s">
        <v>166</v>
      </c>
      <c r="D7" s="70">
        <f aca="true" t="shared" si="0" ref="D7:AD7">SUM(D8:D35)</f>
        <v>16169741</v>
      </c>
      <c r="E7" s="70">
        <f t="shared" si="0"/>
        <v>8479168</v>
      </c>
      <c r="F7" s="70">
        <f t="shared" si="0"/>
        <v>2261024</v>
      </c>
      <c r="G7" s="70">
        <f t="shared" si="0"/>
        <v>12435</v>
      </c>
      <c r="H7" s="70">
        <f t="shared" si="0"/>
        <v>3663470</v>
      </c>
      <c r="I7" s="70">
        <f t="shared" si="0"/>
        <v>1673678</v>
      </c>
      <c r="J7" s="70">
        <f t="shared" si="0"/>
        <v>2065452</v>
      </c>
      <c r="K7" s="70">
        <f t="shared" si="0"/>
        <v>868561</v>
      </c>
      <c r="L7" s="70">
        <f t="shared" si="0"/>
        <v>7690573</v>
      </c>
      <c r="M7" s="70">
        <f t="shared" si="0"/>
        <v>1991104</v>
      </c>
      <c r="N7" s="70">
        <f t="shared" si="0"/>
        <v>635842</v>
      </c>
      <c r="O7" s="70">
        <f t="shared" si="0"/>
        <v>200398</v>
      </c>
      <c r="P7" s="70">
        <f t="shared" si="0"/>
        <v>0</v>
      </c>
      <c r="Q7" s="70">
        <f t="shared" si="0"/>
        <v>57200</v>
      </c>
      <c r="R7" s="70">
        <f t="shared" si="0"/>
        <v>267832</v>
      </c>
      <c r="S7" s="70">
        <f t="shared" si="0"/>
        <v>350294</v>
      </c>
      <c r="T7" s="70">
        <f t="shared" si="0"/>
        <v>110412</v>
      </c>
      <c r="U7" s="70">
        <f t="shared" si="0"/>
        <v>1355262</v>
      </c>
      <c r="V7" s="70">
        <f t="shared" si="0"/>
        <v>18160845</v>
      </c>
      <c r="W7" s="70">
        <f t="shared" si="0"/>
        <v>9115010</v>
      </c>
      <c r="X7" s="70">
        <f t="shared" si="0"/>
        <v>2461422</v>
      </c>
      <c r="Y7" s="70">
        <f t="shared" si="0"/>
        <v>12435</v>
      </c>
      <c r="Z7" s="70">
        <f t="shared" si="0"/>
        <v>3720670</v>
      </c>
      <c r="AA7" s="70">
        <f t="shared" si="0"/>
        <v>1941510</v>
      </c>
      <c r="AB7" s="70">
        <f t="shared" si="0"/>
        <v>2415746</v>
      </c>
      <c r="AC7" s="70">
        <f t="shared" si="0"/>
        <v>978973</v>
      </c>
      <c r="AD7" s="70">
        <f t="shared" si="0"/>
        <v>9045835</v>
      </c>
    </row>
    <row r="8" spans="1:30" s="50" customFormat="1" ht="12" customHeight="1">
      <c r="A8" s="51" t="s">
        <v>233</v>
      </c>
      <c r="B8" s="64" t="s">
        <v>273</v>
      </c>
      <c r="C8" s="51" t="s">
        <v>274</v>
      </c>
      <c r="D8" s="72">
        <f aca="true" t="shared" si="1" ref="D8:D35">SUM(E8,+L8)</f>
        <v>8369669</v>
      </c>
      <c r="E8" s="72">
        <f aca="true" t="shared" si="2" ref="E8:E35">+SUM(F8:I8,K8)</f>
        <v>6051063</v>
      </c>
      <c r="F8" s="72">
        <v>1891993</v>
      </c>
      <c r="G8" s="72">
        <v>0</v>
      </c>
      <c r="H8" s="72">
        <v>3596270</v>
      </c>
      <c r="I8" s="72">
        <v>467658</v>
      </c>
      <c r="J8" s="73">
        <v>0</v>
      </c>
      <c r="K8" s="72">
        <v>95142</v>
      </c>
      <c r="L8" s="72">
        <v>2318606</v>
      </c>
      <c r="M8" s="72">
        <f aca="true" t="shared" si="3" ref="M8:M35">SUM(N8,+U8)</f>
        <v>199568</v>
      </c>
      <c r="N8" s="72">
        <f aca="true" t="shared" si="4" ref="N8:N35">+SUM(O8:R8,T8)</f>
        <v>125606</v>
      </c>
      <c r="O8" s="72">
        <v>0</v>
      </c>
      <c r="P8" s="72">
        <v>0</v>
      </c>
      <c r="Q8" s="72">
        <v>0</v>
      </c>
      <c r="R8" s="72">
        <v>125599</v>
      </c>
      <c r="S8" s="73">
        <v>0</v>
      </c>
      <c r="T8" s="72">
        <v>7</v>
      </c>
      <c r="U8" s="72">
        <v>73962</v>
      </c>
      <c r="V8" s="72">
        <f aca="true" t="shared" si="5" ref="V8:V35">+SUM(D8,M8)</f>
        <v>8569237</v>
      </c>
      <c r="W8" s="72">
        <f aca="true" t="shared" si="6" ref="W8:W35">+SUM(E8,N8)</f>
        <v>6176669</v>
      </c>
      <c r="X8" s="72">
        <f aca="true" t="shared" si="7" ref="X8:X35">+SUM(F8,O8)</f>
        <v>1891993</v>
      </c>
      <c r="Y8" s="72">
        <f aca="true" t="shared" si="8" ref="Y8:Y35">+SUM(G8,P8)</f>
        <v>0</v>
      </c>
      <c r="Z8" s="72">
        <f aca="true" t="shared" si="9" ref="Z8:Z35">+SUM(H8,Q8)</f>
        <v>3596270</v>
      </c>
      <c r="AA8" s="72">
        <f aca="true" t="shared" si="10" ref="AA8:AA35">+SUM(I8,R8)</f>
        <v>593257</v>
      </c>
      <c r="AB8" s="73">
        <v>0</v>
      </c>
      <c r="AC8" s="72">
        <f aca="true" t="shared" si="11" ref="AC8:AC35">+SUM(K8,T8)</f>
        <v>95149</v>
      </c>
      <c r="AD8" s="72">
        <f aca="true" t="shared" si="12" ref="AD8:AD35">+SUM(L8,U8)</f>
        <v>2392568</v>
      </c>
    </row>
    <row r="9" spans="1:30" s="50" customFormat="1" ht="12" customHeight="1">
      <c r="A9" s="51" t="s">
        <v>271</v>
      </c>
      <c r="B9" s="64" t="s">
        <v>275</v>
      </c>
      <c r="C9" s="51" t="s">
        <v>276</v>
      </c>
      <c r="D9" s="72">
        <f t="shared" si="1"/>
        <v>1759218</v>
      </c>
      <c r="E9" s="72">
        <f t="shared" si="2"/>
        <v>416635</v>
      </c>
      <c r="F9" s="72">
        <v>263950</v>
      </c>
      <c r="G9" s="72">
        <v>6972</v>
      </c>
      <c r="H9" s="72">
        <v>0</v>
      </c>
      <c r="I9" s="72">
        <v>93331</v>
      </c>
      <c r="J9" s="73">
        <v>0</v>
      </c>
      <c r="K9" s="72">
        <v>52382</v>
      </c>
      <c r="L9" s="72">
        <v>1342583</v>
      </c>
      <c r="M9" s="72">
        <f t="shared" si="3"/>
        <v>179545</v>
      </c>
      <c r="N9" s="72">
        <f t="shared" si="4"/>
        <v>24392</v>
      </c>
      <c r="O9" s="72">
        <v>0</v>
      </c>
      <c r="P9" s="72">
        <v>0</v>
      </c>
      <c r="Q9" s="72">
        <v>0</v>
      </c>
      <c r="R9" s="72">
        <v>24392</v>
      </c>
      <c r="S9" s="73">
        <v>0</v>
      </c>
      <c r="T9" s="72">
        <v>0</v>
      </c>
      <c r="U9" s="72">
        <v>155153</v>
      </c>
      <c r="V9" s="72">
        <f t="shared" si="5"/>
        <v>1938763</v>
      </c>
      <c r="W9" s="72">
        <f t="shared" si="6"/>
        <v>441027</v>
      </c>
      <c r="X9" s="72">
        <f t="shared" si="7"/>
        <v>263950</v>
      </c>
      <c r="Y9" s="72">
        <f t="shared" si="8"/>
        <v>6972</v>
      </c>
      <c r="Z9" s="72">
        <f t="shared" si="9"/>
        <v>0</v>
      </c>
      <c r="AA9" s="72">
        <f t="shared" si="10"/>
        <v>117723</v>
      </c>
      <c r="AB9" s="73">
        <v>0</v>
      </c>
      <c r="AC9" s="72">
        <f t="shared" si="11"/>
        <v>52382</v>
      </c>
      <c r="AD9" s="72">
        <f t="shared" si="12"/>
        <v>1497736</v>
      </c>
    </row>
    <row r="10" spans="1:30" s="50" customFormat="1" ht="12" customHeight="1">
      <c r="A10" s="51" t="s">
        <v>233</v>
      </c>
      <c r="B10" s="64" t="s">
        <v>277</v>
      </c>
      <c r="C10" s="51" t="s">
        <v>278</v>
      </c>
      <c r="D10" s="72">
        <f t="shared" si="1"/>
        <v>1442080</v>
      </c>
      <c r="E10" s="72">
        <f t="shared" si="2"/>
        <v>1021751</v>
      </c>
      <c r="F10" s="72">
        <v>0</v>
      </c>
      <c r="G10" s="72">
        <v>5463</v>
      </c>
      <c r="H10" s="72">
        <v>0</v>
      </c>
      <c r="I10" s="72">
        <v>514761</v>
      </c>
      <c r="J10" s="73">
        <v>0</v>
      </c>
      <c r="K10" s="72">
        <v>501527</v>
      </c>
      <c r="L10" s="72">
        <v>420329</v>
      </c>
      <c r="M10" s="72">
        <f t="shared" si="3"/>
        <v>254649</v>
      </c>
      <c r="N10" s="72">
        <f t="shared" si="4"/>
        <v>75662</v>
      </c>
      <c r="O10" s="72">
        <v>0</v>
      </c>
      <c r="P10" s="72">
        <v>0</v>
      </c>
      <c r="Q10" s="72">
        <v>0</v>
      </c>
      <c r="R10" s="72">
        <v>48189</v>
      </c>
      <c r="S10" s="73">
        <v>0</v>
      </c>
      <c r="T10" s="72">
        <v>27473</v>
      </c>
      <c r="U10" s="72">
        <v>178987</v>
      </c>
      <c r="V10" s="72">
        <f t="shared" si="5"/>
        <v>1696729</v>
      </c>
      <c r="W10" s="72">
        <f t="shared" si="6"/>
        <v>1097413</v>
      </c>
      <c r="X10" s="72">
        <f t="shared" si="7"/>
        <v>0</v>
      </c>
      <c r="Y10" s="72">
        <f t="shared" si="8"/>
        <v>5463</v>
      </c>
      <c r="Z10" s="72">
        <f t="shared" si="9"/>
        <v>0</v>
      </c>
      <c r="AA10" s="72">
        <f t="shared" si="10"/>
        <v>562950</v>
      </c>
      <c r="AB10" s="73">
        <v>0</v>
      </c>
      <c r="AC10" s="72">
        <f t="shared" si="11"/>
        <v>529000</v>
      </c>
      <c r="AD10" s="72">
        <f t="shared" si="12"/>
        <v>599316</v>
      </c>
    </row>
    <row r="11" spans="1:30" s="50" customFormat="1" ht="12" customHeight="1">
      <c r="A11" s="51" t="s">
        <v>271</v>
      </c>
      <c r="B11" s="64" t="s">
        <v>279</v>
      </c>
      <c r="C11" s="51" t="s">
        <v>280</v>
      </c>
      <c r="D11" s="72">
        <f t="shared" si="1"/>
        <v>785302</v>
      </c>
      <c r="E11" s="72">
        <f t="shared" si="2"/>
        <v>19017</v>
      </c>
      <c r="F11" s="72">
        <v>0</v>
      </c>
      <c r="G11" s="72">
        <v>0</v>
      </c>
      <c r="H11" s="72">
        <v>0</v>
      </c>
      <c r="I11" s="72">
        <v>0</v>
      </c>
      <c r="J11" s="73">
        <v>0</v>
      </c>
      <c r="K11" s="72">
        <v>19017</v>
      </c>
      <c r="L11" s="72">
        <v>766285</v>
      </c>
      <c r="M11" s="72">
        <f t="shared" si="3"/>
        <v>200808</v>
      </c>
      <c r="N11" s="72">
        <f t="shared" si="4"/>
        <v>72593</v>
      </c>
      <c r="O11" s="72">
        <v>0</v>
      </c>
      <c r="P11" s="72">
        <v>0</v>
      </c>
      <c r="Q11" s="72">
        <v>0</v>
      </c>
      <c r="R11" s="72">
        <v>90</v>
      </c>
      <c r="S11" s="73">
        <v>0</v>
      </c>
      <c r="T11" s="72">
        <v>72503</v>
      </c>
      <c r="U11" s="72">
        <v>128215</v>
      </c>
      <c r="V11" s="72">
        <f t="shared" si="5"/>
        <v>986110</v>
      </c>
      <c r="W11" s="72">
        <f t="shared" si="6"/>
        <v>91610</v>
      </c>
      <c r="X11" s="72">
        <f t="shared" si="7"/>
        <v>0</v>
      </c>
      <c r="Y11" s="72">
        <f t="shared" si="8"/>
        <v>0</v>
      </c>
      <c r="Z11" s="72">
        <f t="shared" si="9"/>
        <v>0</v>
      </c>
      <c r="AA11" s="72">
        <f t="shared" si="10"/>
        <v>90</v>
      </c>
      <c r="AB11" s="73">
        <v>0</v>
      </c>
      <c r="AC11" s="72">
        <f t="shared" si="11"/>
        <v>91520</v>
      </c>
      <c r="AD11" s="72">
        <f t="shared" si="12"/>
        <v>894500</v>
      </c>
    </row>
    <row r="12" spans="1:30" s="50" customFormat="1" ht="12" customHeight="1">
      <c r="A12" s="53" t="s">
        <v>233</v>
      </c>
      <c r="B12" s="54" t="s">
        <v>281</v>
      </c>
      <c r="C12" s="53" t="s">
        <v>282</v>
      </c>
      <c r="D12" s="74">
        <f t="shared" si="1"/>
        <v>624914</v>
      </c>
      <c r="E12" s="74">
        <f t="shared" si="2"/>
        <v>195377</v>
      </c>
      <c r="F12" s="74">
        <v>75580</v>
      </c>
      <c r="G12" s="74">
        <v>0</v>
      </c>
      <c r="H12" s="74">
        <v>27200</v>
      </c>
      <c r="I12" s="74">
        <v>89991</v>
      </c>
      <c r="J12" s="75">
        <v>0</v>
      </c>
      <c r="K12" s="74">
        <v>2606</v>
      </c>
      <c r="L12" s="74">
        <v>429537</v>
      </c>
      <c r="M12" s="74">
        <f t="shared" si="3"/>
        <v>207130</v>
      </c>
      <c r="N12" s="74">
        <f t="shared" si="4"/>
        <v>43509</v>
      </c>
      <c r="O12" s="74">
        <v>0</v>
      </c>
      <c r="P12" s="74">
        <v>0</v>
      </c>
      <c r="Q12" s="74">
        <v>43500</v>
      </c>
      <c r="R12" s="74">
        <v>0</v>
      </c>
      <c r="S12" s="75">
        <v>0</v>
      </c>
      <c r="T12" s="74">
        <v>9</v>
      </c>
      <c r="U12" s="74">
        <v>163621</v>
      </c>
      <c r="V12" s="74">
        <f t="shared" si="5"/>
        <v>832044</v>
      </c>
      <c r="W12" s="74">
        <f t="shared" si="6"/>
        <v>238886</v>
      </c>
      <c r="X12" s="74">
        <f t="shared" si="7"/>
        <v>75580</v>
      </c>
      <c r="Y12" s="74">
        <f t="shared" si="8"/>
        <v>0</v>
      </c>
      <c r="Z12" s="74">
        <f t="shared" si="9"/>
        <v>70700</v>
      </c>
      <c r="AA12" s="74">
        <f t="shared" si="10"/>
        <v>89991</v>
      </c>
      <c r="AB12" s="75">
        <v>0</v>
      </c>
      <c r="AC12" s="74">
        <f t="shared" si="11"/>
        <v>2615</v>
      </c>
      <c r="AD12" s="74">
        <f t="shared" si="12"/>
        <v>593158</v>
      </c>
    </row>
    <row r="13" spans="1:30" s="50" customFormat="1" ht="12" customHeight="1">
      <c r="A13" s="53" t="s">
        <v>271</v>
      </c>
      <c r="B13" s="54" t="s">
        <v>283</v>
      </c>
      <c r="C13" s="53" t="s">
        <v>284</v>
      </c>
      <c r="D13" s="74">
        <f t="shared" si="1"/>
        <v>557429</v>
      </c>
      <c r="E13" s="74">
        <f t="shared" si="2"/>
        <v>105480</v>
      </c>
      <c r="F13" s="74">
        <v>0</v>
      </c>
      <c r="G13" s="74">
        <v>0</v>
      </c>
      <c r="H13" s="74">
        <v>0</v>
      </c>
      <c r="I13" s="74">
        <v>95408</v>
      </c>
      <c r="J13" s="75">
        <v>0</v>
      </c>
      <c r="K13" s="74">
        <v>10072</v>
      </c>
      <c r="L13" s="74">
        <v>451949</v>
      </c>
      <c r="M13" s="74">
        <f t="shared" si="3"/>
        <v>100142</v>
      </c>
      <c r="N13" s="74">
        <f t="shared" si="4"/>
        <v>3388</v>
      </c>
      <c r="O13" s="74">
        <v>3388</v>
      </c>
      <c r="P13" s="74">
        <v>0</v>
      </c>
      <c r="Q13" s="74">
        <v>0</v>
      </c>
      <c r="R13" s="74">
        <v>0</v>
      </c>
      <c r="S13" s="75">
        <v>0</v>
      </c>
      <c r="T13" s="74">
        <v>0</v>
      </c>
      <c r="U13" s="74">
        <v>96754</v>
      </c>
      <c r="V13" s="74">
        <f t="shared" si="5"/>
        <v>657571</v>
      </c>
      <c r="W13" s="74">
        <f t="shared" si="6"/>
        <v>108868</v>
      </c>
      <c r="X13" s="74">
        <f t="shared" si="7"/>
        <v>3388</v>
      </c>
      <c r="Y13" s="74">
        <f t="shared" si="8"/>
        <v>0</v>
      </c>
      <c r="Z13" s="74">
        <f t="shared" si="9"/>
        <v>0</v>
      </c>
      <c r="AA13" s="74">
        <f t="shared" si="10"/>
        <v>95408</v>
      </c>
      <c r="AB13" s="75">
        <v>0</v>
      </c>
      <c r="AC13" s="74">
        <f t="shared" si="11"/>
        <v>10072</v>
      </c>
      <c r="AD13" s="74">
        <f t="shared" si="12"/>
        <v>548703</v>
      </c>
    </row>
    <row r="14" spans="1:30" s="50" customFormat="1" ht="12" customHeight="1">
      <c r="A14" s="53" t="s">
        <v>233</v>
      </c>
      <c r="B14" s="54" t="s">
        <v>285</v>
      </c>
      <c r="C14" s="53" t="s">
        <v>286</v>
      </c>
      <c r="D14" s="74">
        <f t="shared" si="1"/>
        <v>309036</v>
      </c>
      <c r="E14" s="74">
        <f t="shared" si="2"/>
        <v>42167</v>
      </c>
      <c r="F14" s="74">
        <v>0</v>
      </c>
      <c r="G14" s="74">
        <v>0</v>
      </c>
      <c r="H14" s="74">
        <v>0</v>
      </c>
      <c r="I14" s="74">
        <v>30104</v>
      </c>
      <c r="J14" s="75">
        <v>0</v>
      </c>
      <c r="K14" s="74">
        <v>12063</v>
      </c>
      <c r="L14" s="74">
        <v>266869</v>
      </c>
      <c r="M14" s="74">
        <f t="shared" si="3"/>
        <v>118981</v>
      </c>
      <c r="N14" s="74">
        <f t="shared" si="4"/>
        <v>13475</v>
      </c>
      <c r="O14" s="74">
        <v>0</v>
      </c>
      <c r="P14" s="74">
        <v>0</v>
      </c>
      <c r="Q14" s="74">
        <v>0</v>
      </c>
      <c r="R14" s="74">
        <v>13475</v>
      </c>
      <c r="S14" s="75">
        <v>0</v>
      </c>
      <c r="T14" s="74">
        <v>0</v>
      </c>
      <c r="U14" s="74">
        <v>105506</v>
      </c>
      <c r="V14" s="74">
        <f t="shared" si="5"/>
        <v>428017</v>
      </c>
      <c r="W14" s="74">
        <f t="shared" si="6"/>
        <v>55642</v>
      </c>
      <c r="X14" s="74">
        <f t="shared" si="7"/>
        <v>0</v>
      </c>
      <c r="Y14" s="74">
        <f t="shared" si="8"/>
        <v>0</v>
      </c>
      <c r="Z14" s="74">
        <f t="shared" si="9"/>
        <v>0</v>
      </c>
      <c r="AA14" s="74">
        <f t="shared" si="10"/>
        <v>43579</v>
      </c>
      <c r="AB14" s="75">
        <v>0</v>
      </c>
      <c r="AC14" s="74">
        <f t="shared" si="11"/>
        <v>12063</v>
      </c>
      <c r="AD14" s="74">
        <f t="shared" si="12"/>
        <v>372375</v>
      </c>
    </row>
    <row r="15" spans="1:30" s="50" customFormat="1" ht="12" customHeight="1">
      <c r="A15" s="53" t="s">
        <v>271</v>
      </c>
      <c r="B15" s="54" t="s">
        <v>287</v>
      </c>
      <c r="C15" s="53" t="s">
        <v>288</v>
      </c>
      <c r="D15" s="74">
        <f t="shared" si="1"/>
        <v>467335</v>
      </c>
      <c r="E15" s="74">
        <f t="shared" si="2"/>
        <v>0</v>
      </c>
      <c r="F15" s="74">
        <v>0</v>
      </c>
      <c r="G15" s="74">
        <v>0</v>
      </c>
      <c r="H15" s="74">
        <v>0</v>
      </c>
      <c r="I15" s="74">
        <v>0</v>
      </c>
      <c r="J15" s="75">
        <v>0</v>
      </c>
      <c r="K15" s="74">
        <v>0</v>
      </c>
      <c r="L15" s="74">
        <v>467335</v>
      </c>
      <c r="M15" s="74">
        <f t="shared" si="3"/>
        <v>80236</v>
      </c>
      <c r="N15" s="74">
        <f t="shared" si="4"/>
        <v>0</v>
      </c>
      <c r="O15" s="74">
        <v>0</v>
      </c>
      <c r="P15" s="74">
        <v>0</v>
      </c>
      <c r="Q15" s="74">
        <v>0</v>
      </c>
      <c r="R15" s="74">
        <v>0</v>
      </c>
      <c r="S15" s="75">
        <v>0</v>
      </c>
      <c r="T15" s="74">
        <v>0</v>
      </c>
      <c r="U15" s="74">
        <v>80236</v>
      </c>
      <c r="V15" s="74">
        <f t="shared" si="5"/>
        <v>547571</v>
      </c>
      <c r="W15" s="74">
        <f t="shared" si="6"/>
        <v>0</v>
      </c>
      <c r="X15" s="74">
        <f t="shared" si="7"/>
        <v>0</v>
      </c>
      <c r="Y15" s="74">
        <f t="shared" si="8"/>
        <v>0</v>
      </c>
      <c r="Z15" s="74">
        <f t="shared" si="9"/>
        <v>0</v>
      </c>
      <c r="AA15" s="74">
        <f t="shared" si="10"/>
        <v>0</v>
      </c>
      <c r="AB15" s="75">
        <v>0</v>
      </c>
      <c r="AC15" s="74">
        <f t="shared" si="11"/>
        <v>0</v>
      </c>
      <c r="AD15" s="74">
        <f t="shared" si="12"/>
        <v>547571</v>
      </c>
    </row>
    <row r="16" spans="1:30" s="50" customFormat="1" ht="12" customHeight="1">
      <c r="A16" s="53" t="s">
        <v>233</v>
      </c>
      <c r="B16" s="54" t="s">
        <v>289</v>
      </c>
      <c r="C16" s="53" t="s">
        <v>290</v>
      </c>
      <c r="D16" s="74">
        <f t="shared" si="1"/>
        <v>160966</v>
      </c>
      <c r="E16" s="74">
        <f t="shared" si="2"/>
        <v>23383</v>
      </c>
      <c r="F16" s="74">
        <v>0</v>
      </c>
      <c r="G16" s="74">
        <v>0</v>
      </c>
      <c r="H16" s="74">
        <v>0</v>
      </c>
      <c r="I16" s="74">
        <v>22800</v>
      </c>
      <c r="J16" s="75">
        <v>0</v>
      </c>
      <c r="K16" s="74">
        <v>583</v>
      </c>
      <c r="L16" s="74">
        <v>137583</v>
      </c>
      <c r="M16" s="74">
        <f t="shared" si="3"/>
        <v>12336</v>
      </c>
      <c r="N16" s="74">
        <f t="shared" si="4"/>
        <v>7042</v>
      </c>
      <c r="O16" s="74">
        <v>0</v>
      </c>
      <c r="P16" s="74">
        <v>0</v>
      </c>
      <c r="Q16" s="74">
        <v>0</v>
      </c>
      <c r="R16" s="74">
        <v>7042</v>
      </c>
      <c r="S16" s="75">
        <v>0</v>
      </c>
      <c r="T16" s="74">
        <v>0</v>
      </c>
      <c r="U16" s="74">
        <v>5294</v>
      </c>
      <c r="V16" s="74">
        <f t="shared" si="5"/>
        <v>173302</v>
      </c>
      <c r="W16" s="74">
        <f t="shared" si="6"/>
        <v>30425</v>
      </c>
      <c r="X16" s="74">
        <f t="shared" si="7"/>
        <v>0</v>
      </c>
      <c r="Y16" s="74">
        <f t="shared" si="8"/>
        <v>0</v>
      </c>
      <c r="Z16" s="74">
        <f t="shared" si="9"/>
        <v>0</v>
      </c>
      <c r="AA16" s="74">
        <f t="shared" si="10"/>
        <v>29842</v>
      </c>
      <c r="AB16" s="75">
        <v>0</v>
      </c>
      <c r="AC16" s="74">
        <f t="shared" si="11"/>
        <v>583</v>
      </c>
      <c r="AD16" s="74">
        <f t="shared" si="12"/>
        <v>142877</v>
      </c>
    </row>
    <row r="17" spans="1:30" s="50" customFormat="1" ht="12" customHeight="1">
      <c r="A17" s="53" t="s">
        <v>271</v>
      </c>
      <c r="B17" s="54" t="s">
        <v>291</v>
      </c>
      <c r="C17" s="53" t="s">
        <v>292</v>
      </c>
      <c r="D17" s="74">
        <f t="shared" si="1"/>
        <v>136573</v>
      </c>
      <c r="E17" s="74">
        <f t="shared" si="2"/>
        <v>45327</v>
      </c>
      <c r="F17" s="74">
        <v>4375</v>
      </c>
      <c r="G17" s="74">
        <v>0</v>
      </c>
      <c r="H17" s="74">
        <v>15300</v>
      </c>
      <c r="I17" s="74">
        <v>25652</v>
      </c>
      <c r="J17" s="75">
        <v>0</v>
      </c>
      <c r="K17" s="74">
        <v>0</v>
      </c>
      <c r="L17" s="74">
        <v>91246</v>
      </c>
      <c r="M17" s="74">
        <f t="shared" si="3"/>
        <v>28172</v>
      </c>
      <c r="N17" s="74">
        <f t="shared" si="4"/>
        <v>0</v>
      </c>
      <c r="O17" s="74">
        <v>0</v>
      </c>
      <c r="P17" s="74">
        <v>0</v>
      </c>
      <c r="Q17" s="74">
        <v>0</v>
      </c>
      <c r="R17" s="74">
        <v>0</v>
      </c>
      <c r="S17" s="75">
        <v>0</v>
      </c>
      <c r="T17" s="74">
        <v>0</v>
      </c>
      <c r="U17" s="74">
        <v>28172</v>
      </c>
      <c r="V17" s="74">
        <f t="shared" si="5"/>
        <v>164745</v>
      </c>
      <c r="W17" s="74">
        <f t="shared" si="6"/>
        <v>45327</v>
      </c>
      <c r="X17" s="74">
        <f t="shared" si="7"/>
        <v>4375</v>
      </c>
      <c r="Y17" s="74">
        <f t="shared" si="8"/>
        <v>0</v>
      </c>
      <c r="Z17" s="74">
        <f t="shared" si="9"/>
        <v>15300</v>
      </c>
      <c r="AA17" s="74">
        <f t="shared" si="10"/>
        <v>25652</v>
      </c>
      <c r="AB17" s="75">
        <v>0</v>
      </c>
      <c r="AC17" s="74">
        <f t="shared" si="11"/>
        <v>0</v>
      </c>
      <c r="AD17" s="74">
        <f t="shared" si="12"/>
        <v>119418</v>
      </c>
    </row>
    <row r="18" spans="1:30" s="50" customFormat="1" ht="12" customHeight="1">
      <c r="A18" s="53" t="s">
        <v>233</v>
      </c>
      <c r="B18" s="54" t="s">
        <v>293</v>
      </c>
      <c r="C18" s="53" t="s">
        <v>294</v>
      </c>
      <c r="D18" s="74">
        <f t="shared" si="1"/>
        <v>85430</v>
      </c>
      <c r="E18" s="74">
        <f t="shared" si="2"/>
        <v>0</v>
      </c>
      <c r="F18" s="74">
        <v>0</v>
      </c>
      <c r="G18" s="74">
        <v>0</v>
      </c>
      <c r="H18" s="74">
        <v>0</v>
      </c>
      <c r="I18" s="74">
        <v>0</v>
      </c>
      <c r="J18" s="75">
        <v>0</v>
      </c>
      <c r="K18" s="74">
        <v>0</v>
      </c>
      <c r="L18" s="74">
        <v>85430</v>
      </c>
      <c r="M18" s="74">
        <f t="shared" si="3"/>
        <v>13823</v>
      </c>
      <c r="N18" s="74">
        <f t="shared" si="4"/>
        <v>0</v>
      </c>
      <c r="O18" s="74">
        <v>0</v>
      </c>
      <c r="P18" s="74">
        <v>0</v>
      </c>
      <c r="Q18" s="74">
        <v>0</v>
      </c>
      <c r="R18" s="74">
        <v>0</v>
      </c>
      <c r="S18" s="75">
        <v>0</v>
      </c>
      <c r="T18" s="74">
        <v>0</v>
      </c>
      <c r="U18" s="74">
        <v>13823</v>
      </c>
      <c r="V18" s="74">
        <f t="shared" si="5"/>
        <v>99253</v>
      </c>
      <c r="W18" s="74">
        <f t="shared" si="6"/>
        <v>0</v>
      </c>
      <c r="X18" s="74">
        <f t="shared" si="7"/>
        <v>0</v>
      </c>
      <c r="Y18" s="74">
        <f t="shared" si="8"/>
        <v>0</v>
      </c>
      <c r="Z18" s="74">
        <f t="shared" si="9"/>
        <v>0</v>
      </c>
      <c r="AA18" s="74">
        <f t="shared" si="10"/>
        <v>0</v>
      </c>
      <c r="AB18" s="75">
        <v>0</v>
      </c>
      <c r="AC18" s="74">
        <f t="shared" si="11"/>
        <v>0</v>
      </c>
      <c r="AD18" s="74">
        <f t="shared" si="12"/>
        <v>99253</v>
      </c>
    </row>
    <row r="19" spans="1:30" s="50" customFormat="1" ht="12" customHeight="1">
      <c r="A19" s="53" t="s">
        <v>271</v>
      </c>
      <c r="B19" s="54" t="s">
        <v>295</v>
      </c>
      <c r="C19" s="53" t="s">
        <v>296</v>
      </c>
      <c r="D19" s="74">
        <f t="shared" si="1"/>
        <v>200276</v>
      </c>
      <c r="E19" s="74">
        <f t="shared" si="2"/>
        <v>44442</v>
      </c>
      <c r="F19" s="74">
        <v>0</v>
      </c>
      <c r="G19" s="74">
        <v>0</v>
      </c>
      <c r="H19" s="74">
        <v>0</v>
      </c>
      <c r="I19" s="74">
        <v>44282</v>
      </c>
      <c r="J19" s="75">
        <v>0</v>
      </c>
      <c r="K19" s="74">
        <v>160</v>
      </c>
      <c r="L19" s="74">
        <v>155834</v>
      </c>
      <c r="M19" s="74">
        <f t="shared" si="3"/>
        <v>48706</v>
      </c>
      <c r="N19" s="74">
        <f t="shared" si="4"/>
        <v>0</v>
      </c>
      <c r="O19" s="74">
        <v>0</v>
      </c>
      <c r="P19" s="74">
        <v>0</v>
      </c>
      <c r="Q19" s="74">
        <v>0</v>
      </c>
      <c r="R19" s="74">
        <v>0</v>
      </c>
      <c r="S19" s="75">
        <v>0</v>
      </c>
      <c r="T19" s="74">
        <v>0</v>
      </c>
      <c r="U19" s="74">
        <v>48706</v>
      </c>
      <c r="V19" s="74">
        <f t="shared" si="5"/>
        <v>248982</v>
      </c>
      <c r="W19" s="74">
        <f t="shared" si="6"/>
        <v>44442</v>
      </c>
      <c r="X19" s="74">
        <f t="shared" si="7"/>
        <v>0</v>
      </c>
      <c r="Y19" s="74">
        <f t="shared" si="8"/>
        <v>0</v>
      </c>
      <c r="Z19" s="74">
        <f t="shared" si="9"/>
        <v>0</v>
      </c>
      <c r="AA19" s="74">
        <f t="shared" si="10"/>
        <v>44282</v>
      </c>
      <c r="AB19" s="75">
        <v>0</v>
      </c>
      <c r="AC19" s="74">
        <f t="shared" si="11"/>
        <v>160</v>
      </c>
      <c r="AD19" s="74">
        <f t="shared" si="12"/>
        <v>204540</v>
      </c>
    </row>
    <row r="20" spans="1:30" s="50" customFormat="1" ht="12" customHeight="1">
      <c r="A20" s="53" t="s">
        <v>233</v>
      </c>
      <c r="B20" s="54" t="s">
        <v>297</v>
      </c>
      <c r="C20" s="53" t="s">
        <v>298</v>
      </c>
      <c r="D20" s="74">
        <f t="shared" si="1"/>
        <v>53651</v>
      </c>
      <c r="E20" s="74">
        <f t="shared" si="2"/>
        <v>0</v>
      </c>
      <c r="F20" s="74">
        <v>0</v>
      </c>
      <c r="G20" s="74">
        <v>0</v>
      </c>
      <c r="H20" s="74">
        <v>0</v>
      </c>
      <c r="I20" s="74">
        <v>0</v>
      </c>
      <c r="J20" s="75">
        <v>0</v>
      </c>
      <c r="K20" s="74">
        <v>0</v>
      </c>
      <c r="L20" s="74">
        <v>53651</v>
      </c>
      <c r="M20" s="74">
        <f t="shared" si="3"/>
        <v>25221</v>
      </c>
      <c r="N20" s="74">
        <f t="shared" si="4"/>
        <v>0</v>
      </c>
      <c r="O20" s="74">
        <v>0</v>
      </c>
      <c r="P20" s="74">
        <v>0</v>
      </c>
      <c r="Q20" s="74">
        <v>0</v>
      </c>
      <c r="R20" s="74">
        <v>0</v>
      </c>
      <c r="S20" s="75">
        <v>0</v>
      </c>
      <c r="T20" s="74">
        <v>0</v>
      </c>
      <c r="U20" s="74">
        <v>25221</v>
      </c>
      <c r="V20" s="74">
        <f t="shared" si="5"/>
        <v>78872</v>
      </c>
      <c r="W20" s="74">
        <f t="shared" si="6"/>
        <v>0</v>
      </c>
      <c r="X20" s="74">
        <f t="shared" si="7"/>
        <v>0</v>
      </c>
      <c r="Y20" s="74">
        <f t="shared" si="8"/>
        <v>0</v>
      </c>
      <c r="Z20" s="74">
        <f t="shared" si="9"/>
        <v>0</v>
      </c>
      <c r="AA20" s="74">
        <f t="shared" si="10"/>
        <v>0</v>
      </c>
      <c r="AB20" s="75">
        <v>0</v>
      </c>
      <c r="AC20" s="74">
        <f t="shared" si="11"/>
        <v>0</v>
      </c>
      <c r="AD20" s="74">
        <f t="shared" si="12"/>
        <v>78872</v>
      </c>
    </row>
    <row r="21" spans="1:30" s="50" customFormat="1" ht="12" customHeight="1">
      <c r="A21" s="53" t="s">
        <v>271</v>
      </c>
      <c r="B21" s="54" t="s">
        <v>299</v>
      </c>
      <c r="C21" s="53" t="s">
        <v>300</v>
      </c>
      <c r="D21" s="74">
        <f t="shared" si="1"/>
        <v>54011</v>
      </c>
      <c r="E21" s="74">
        <f t="shared" si="2"/>
        <v>0</v>
      </c>
      <c r="F21" s="74">
        <v>0</v>
      </c>
      <c r="G21" s="74">
        <v>0</v>
      </c>
      <c r="H21" s="74">
        <v>0</v>
      </c>
      <c r="I21" s="74">
        <v>0</v>
      </c>
      <c r="J21" s="75">
        <v>0</v>
      </c>
      <c r="K21" s="74">
        <v>0</v>
      </c>
      <c r="L21" s="74">
        <v>54011</v>
      </c>
      <c r="M21" s="74">
        <f t="shared" si="3"/>
        <v>22863</v>
      </c>
      <c r="N21" s="74">
        <f t="shared" si="4"/>
        <v>0</v>
      </c>
      <c r="O21" s="74">
        <v>0</v>
      </c>
      <c r="P21" s="74">
        <v>0</v>
      </c>
      <c r="Q21" s="74">
        <v>0</v>
      </c>
      <c r="R21" s="74">
        <v>0</v>
      </c>
      <c r="S21" s="75">
        <v>0</v>
      </c>
      <c r="T21" s="74">
        <v>0</v>
      </c>
      <c r="U21" s="74">
        <v>22863</v>
      </c>
      <c r="V21" s="74">
        <f t="shared" si="5"/>
        <v>76874</v>
      </c>
      <c r="W21" s="74">
        <f t="shared" si="6"/>
        <v>0</v>
      </c>
      <c r="X21" s="74">
        <f t="shared" si="7"/>
        <v>0</v>
      </c>
      <c r="Y21" s="74">
        <f t="shared" si="8"/>
        <v>0</v>
      </c>
      <c r="Z21" s="74">
        <f t="shared" si="9"/>
        <v>0</v>
      </c>
      <c r="AA21" s="74">
        <f t="shared" si="10"/>
        <v>0</v>
      </c>
      <c r="AB21" s="75">
        <v>0</v>
      </c>
      <c r="AC21" s="74">
        <f t="shared" si="11"/>
        <v>0</v>
      </c>
      <c r="AD21" s="74">
        <f t="shared" si="12"/>
        <v>76874</v>
      </c>
    </row>
    <row r="22" spans="1:30" s="50" customFormat="1" ht="12" customHeight="1">
      <c r="A22" s="53" t="s">
        <v>233</v>
      </c>
      <c r="B22" s="54" t="s">
        <v>301</v>
      </c>
      <c r="C22" s="53" t="s">
        <v>302</v>
      </c>
      <c r="D22" s="74">
        <f t="shared" si="1"/>
        <v>106337</v>
      </c>
      <c r="E22" s="74">
        <f t="shared" si="2"/>
        <v>0</v>
      </c>
      <c r="F22" s="74">
        <v>0</v>
      </c>
      <c r="G22" s="74">
        <v>0</v>
      </c>
      <c r="H22" s="74">
        <v>0</v>
      </c>
      <c r="I22" s="74">
        <v>0</v>
      </c>
      <c r="J22" s="75">
        <v>0</v>
      </c>
      <c r="K22" s="74">
        <v>0</v>
      </c>
      <c r="L22" s="74">
        <v>106337</v>
      </c>
      <c r="M22" s="74">
        <f t="shared" si="3"/>
        <v>48906</v>
      </c>
      <c r="N22" s="74">
        <f t="shared" si="4"/>
        <v>0</v>
      </c>
      <c r="O22" s="74">
        <v>0</v>
      </c>
      <c r="P22" s="74">
        <v>0</v>
      </c>
      <c r="Q22" s="74">
        <v>0</v>
      </c>
      <c r="R22" s="74">
        <v>0</v>
      </c>
      <c r="S22" s="75">
        <v>0</v>
      </c>
      <c r="T22" s="74">
        <v>0</v>
      </c>
      <c r="U22" s="74">
        <v>48906</v>
      </c>
      <c r="V22" s="74">
        <f t="shared" si="5"/>
        <v>155243</v>
      </c>
      <c r="W22" s="74">
        <f t="shared" si="6"/>
        <v>0</v>
      </c>
      <c r="X22" s="74">
        <f t="shared" si="7"/>
        <v>0</v>
      </c>
      <c r="Y22" s="74">
        <f t="shared" si="8"/>
        <v>0</v>
      </c>
      <c r="Z22" s="74">
        <f t="shared" si="9"/>
        <v>0</v>
      </c>
      <c r="AA22" s="74">
        <f t="shared" si="10"/>
        <v>0</v>
      </c>
      <c r="AB22" s="75">
        <v>0</v>
      </c>
      <c r="AC22" s="74">
        <f t="shared" si="11"/>
        <v>0</v>
      </c>
      <c r="AD22" s="74">
        <f t="shared" si="12"/>
        <v>155243</v>
      </c>
    </row>
    <row r="23" spans="1:30" s="50" customFormat="1" ht="12" customHeight="1">
      <c r="A23" s="53" t="s">
        <v>271</v>
      </c>
      <c r="B23" s="54" t="s">
        <v>303</v>
      </c>
      <c r="C23" s="53" t="s">
        <v>304</v>
      </c>
      <c r="D23" s="74">
        <f t="shared" si="1"/>
        <v>143012</v>
      </c>
      <c r="E23" s="74">
        <f t="shared" si="2"/>
        <v>17751</v>
      </c>
      <c r="F23" s="74">
        <v>0</v>
      </c>
      <c r="G23" s="74">
        <v>0</v>
      </c>
      <c r="H23" s="74">
        <v>0</v>
      </c>
      <c r="I23" s="74">
        <v>17751</v>
      </c>
      <c r="J23" s="75">
        <v>0</v>
      </c>
      <c r="K23" s="74">
        <v>0</v>
      </c>
      <c r="L23" s="74">
        <v>125261</v>
      </c>
      <c r="M23" s="74">
        <f t="shared" si="3"/>
        <v>48950</v>
      </c>
      <c r="N23" s="74">
        <f t="shared" si="4"/>
        <v>0</v>
      </c>
      <c r="O23" s="74">
        <v>0</v>
      </c>
      <c r="P23" s="74">
        <v>0</v>
      </c>
      <c r="Q23" s="74">
        <v>0</v>
      </c>
      <c r="R23" s="74">
        <v>0</v>
      </c>
      <c r="S23" s="75">
        <v>0</v>
      </c>
      <c r="T23" s="74">
        <v>0</v>
      </c>
      <c r="U23" s="74">
        <v>48950</v>
      </c>
      <c r="V23" s="74">
        <f t="shared" si="5"/>
        <v>191962</v>
      </c>
      <c r="W23" s="74">
        <f t="shared" si="6"/>
        <v>17751</v>
      </c>
      <c r="X23" s="74">
        <f t="shared" si="7"/>
        <v>0</v>
      </c>
      <c r="Y23" s="74">
        <f t="shared" si="8"/>
        <v>0</v>
      </c>
      <c r="Z23" s="74">
        <f t="shared" si="9"/>
        <v>0</v>
      </c>
      <c r="AA23" s="74">
        <f t="shared" si="10"/>
        <v>17751</v>
      </c>
      <c r="AB23" s="75">
        <v>0</v>
      </c>
      <c r="AC23" s="74">
        <f t="shared" si="11"/>
        <v>0</v>
      </c>
      <c r="AD23" s="74">
        <f t="shared" si="12"/>
        <v>174211</v>
      </c>
    </row>
    <row r="24" spans="1:30" s="50" customFormat="1" ht="12" customHeight="1">
      <c r="A24" s="53" t="s">
        <v>233</v>
      </c>
      <c r="B24" s="54" t="s">
        <v>305</v>
      </c>
      <c r="C24" s="53" t="s">
        <v>306</v>
      </c>
      <c r="D24" s="74">
        <f t="shared" si="1"/>
        <v>97838</v>
      </c>
      <c r="E24" s="74">
        <f t="shared" si="2"/>
        <v>97838</v>
      </c>
      <c r="F24" s="74">
        <v>0</v>
      </c>
      <c r="G24" s="74">
        <v>0</v>
      </c>
      <c r="H24" s="74">
        <v>0</v>
      </c>
      <c r="I24" s="74">
        <v>11378</v>
      </c>
      <c r="J24" s="75">
        <v>0</v>
      </c>
      <c r="K24" s="74">
        <v>86460</v>
      </c>
      <c r="L24" s="74">
        <v>0</v>
      </c>
      <c r="M24" s="74">
        <f t="shared" si="3"/>
        <v>28781</v>
      </c>
      <c r="N24" s="74">
        <f t="shared" si="4"/>
        <v>0</v>
      </c>
      <c r="O24" s="74">
        <v>0</v>
      </c>
      <c r="P24" s="74">
        <v>0</v>
      </c>
      <c r="Q24" s="74">
        <v>0</v>
      </c>
      <c r="R24" s="74">
        <v>0</v>
      </c>
      <c r="S24" s="75">
        <v>0</v>
      </c>
      <c r="T24" s="74">
        <v>0</v>
      </c>
      <c r="U24" s="74">
        <v>28781</v>
      </c>
      <c r="V24" s="74">
        <f t="shared" si="5"/>
        <v>126619</v>
      </c>
      <c r="W24" s="74">
        <f t="shared" si="6"/>
        <v>97838</v>
      </c>
      <c r="X24" s="74">
        <f t="shared" si="7"/>
        <v>0</v>
      </c>
      <c r="Y24" s="74">
        <f t="shared" si="8"/>
        <v>0</v>
      </c>
      <c r="Z24" s="74">
        <f t="shared" si="9"/>
        <v>0</v>
      </c>
      <c r="AA24" s="74">
        <f t="shared" si="10"/>
        <v>11378</v>
      </c>
      <c r="AB24" s="75">
        <v>0</v>
      </c>
      <c r="AC24" s="74">
        <f t="shared" si="11"/>
        <v>86460</v>
      </c>
      <c r="AD24" s="74">
        <f t="shared" si="12"/>
        <v>28781</v>
      </c>
    </row>
    <row r="25" spans="1:30" s="50" customFormat="1" ht="12" customHeight="1">
      <c r="A25" s="53" t="s">
        <v>307</v>
      </c>
      <c r="B25" s="54" t="s">
        <v>308</v>
      </c>
      <c r="C25" s="53" t="s">
        <v>309</v>
      </c>
      <c r="D25" s="74">
        <f t="shared" si="1"/>
        <v>80158</v>
      </c>
      <c r="E25" s="74">
        <f t="shared" si="2"/>
        <v>25520</v>
      </c>
      <c r="F25" s="74">
        <v>0</v>
      </c>
      <c r="G25" s="74">
        <v>0</v>
      </c>
      <c r="H25" s="74">
        <v>0</v>
      </c>
      <c r="I25" s="74">
        <v>9867</v>
      </c>
      <c r="J25" s="75">
        <v>0</v>
      </c>
      <c r="K25" s="74">
        <v>15653</v>
      </c>
      <c r="L25" s="74">
        <v>54638</v>
      </c>
      <c r="M25" s="74">
        <f t="shared" si="3"/>
        <v>256</v>
      </c>
      <c r="N25" s="74">
        <f t="shared" si="4"/>
        <v>0</v>
      </c>
      <c r="O25" s="74">
        <v>0</v>
      </c>
      <c r="P25" s="74">
        <v>0</v>
      </c>
      <c r="Q25" s="74">
        <v>0</v>
      </c>
      <c r="R25" s="74">
        <v>0</v>
      </c>
      <c r="S25" s="75">
        <v>0</v>
      </c>
      <c r="T25" s="74">
        <v>0</v>
      </c>
      <c r="U25" s="74">
        <v>256</v>
      </c>
      <c r="V25" s="74">
        <f t="shared" si="5"/>
        <v>80414</v>
      </c>
      <c r="W25" s="74">
        <f t="shared" si="6"/>
        <v>25520</v>
      </c>
      <c r="X25" s="74">
        <f t="shared" si="7"/>
        <v>0</v>
      </c>
      <c r="Y25" s="74">
        <f t="shared" si="8"/>
        <v>0</v>
      </c>
      <c r="Z25" s="74">
        <f t="shared" si="9"/>
        <v>0</v>
      </c>
      <c r="AA25" s="74">
        <f t="shared" si="10"/>
        <v>9867</v>
      </c>
      <c r="AB25" s="75">
        <v>0</v>
      </c>
      <c r="AC25" s="74">
        <f t="shared" si="11"/>
        <v>15653</v>
      </c>
      <c r="AD25" s="74">
        <f t="shared" si="12"/>
        <v>54894</v>
      </c>
    </row>
    <row r="26" spans="1:30" s="50" customFormat="1" ht="12" customHeight="1">
      <c r="A26" s="53" t="s">
        <v>233</v>
      </c>
      <c r="B26" s="54" t="s">
        <v>310</v>
      </c>
      <c r="C26" s="53" t="s">
        <v>311</v>
      </c>
      <c r="D26" s="74">
        <f t="shared" si="1"/>
        <v>80256</v>
      </c>
      <c r="E26" s="74">
        <f t="shared" si="2"/>
        <v>34165</v>
      </c>
      <c r="F26" s="74">
        <v>15718</v>
      </c>
      <c r="G26" s="74">
        <v>0</v>
      </c>
      <c r="H26" s="74">
        <v>0</v>
      </c>
      <c r="I26" s="74">
        <v>15073</v>
      </c>
      <c r="J26" s="75">
        <v>0</v>
      </c>
      <c r="K26" s="74">
        <v>3374</v>
      </c>
      <c r="L26" s="74">
        <v>46091</v>
      </c>
      <c r="M26" s="74">
        <f t="shared" si="3"/>
        <v>235364</v>
      </c>
      <c r="N26" s="74">
        <f t="shared" si="4"/>
        <v>217826</v>
      </c>
      <c r="O26" s="74">
        <v>197010</v>
      </c>
      <c r="P26" s="74">
        <v>0</v>
      </c>
      <c r="Q26" s="74">
        <v>13700</v>
      </c>
      <c r="R26" s="74">
        <v>6785</v>
      </c>
      <c r="S26" s="75">
        <v>0</v>
      </c>
      <c r="T26" s="74">
        <v>331</v>
      </c>
      <c r="U26" s="74">
        <v>17538</v>
      </c>
      <c r="V26" s="74">
        <f t="shared" si="5"/>
        <v>315620</v>
      </c>
      <c r="W26" s="74">
        <f t="shared" si="6"/>
        <v>251991</v>
      </c>
      <c r="X26" s="74">
        <f t="shared" si="7"/>
        <v>212728</v>
      </c>
      <c r="Y26" s="74">
        <f t="shared" si="8"/>
        <v>0</v>
      </c>
      <c r="Z26" s="74">
        <f t="shared" si="9"/>
        <v>13700</v>
      </c>
      <c r="AA26" s="74">
        <f t="shared" si="10"/>
        <v>21858</v>
      </c>
      <c r="AB26" s="75">
        <v>0</v>
      </c>
      <c r="AC26" s="74">
        <f t="shared" si="11"/>
        <v>3705</v>
      </c>
      <c r="AD26" s="74">
        <f t="shared" si="12"/>
        <v>63629</v>
      </c>
    </row>
    <row r="27" spans="1:30" s="50" customFormat="1" ht="12" customHeight="1">
      <c r="A27" s="53" t="s">
        <v>307</v>
      </c>
      <c r="B27" s="54" t="s">
        <v>312</v>
      </c>
      <c r="C27" s="53" t="s">
        <v>313</v>
      </c>
      <c r="D27" s="74">
        <f t="shared" si="1"/>
        <v>20055</v>
      </c>
      <c r="E27" s="74">
        <f t="shared" si="2"/>
        <v>3395</v>
      </c>
      <c r="F27" s="74">
        <v>0</v>
      </c>
      <c r="G27" s="74">
        <v>0</v>
      </c>
      <c r="H27" s="74">
        <v>0</v>
      </c>
      <c r="I27" s="74">
        <v>3395</v>
      </c>
      <c r="J27" s="75">
        <v>0</v>
      </c>
      <c r="K27" s="74">
        <v>0</v>
      </c>
      <c r="L27" s="74">
        <v>16660</v>
      </c>
      <c r="M27" s="74">
        <f t="shared" si="3"/>
        <v>490</v>
      </c>
      <c r="N27" s="74">
        <f t="shared" si="4"/>
        <v>439</v>
      </c>
      <c r="O27" s="74">
        <v>0</v>
      </c>
      <c r="P27" s="74">
        <v>0</v>
      </c>
      <c r="Q27" s="74">
        <v>0</v>
      </c>
      <c r="R27" s="74">
        <v>439</v>
      </c>
      <c r="S27" s="75">
        <v>0</v>
      </c>
      <c r="T27" s="74">
        <v>0</v>
      </c>
      <c r="U27" s="74">
        <v>51</v>
      </c>
      <c r="V27" s="74">
        <f t="shared" si="5"/>
        <v>20545</v>
      </c>
      <c r="W27" s="74">
        <f t="shared" si="6"/>
        <v>3834</v>
      </c>
      <c r="X27" s="74">
        <f t="shared" si="7"/>
        <v>0</v>
      </c>
      <c r="Y27" s="74">
        <f t="shared" si="8"/>
        <v>0</v>
      </c>
      <c r="Z27" s="74">
        <f t="shared" si="9"/>
        <v>0</v>
      </c>
      <c r="AA27" s="74">
        <f t="shared" si="10"/>
        <v>3834</v>
      </c>
      <c r="AB27" s="75">
        <v>0</v>
      </c>
      <c r="AC27" s="74">
        <f t="shared" si="11"/>
        <v>0</v>
      </c>
      <c r="AD27" s="74">
        <f t="shared" si="12"/>
        <v>16711</v>
      </c>
    </row>
    <row r="28" spans="1:30" s="50" customFormat="1" ht="12" customHeight="1">
      <c r="A28" s="53" t="s">
        <v>233</v>
      </c>
      <c r="B28" s="54" t="s">
        <v>314</v>
      </c>
      <c r="C28" s="53" t="s">
        <v>315</v>
      </c>
      <c r="D28" s="74">
        <f t="shared" si="1"/>
        <v>348644</v>
      </c>
      <c r="E28" s="74">
        <f t="shared" si="2"/>
        <v>95764</v>
      </c>
      <c r="F28" s="74">
        <v>9408</v>
      </c>
      <c r="G28" s="74">
        <v>0</v>
      </c>
      <c r="H28" s="74">
        <v>24700</v>
      </c>
      <c r="I28" s="74">
        <v>28478</v>
      </c>
      <c r="J28" s="75">
        <v>0</v>
      </c>
      <c r="K28" s="74">
        <v>33178</v>
      </c>
      <c r="L28" s="74">
        <v>252880</v>
      </c>
      <c r="M28" s="74">
        <f t="shared" si="3"/>
        <v>68309</v>
      </c>
      <c r="N28" s="74">
        <f t="shared" si="4"/>
        <v>0</v>
      </c>
      <c r="O28" s="74">
        <v>0</v>
      </c>
      <c r="P28" s="74">
        <v>0</v>
      </c>
      <c r="Q28" s="74">
        <v>0</v>
      </c>
      <c r="R28" s="74">
        <v>0</v>
      </c>
      <c r="S28" s="75">
        <v>0</v>
      </c>
      <c r="T28" s="74">
        <v>0</v>
      </c>
      <c r="U28" s="74">
        <v>68309</v>
      </c>
      <c r="V28" s="74">
        <f t="shared" si="5"/>
        <v>416953</v>
      </c>
      <c r="W28" s="74">
        <f t="shared" si="6"/>
        <v>95764</v>
      </c>
      <c r="X28" s="74">
        <f t="shared" si="7"/>
        <v>9408</v>
      </c>
      <c r="Y28" s="74">
        <f t="shared" si="8"/>
        <v>0</v>
      </c>
      <c r="Z28" s="74">
        <f t="shared" si="9"/>
        <v>24700</v>
      </c>
      <c r="AA28" s="74">
        <f t="shared" si="10"/>
        <v>28478</v>
      </c>
      <c r="AB28" s="75">
        <v>0</v>
      </c>
      <c r="AC28" s="74">
        <f t="shared" si="11"/>
        <v>33178</v>
      </c>
      <c r="AD28" s="74">
        <f t="shared" si="12"/>
        <v>321189</v>
      </c>
    </row>
    <row r="29" spans="1:30" s="50" customFormat="1" ht="12" customHeight="1">
      <c r="A29" s="53" t="s">
        <v>233</v>
      </c>
      <c r="B29" s="54" t="s">
        <v>316</v>
      </c>
      <c r="C29" s="53" t="s">
        <v>317</v>
      </c>
      <c r="D29" s="74">
        <f t="shared" si="1"/>
        <v>0</v>
      </c>
      <c r="E29" s="74">
        <f t="shared" si="2"/>
        <v>0</v>
      </c>
      <c r="F29" s="74">
        <v>0</v>
      </c>
      <c r="G29" s="74">
        <v>0</v>
      </c>
      <c r="H29" s="74">
        <v>0</v>
      </c>
      <c r="I29" s="74">
        <v>0</v>
      </c>
      <c r="J29" s="75">
        <v>0</v>
      </c>
      <c r="K29" s="74">
        <v>0</v>
      </c>
      <c r="L29" s="74">
        <v>0</v>
      </c>
      <c r="M29" s="74">
        <f t="shared" si="3"/>
        <v>36649</v>
      </c>
      <c r="N29" s="74">
        <f t="shared" si="4"/>
        <v>26752</v>
      </c>
      <c r="O29" s="74">
        <v>0</v>
      </c>
      <c r="P29" s="74">
        <v>0</v>
      </c>
      <c r="Q29" s="74">
        <v>0</v>
      </c>
      <c r="R29" s="74">
        <v>26752</v>
      </c>
      <c r="S29" s="75">
        <v>122231</v>
      </c>
      <c r="T29" s="74">
        <v>0</v>
      </c>
      <c r="U29" s="74">
        <v>9897</v>
      </c>
      <c r="V29" s="74">
        <f t="shared" si="5"/>
        <v>36649</v>
      </c>
      <c r="W29" s="74">
        <f t="shared" si="6"/>
        <v>26752</v>
      </c>
      <c r="X29" s="74">
        <f t="shared" si="7"/>
        <v>0</v>
      </c>
      <c r="Y29" s="74">
        <f t="shared" si="8"/>
        <v>0</v>
      </c>
      <c r="Z29" s="74">
        <f t="shared" si="9"/>
        <v>0</v>
      </c>
      <c r="AA29" s="74">
        <f t="shared" si="10"/>
        <v>26752</v>
      </c>
      <c r="AB29" s="75">
        <f aca="true" t="shared" si="13" ref="AB29:AB35">+SUM(J29,S29)</f>
        <v>122231</v>
      </c>
      <c r="AC29" s="74">
        <f t="shared" si="11"/>
        <v>0</v>
      </c>
      <c r="AD29" s="74">
        <f t="shared" si="12"/>
        <v>9897</v>
      </c>
    </row>
    <row r="30" spans="1:30" s="50" customFormat="1" ht="12" customHeight="1">
      <c r="A30" s="53" t="s">
        <v>233</v>
      </c>
      <c r="B30" s="54" t="s">
        <v>318</v>
      </c>
      <c r="C30" s="53" t="s">
        <v>319</v>
      </c>
      <c r="D30" s="74">
        <f t="shared" si="1"/>
        <v>0</v>
      </c>
      <c r="E30" s="74">
        <f t="shared" si="2"/>
        <v>0</v>
      </c>
      <c r="F30" s="74">
        <v>0</v>
      </c>
      <c r="G30" s="74">
        <v>0</v>
      </c>
      <c r="H30" s="74">
        <v>0</v>
      </c>
      <c r="I30" s="74">
        <v>0</v>
      </c>
      <c r="J30" s="75">
        <v>0</v>
      </c>
      <c r="K30" s="74">
        <v>0</v>
      </c>
      <c r="L30" s="74">
        <v>0</v>
      </c>
      <c r="M30" s="74">
        <f t="shared" si="3"/>
        <v>5427</v>
      </c>
      <c r="N30" s="74">
        <f t="shared" si="4"/>
        <v>5427</v>
      </c>
      <c r="O30" s="74">
        <v>0</v>
      </c>
      <c r="P30" s="74">
        <v>0</v>
      </c>
      <c r="Q30" s="74">
        <v>0</v>
      </c>
      <c r="R30" s="74">
        <v>5427</v>
      </c>
      <c r="S30" s="75">
        <v>77731</v>
      </c>
      <c r="T30" s="74">
        <v>0</v>
      </c>
      <c r="U30" s="74">
        <v>0</v>
      </c>
      <c r="V30" s="74">
        <f t="shared" si="5"/>
        <v>5427</v>
      </c>
      <c r="W30" s="74">
        <f t="shared" si="6"/>
        <v>5427</v>
      </c>
      <c r="X30" s="74">
        <f t="shared" si="7"/>
        <v>0</v>
      </c>
      <c r="Y30" s="74">
        <f t="shared" si="8"/>
        <v>0</v>
      </c>
      <c r="Z30" s="74">
        <f t="shared" si="9"/>
        <v>0</v>
      </c>
      <c r="AA30" s="74">
        <f t="shared" si="10"/>
        <v>5427</v>
      </c>
      <c r="AB30" s="75">
        <f t="shared" si="13"/>
        <v>77731</v>
      </c>
      <c r="AC30" s="74">
        <f t="shared" si="11"/>
        <v>0</v>
      </c>
      <c r="AD30" s="74">
        <f t="shared" si="12"/>
        <v>0</v>
      </c>
    </row>
    <row r="31" spans="1:30" s="50" customFormat="1" ht="12" customHeight="1">
      <c r="A31" s="53" t="s">
        <v>233</v>
      </c>
      <c r="B31" s="54" t="s">
        <v>320</v>
      </c>
      <c r="C31" s="53" t="s">
        <v>321</v>
      </c>
      <c r="D31" s="74">
        <f t="shared" si="1"/>
        <v>41572</v>
      </c>
      <c r="E31" s="74">
        <f t="shared" si="2"/>
        <v>34215</v>
      </c>
      <c r="F31" s="74">
        <v>0</v>
      </c>
      <c r="G31" s="74">
        <v>0</v>
      </c>
      <c r="H31" s="74">
        <v>0</v>
      </c>
      <c r="I31" s="74">
        <v>33949</v>
      </c>
      <c r="J31" s="75">
        <v>573389</v>
      </c>
      <c r="K31" s="74">
        <v>266</v>
      </c>
      <c r="L31" s="74">
        <v>7357</v>
      </c>
      <c r="M31" s="74">
        <f t="shared" si="3"/>
        <v>0</v>
      </c>
      <c r="N31" s="74">
        <f t="shared" si="4"/>
        <v>0</v>
      </c>
      <c r="O31" s="74">
        <v>0</v>
      </c>
      <c r="P31" s="74">
        <v>0</v>
      </c>
      <c r="Q31" s="74">
        <v>0</v>
      </c>
      <c r="R31" s="74">
        <v>0</v>
      </c>
      <c r="S31" s="75">
        <v>0</v>
      </c>
      <c r="T31" s="74">
        <v>0</v>
      </c>
      <c r="U31" s="74">
        <v>0</v>
      </c>
      <c r="V31" s="74">
        <f t="shared" si="5"/>
        <v>41572</v>
      </c>
      <c r="W31" s="74">
        <f t="shared" si="6"/>
        <v>34215</v>
      </c>
      <c r="X31" s="74">
        <f t="shared" si="7"/>
        <v>0</v>
      </c>
      <c r="Y31" s="74">
        <f t="shared" si="8"/>
        <v>0</v>
      </c>
      <c r="Z31" s="74">
        <f t="shared" si="9"/>
        <v>0</v>
      </c>
      <c r="AA31" s="74">
        <f t="shared" si="10"/>
        <v>33949</v>
      </c>
      <c r="AB31" s="75">
        <f t="shared" si="13"/>
        <v>573389</v>
      </c>
      <c r="AC31" s="74">
        <f t="shared" si="11"/>
        <v>266</v>
      </c>
      <c r="AD31" s="74">
        <f t="shared" si="12"/>
        <v>7357</v>
      </c>
    </row>
    <row r="32" spans="1:30" s="50" customFormat="1" ht="12" customHeight="1">
      <c r="A32" s="53" t="s">
        <v>233</v>
      </c>
      <c r="B32" s="54" t="s">
        <v>322</v>
      </c>
      <c r="C32" s="53" t="s">
        <v>323</v>
      </c>
      <c r="D32" s="74">
        <f t="shared" si="1"/>
        <v>7078</v>
      </c>
      <c r="E32" s="74">
        <f t="shared" si="2"/>
        <v>7078</v>
      </c>
      <c r="F32" s="74">
        <v>0</v>
      </c>
      <c r="G32" s="74">
        <v>0</v>
      </c>
      <c r="H32" s="74">
        <v>0</v>
      </c>
      <c r="I32" s="74">
        <v>0</v>
      </c>
      <c r="J32" s="75">
        <v>56973</v>
      </c>
      <c r="K32" s="74">
        <v>7078</v>
      </c>
      <c r="L32" s="74">
        <v>0</v>
      </c>
      <c r="M32" s="74">
        <f t="shared" si="3"/>
        <v>0</v>
      </c>
      <c r="N32" s="74">
        <f t="shared" si="4"/>
        <v>0</v>
      </c>
      <c r="O32" s="74">
        <v>0</v>
      </c>
      <c r="P32" s="74">
        <v>0</v>
      </c>
      <c r="Q32" s="74">
        <v>0</v>
      </c>
      <c r="R32" s="74">
        <v>0</v>
      </c>
      <c r="S32" s="75">
        <v>0</v>
      </c>
      <c r="T32" s="74">
        <v>0</v>
      </c>
      <c r="U32" s="74">
        <v>0</v>
      </c>
      <c r="V32" s="74">
        <f t="shared" si="5"/>
        <v>7078</v>
      </c>
      <c r="W32" s="74">
        <f t="shared" si="6"/>
        <v>7078</v>
      </c>
      <c r="X32" s="74">
        <f t="shared" si="7"/>
        <v>0</v>
      </c>
      <c r="Y32" s="74">
        <f t="shared" si="8"/>
        <v>0</v>
      </c>
      <c r="Z32" s="74">
        <f t="shared" si="9"/>
        <v>0</v>
      </c>
      <c r="AA32" s="74">
        <f t="shared" si="10"/>
        <v>0</v>
      </c>
      <c r="AB32" s="75">
        <f t="shared" si="13"/>
        <v>56973</v>
      </c>
      <c r="AC32" s="74">
        <f t="shared" si="11"/>
        <v>7078</v>
      </c>
      <c r="AD32" s="74">
        <f t="shared" si="12"/>
        <v>0</v>
      </c>
    </row>
    <row r="33" spans="1:30" s="50" customFormat="1" ht="12" customHeight="1">
      <c r="A33" s="53" t="s">
        <v>233</v>
      </c>
      <c r="B33" s="54" t="s">
        <v>324</v>
      </c>
      <c r="C33" s="53" t="s">
        <v>325</v>
      </c>
      <c r="D33" s="74">
        <f t="shared" si="1"/>
        <v>91342</v>
      </c>
      <c r="E33" s="74">
        <f t="shared" si="2"/>
        <v>73501</v>
      </c>
      <c r="F33" s="74">
        <v>0</v>
      </c>
      <c r="G33" s="74">
        <v>0</v>
      </c>
      <c r="H33" s="74">
        <v>0</v>
      </c>
      <c r="I33" s="74">
        <v>73319</v>
      </c>
      <c r="J33" s="75">
        <v>552765</v>
      </c>
      <c r="K33" s="74">
        <v>182</v>
      </c>
      <c r="L33" s="74">
        <v>17841</v>
      </c>
      <c r="M33" s="74">
        <f t="shared" si="3"/>
        <v>0</v>
      </c>
      <c r="N33" s="74">
        <f t="shared" si="4"/>
        <v>0</v>
      </c>
      <c r="O33" s="74">
        <v>0</v>
      </c>
      <c r="P33" s="74">
        <v>0</v>
      </c>
      <c r="Q33" s="74">
        <v>0</v>
      </c>
      <c r="R33" s="74">
        <v>0</v>
      </c>
      <c r="S33" s="75">
        <v>0</v>
      </c>
      <c r="T33" s="74">
        <v>0</v>
      </c>
      <c r="U33" s="74">
        <v>0</v>
      </c>
      <c r="V33" s="74">
        <f t="shared" si="5"/>
        <v>91342</v>
      </c>
      <c r="W33" s="74">
        <f t="shared" si="6"/>
        <v>73501</v>
      </c>
      <c r="X33" s="74">
        <f t="shared" si="7"/>
        <v>0</v>
      </c>
      <c r="Y33" s="74">
        <f t="shared" si="8"/>
        <v>0</v>
      </c>
      <c r="Z33" s="74">
        <f t="shared" si="9"/>
        <v>0</v>
      </c>
      <c r="AA33" s="74">
        <f t="shared" si="10"/>
        <v>73319</v>
      </c>
      <c r="AB33" s="75">
        <f t="shared" si="13"/>
        <v>552765</v>
      </c>
      <c r="AC33" s="74">
        <f t="shared" si="11"/>
        <v>182</v>
      </c>
      <c r="AD33" s="74">
        <f t="shared" si="12"/>
        <v>17841</v>
      </c>
    </row>
    <row r="34" spans="1:30" s="50" customFormat="1" ht="12" customHeight="1">
      <c r="A34" s="53" t="s">
        <v>233</v>
      </c>
      <c r="B34" s="54" t="s">
        <v>326</v>
      </c>
      <c r="C34" s="53" t="s">
        <v>327</v>
      </c>
      <c r="D34" s="74">
        <f t="shared" si="1"/>
        <v>85906</v>
      </c>
      <c r="E34" s="74">
        <f t="shared" si="2"/>
        <v>64801</v>
      </c>
      <c r="F34" s="74">
        <v>0</v>
      </c>
      <c r="G34" s="74">
        <v>0</v>
      </c>
      <c r="H34" s="74">
        <v>0</v>
      </c>
      <c r="I34" s="74">
        <v>40256</v>
      </c>
      <c r="J34" s="75">
        <v>213999</v>
      </c>
      <c r="K34" s="74">
        <v>24545</v>
      </c>
      <c r="L34" s="74">
        <v>21105</v>
      </c>
      <c r="M34" s="74">
        <f t="shared" si="3"/>
        <v>25792</v>
      </c>
      <c r="N34" s="74">
        <f t="shared" si="4"/>
        <v>19731</v>
      </c>
      <c r="O34" s="74">
        <v>0</v>
      </c>
      <c r="P34" s="74">
        <v>0</v>
      </c>
      <c r="Q34" s="74">
        <v>0</v>
      </c>
      <c r="R34" s="74">
        <v>9642</v>
      </c>
      <c r="S34" s="75">
        <v>107027</v>
      </c>
      <c r="T34" s="74">
        <v>10089</v>
      </c>
      <c r="U34" s="74">
        <v>6061</v>
      </c>
      <c r="V34" s="74">
        <f t="shared" si="5"/>
        <v>111698</v>
      </c>
      <c r="W34" s="74">
        <f t="shared" si="6"/>
        <v>84532</v>
      </c>
      <c r="X34" s="74">
        <f t="shared" si="7"/>
        <v>0</v>
      </c>
      <c r="Y34" s="74">
        <f t="shared" si="8"/>
        <v>0</v>
      </c>
      <c r="Z34" s="74">
        <f t="shared" si="9"/>
        <v>0</v>
      </c>
      <c r="AA34" s="74">
        <f t="shared" si="10"/>
        <v>49898</v>
      </c>
      <c r="AB34" s="75">
        <f t="shared" si="13"/>
        <v>321026</v>
      </c>
      <c r="AC34" s="74">
        <f t="shared" si="11"/>
        <v>34634</v>
      </c>
      <c r="AD34" s="74">
        <f t="shared" si="12"/>
        <v>27166</v>
      </c>
    </row>
    <row r="35" spans="1:30" s="50" customFormat="1" ht="12" customHeight="1">
      <c r="A35" s="53" t="s">
        <v>233</v>
      </c>
      <c r="B35" s="54" t="s">
        <v>328</v>
      </c>
      <c r="C35" s="53" t="s">
        <v>329</v>
      </c>
      <c r="D35" s="74">
        <f t="shared" si="1"/>
        <v>61653</v>
      </c>
      <c r="E35" s="74">
        <f t="shared" si="2"/>
        <v>60498</v>
      </c>
      <c r="F35" s="74">
        <v>0</v>
      </c>
      <c r="G35" s="74">
        <v>0</v>
      </c>
      <c r="H35" s="74">
        <v>0</v>
      </c>
      <c r="I35" s="74">
        <v>56225</v>
      </c>
      <c r="J35" s="75">
        <v>668326</v>
      </c>
      <c r="K35" s="74">
        <v>4273</v>
      </c>
      <c r="L35" s="74">
        <v>1155</v>
      </c>
      <c r="M35" s="74">
        <f t="shared" si="3"/>
        <v>0</v>
      </c>
      <c r="N35" s="74">
        <f t="shared" si="4"/>
        <v>0</v>
      </c>
      <c r="O35" s="74">
        <v>0</v>
      </c>
      <c r="P35" s="74">
        <v>0</v>
      </c>
      <c r="Q35" s="74">
        <v>0</v>
      </c>
      <c r="R35" s="74"/>
      <c r="S35" s="75">
        <v>43305</v>
      </c>
      <c r="T35" s="74">
        <v>0</v>
      </c>
      <c r="U35" s="74">
        <v>0</v>
      </c>
      <c r="V35" s="74">
        <f t="shared" si="5"/>
        <v>61653</v>
      </c>
      <c r="W35" s="74">
        <f t="shared" si="6"/>
        <v>60498</v>
      </c>
      <c r="X35" s="74">
        <f t="shared" si="7"/>
        <v>0</v>
      </c>
      <c r="Y35" s="74">
        <f t="shared" si="8"/>
        <v>0</v>
      </c>
      <c r="Z35" s="74">
        <f t="shared" si="9"/>
        <v>0</v>
      </c>
      <c r="AA35" s="74">
        <f t="shared" si="10"/>
        <v>56225</v>
      </c>
      <c r="AB35" s="75">
        <f t="shared" si="13"/>
        <v>711631</v>
      </c>
      <c r="AC35" s="74">
        <f t="shared" si="11"/>
        <v>4273</v>
      </c>
      <c r="AD35" s="74">
        <f t="shared" si="12"/>
        <v>1155</v>
      </c>
    </row>
  </sheetData>
  <sheetProtection/>
  <mergeCells count="3"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35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5.69921875" style="76" customWidth="1"/>
    <col min="88" max="16384" width="9" style="47" customWidth="1"/>
  </cols>
  <sheetData>
    <row r="1" spans="1:87" s="45" customFormat="1" ht="17.25">
      <c r="A1" s="130" t="s">
        <v>330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7" t="s">
        <v>331</v>
      </c>
      <c r="B2" s="147" t="s">
        <v>332</v>
      </c>
      <c r="C2" s="153" t="s">
        <v>333</v>
      </c>
      <c r="D2" s="132" t="s">
        <v>334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2" t="s">
        <v>335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2" t="s">
        <v>336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8"/>
      <c r="B3" s="148"/>
      <c r="C3" s="154"/>
      <c r="D3" s="134" t="s">
        <v>337</v>
      </c>
      <c r="E3" s="80"/>
      <c r="F3" s="80"/>
      <c r="G3" s="80"/>
      <c r="H3" s="80"/>
      <c r="I3" s="80"/>
      <c r="J3" s="80"/>
      <c r="K3" s="85"/>
      <c r="L3" s="81" t="s">
        <v>338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339</v>
      </c>
      <c r="AE3" s="90" t="s">
        <v>340</v>
      </c>
      <c r="AF3" s="134" t="s">
        <v>337</v>
      </c>
      <c r="AG3" s="80"/>
      <c r="AH3" s="80"/>
      <c r="AI3" s="80"/>
      <c r="AJ3" s="80"/>
      <c r="AK3" s="80"/>
      <c r="AL3" s="80"/>
      <c r="AM3" s="85"/>
      <c r="AN3" s="81" t="s">
        <v>338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339</v>
      </c>
      <c r="BG3" s="90" t="s">
        <v>340</v>
      </c>
      <c r="BH3" s="134" t="s">
        <v>337</v>
      </c>
      <c r="BI3" s="80"/>
      <c r="BJ3" s="80"/>
      <c r="BK3" s="80"/>
      <c r="BL3" s="80"/>
      <c r="BM3" s="80"/>
      <c r="BN3" s="80"/>
      <c r="BO3" s="85"/>
      <c r="BP3" s="81" t="s">
        <v>338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339</v>
      </c>
      <c r="CI3" s="90" t="s">
        <v>340</v>
      </c>
    </row>
    <row r="4" spans="1:87" s="45" customFormat="1" ht="13.5" customHeight="1">
      <c r="A4" s="148"/>
      <c r="B4" s="148"/>
      <c r="C4" s="154"/>
      <c r="D4" s="90" t="s">
        <v>340</v>
      </c>
      <c r="E4" s="95" t="s">
        <v>341</v>
      </c>
      <c r="F4" s="89"/>
      <c r="G4" s="93"/>
      <c r="H4" s="80"/>
      <c r="I4" s="94"/>
      <c r="J4" s="135" t="s">
        <v>342</v>
      </c>
      <c r="K4" s="145" t="s">
        <v>343</v>
      </c>
      <c r="L4" s="90" t="s">
        <v>340</v>
      </c>
      <c r="M4" s="134" t="s">
        <v>344</v>
      </c>
      <c r="N4" s="87"/>
      <c r="O4" s="87"/>
      <c r="P4" s="87"/>
      <c r="Q4" s="88"/>
      <c r="R4" s="134" t="s">
        <v>345</v>
      </c>
      <c r="S4" s="80"/>
      <c r="T4" s="80"/>
      <c r="U4" s="94"/>
      <c r="V4" s="95" t="s">
        <v>346</v>
      </c>
      <c r="W4" s="134" t="s">
        <v>347</v>
      </c>
      <c r="X4" s="86"/>
      <c r="Y4" s="87"/>
      <c r="Z4" s="87"/>
      <c r="AA4" s="88"/>
      <c r="AB4" s="95" t="s">
        <v>348</v>
      </c>
      <c r="AC4" s="95" t="s">
        <v>349</v>
      </c>
      <c r="AD4" s="90"/>
      <c r="AE4" s="90"/>
      <c r="AF4" s="90" t="s">
        <v>340</v>
      </c>
      <c r="AG4" s="95" t="s">
        <v>341</v>
      </c>
      <c r="AH4" s="89"/>
      <c r="AI4" s="93"/>
      <c r="AJ4" s="80"/>
      <c r="AK4" s="94"/>
      <c r="AL4" s="135" t="s">
        <v>342</v>
      </c>
      <c r="AM4" s="145" t="s">
        <v>343</v>
      </c>
      <c r="AN4" s="90" t="s">
        <v>340</v>
      </c>
      <c r="AO4" s="134" t="s">
        <v>344</v>
      </c>
      <c r="AP4" s="87"/>
      <c r="AQ4" s="87"/>
      <c r="AR4" s="87"/>
      <c r="AS4" s="88"/>
      <c r="AT4" s="134" t="s">
        <v>345</v>
      </c>
      <c r="AU4" s="80"/>
      <c r="AV4" s="80"/>
      <c r="AW4" s="94"/>
      <c r="AX4" s="95" t="s">
        <v>346</v>
      </c>
      <c r="AY4" s="134" t="s">
        <v>347</v>
      </c>
      <c r="AZ4" s="96"/>
      <c r="BA4" s="96"/>
      <c r="BB4" s="97"/>
      <c r="BC4" s="88"/>
      <c r="BD4" s="95" t="s">
        <v>348</v>
      </c>
      <c r="BE4" s="95" t="s">
        <v>349</v>
      </c>
      <c r="BF4" s="90"/>
      <c r="BG4" s="90"/>
      <c r="BH4" s="90" t="s">
        <v>340</v>
      </c>
      <c r="BI4" s="95" t="s">
        <v>341</v>
      </c>
      <c r="BJ4" s="89"/>
      <c r="BK4" s="93"/>
      <c r="BL4" s="80"/>
      <c r="BM4" s="94"/>
      <c r="BN4" s="135" t="s">
        <v>342</v>
      </c>
      <c r="BO4" s="145" t="s">
        <v>343</v>
      </c>
      <c r="BP4" s="90" t="s">
        <v>340</v>
      </c>
      <c r="BQ4" s="134" t="s">
        <v>344</v>
      </c>
      <c r="BR4" s="87"/>
      <c r="BS4" s="87"/>
      <c r="BT4" s="87"/>
      <c r="BU4" s="88"/>
      <c r="BV4" s="134" t="s">
        <v>345</v>
      </c>
      <c r="BW4" s="80"/>
      <c r="BX4" s="80"/>
      <c r="BY4" s="94"/>
      <c r="BZ4" s="95" t="s">
        <v>346</v>
      </c>
      <c r="CA4" s="134" t="s">
        <v>347</v>
      </c>
      <c r="CB4" s="87"/>
      <c r="CC4" s="87"/>
      <c r="CD4" s="87"/>
      <c r="CE4" s="88"/>
      <c r="CF4" s="95" t="s">
        <v>348</v>
      </c>
      <c r="CG4" s="95" t="s">
        <v>349</v>
      </c>
      <c r="CH4" s="90"/>
      <c r="CI4" s="90"/>
    </row>
    <row r="5" spans="1:87" s="45" customFormat="1" ht="23.25" customHeight="1">
      <c r="A5" s="148"/>
      <c r="B5" s="148"/>
      <c r="C5" s="154"/>
      <c r="D5" s="90"/>
      <c r="E5" s="90" t="s">
        <v>340</v>
      </c>
      <c r="F5" s="135" t="s">
        <v>350</v>
      </c>
      <c r="G5" s="135" t="s">
        <v>351</v>
      </c>
      <c r="H5" s="135" t="s">
        <v>352</v>
      </c>
      <c r="I5" s="135" t="s">
        <v>339</v>
      </c>
      <c r="J5" s="98"/>
      <c r="K5" s="146"/>
      <c r="L5" s="90"/>
      <c r="M5" s="90" t="s">
        <v>340</v>
      </c>
      <c r="N5" s="90" t="s">
        <v>353</v>
      </c>
      <c r="O5" s="90" t="s">
        <v>354</v>
      </c>
      <c r="P5" s="90" t="s">
        <v>355</v>
      </c>
      <c r="Q5" s="90" t="s">
        <v>356</v>
      </c>
      <c r="R5" s="90" t="s">
        <v>340</v>
      </c>
      <c r="S5" s="95" t="s">
        <v>357</v>
      </c>
      <c r="T5" s="95" t="s">
        <v>358</v>
      </c>
      <c r="U5" s="95" t="s">
        <v>359</v>
      </c>
      <c r="V5" s="90"/>
      <c r="W5" s="90" t="s">
        <v>340</v>
      </c>
      <c r="X5" s="95" t="s">
        <v>357</v>
      </c>
      <c r="Y5" s="95" t="s">
        <v>358</v>
      </c>
      <c r="Z5" s="95" t="s">
        <v>359</v>
      </c>
      <c r="AA5" s="95" t="s">
        <v>339</v>
      </c>
      <c r="AB5" s="90"/>
      <c r="AC5" s="90"/>
      <c r="AD5" s="90"/>
      <c r="AE5" s="90"/>
      <c r="AF5" s="90"/>
      <c r="AG5" s="90" t="s">
        <v>340</v>
      </c>
      <c r="AH5" s="135" t="s">
        <v>350</v>
      </c>
      <c r="AI5" s="135" t="s">
        <v>351</v>
      </c>
      <c r="AJ5" s="135" t="s">
        <v>352</v>
      </c>
      <c r="AK5" s="135" t="s">
        <v>339</v>
      </c>
      <c r="AL5" s="98"/>
      <c r="AM5" s="146"/>
      <c r="AN5" s="90"/>
      <c r="AO5" s="90" t="s">
        <v>340</v>
      </c>
      <c r="AP5" s="90" t="s">
        <v>353</v>
      </c>
      <c r="AQ5" s="90" t="s">
        <v>354</v>
      </c>
      <c r="AR5" s="90" t="s">
        <v>355</v>
      </c>
      <c r="AS5" s="90" t="s">
        <v>356</v>
      </c>
      <c r="AT5" s="90" t="s">
        <v>340</v>
      </c>
      <c r="AU5" s="95" t="s">
        <v>357</v>
      </c>
      <c r="AV5" s="95" t="s">
        <v>358</v>
      </c>
      <c r="AW5" s="95" t="s">
        <v>359</v>
      </c>
      <c r="AX5" s="90"/>
      <c r="AY5" s="90" t="s">
        <v>340</v>
      </c>
      <c r="AZ5" s="95" t="s">
        <v>357</v>
      </c>
      <c r="BA5" s="95" t="s">
        <v>358</v>
      </c>
      <c r="BB5" s="95" t="s">
        <v>359</v>
      </c>
      <c r="BC5" s="95" t="s">
        <v>339</v>
      </c>
      <c r="BD5" s="90"/>
      <c r="BE5" s="90"/>
      <c r="BF5" s="90"/>
      <c r="BG5" s="90"/>
      <c r="BH5" s="90"/>
      <c r="BI5" s="90" t="s">
        <v>340</v>
      </c>
      <c r="BJ5" s="135" t="s">
        <v>350</v>
      </c>
      <c r="BK5" s="135" t="s">
        <v>351</v>
      </c>
      <c r="BL5" s="135" t="s">
        <v>352</v>
      </c>
      <c r="BM5" s="135" t="s">
        <v>339</v>
      </c>
      <c r="BN5" s="98"/>
      <c r="BO5" s="146"/>
      <c r="BP5" s="90"/>
      <c r="BQ5" s="90" t="s">
        <v>340</v>
      </c>
      <c r="BR5" s="90" t="s">
        <v>353</v>
      </c>
      <c r="BS5" s="90" t="s">
        <v>354</v>
      </c>
      <c r="BT5" s="90" t="s">
        <v>355</v>
      </c>
      <c r="BU5" s="90" t="s">
        <v>356</v>
      </c>
      <c r="BV5" s="90" t="s">
        <v>340</v>
      </c>
      <c r="BW5" s="95" t="s">
        <v>357</v>
      </c>
      <c r="BX5" s="95" t="s">
        <v>358</v>
      </c>
      <c r="BY5" s="95" t="s">
        <v>359</v>
      </c>
      <c r="BZ5" s="90"/>
      <c r="CA5" s="90" t="s">
        <v>340</v>
      </c>
      <c r="CB5" s="95" t="s">
        <v>357</v>
      </c>
      <c r="CC5" s="95" t="s">
        <v>358</v>
      </c>
      <c r="CD5" s="95" t="s">
        <v>359</v>
      </c>
      <c r="CE5" s="95" t="s">
        <v>339</v>
      </c>
      <c r="CF5" s="90"/>
      <c r="CG5" s="90"/>
      <c r="CH5" s="90"/>
      <c r="CI5" s="90"/>
    </row>
    <row r="6" spans="1:87" s="46" customFormat="1" ht="13.5">
      <c r="A6" s="149"/>
      <c r="B6" s="149"/>
      <c r="C6" s="155"/>
      <c r="D6" s="101" t="s">
        <v>360</v>
      </c>
      <c r="E6" s="101" t="s">
        <v>360</v>
      </c>
      <c r="F6" s="102" t="s">
        <v>360</v>
      </c>
      <c r="G6" s="102" t="s">
        <v>360</v>
      </c>
      <c r="H6" s="102" t="s">
        <v>360</v>
      </c>
      <c r="I6" s="102" t="s">
        <v>360</v>
      </c>
      <c r="J6" s="102" t="s">
        <v>360</v>
      </c>
      <c r="K6" s="102" t="s">
        <v>360</v>
      </c>
      <c r="L6" s="101" t="s">
        <v>360</v>
      </c>
      <c r="M6" s="101" t="s">
        <v>360</v>
      </c>
      <c r="N6" s="101" t="s">
        <v>360</v>
      </c>
      <c r="O6" s="101" t="s">
        <v>360</v>
      </c>
      <c r="P6" s="101" t="s">
        <v>360</v>
      </c>
      <c r="Q6" s="101" t="s">
        <v>360</v>
      </c>
      <c r="R6" s="101" t="s">
        <v>360</v>
      </c>
      <c r="S6" s="101" t="s">
        <v>360</v>
      </c>
      <c r="T6" s="101" t="s">
        <v>360</v>
      </c>
      <c r="U6" s="101" t="s">
        <v>360</v>
      </c>
      <c r="V6" s="101" t="s">
        <v>360</v>
      </c>
      <c r="W6" s="101" t="s">
        <v>360</v>
      </c>
      <c r="X6" s="101" t="s">
        <v>360</v>
      </c>
      <c r="Y6" s="101" t="s">
        <v>360</v>
      </c>
      <c r="Z6" s="101" t="s">
        <v>360</v>
      </c>
      <c r="AA6" s="101" t="s">
        <v>360</v>
      </c>
      <c r="AB6" s="101" t="s">
        <v>360</v>
      </c>
      <c r="AC6" s="101" t="s">
        <v>360</v>
      </c>
      <c r="AD6" s="101" t="s">
        <v>360</v>
      </c>
      <c r="AE6" s="101" t="s">
        <v>360</v>
      </c>
      <c r="AF6" s="101" t="s">
        <v>360</v>
      </c>
      <c r="AG6" s="101" t="s">
        <v>360</v>
      </c>
      <c r="AH6" s="102" t="s">
        <v>360</v>
      </c>
      <c r="AI6" s="102" t="s">
        <v>360</v>
      </c>
      <c r="AJ6" s="102" t="s">
        <v>360</v>
      </c>
      <c r="AK6" s="102" t="s">
        <v>360</v>
      </c>
      <c r="AL6" s="102" t="s">
        <v>360</v>
      </c>
      <c r="AM6" s="102" t="s">
        <v>360</v>
      </c>
      <c r="AN6" s="101" t="s">
        <v>360</v>
      </c>
      <c r="AO6" s="101" t="s">
        <v>360</v>
      </c>
      <c r="AP6" s="101" t="s">
        <v>360</v>
      </c>
      <c r="AQ6" s="101" t="s">
        <v>360</v>
      </c>
      <c r="AR6" s="101" t="s">
        <v>360</v>
      </c>
      <c r="AS6" s="101" t="s">
        <v>360</v>
      </c>
      <c r="AT6" s="101" t="s">
        <v>360</v>
      </c>
      <c r="AU6" s="101" t="s">
        <v>360</v>
      </c>
      <c r="AV6" s="101" t="s">
        <v>360</v>
      </c>
      <c r="AW6" s="101" t="s">
        <v>360</v>
      </c>
      <c r="AX6" s="101" t="s">
        <v>360</v>
      </c>
      <c r="AY6" s="101" t="s">
        <v>360</v>
      </c>
      <c r="AZ6" s="101" t="s">
        <v>360</v>
      </c>
      <c r="BA6" s="101" t="s">
        <v>360</v>
      </c>
      <c r="BB6" s="101" t="s">
        <v>360</v>
      </c>
      <c r="BC6" s="101" t="s">
        <v>360</v>
      </c>
      <c r="BD6" s="101" t="s">
        <v>360</v>
      </c>
      <c r="BE6" s="101" t="s">
        <v>360</v>
      </c>
      <c r="BF6" s="101" t="s">
        <v>360</v>
      </c>
      <c r="BG6" s="101" t="s">
        <v>360</v>
      </c>
      <c r="BH6" s="101" t="s">
        <v>360</v>
      </c>
      <c r="BI6" s="101" t="s">
        <v>360</v>
      </c>
      <c r="BJ6" s="102" t="s">
        <v>360</v>
      </c>
      <c r="BK6" s="102" t="s">
        <v>360</v>
      </c>
      <c r="BL6" s="102" t="s">
        <v>360</v>
      </c>
      <c r="BM6" s="102" t="s">
        <v>360</v>
      </c>
      <c r="BN6" s="102" t="s">
        <v>360</v>
      </c>
      <c r="BO6" s="102" t="s">
        <v>360</v>
      </c>
      <c r="BP6" s="101" t="s">
        <v>360</v>
      </c>
      <c r="BQ6" s="101" t="s">
        <v>360</v>
      </c>
      <c r="BR6" s="102" t="s">
        <v>360</v>
      </c>
      <c r="BS6" s="102" t="s">
        <v>360</v>
      </c>
      <c r="BT6" s="102" t="s">
        <v>360</v>
      </c>
      <c r="BU6" s="102" t="s">
        <v>360</v>
      </c>
      <c r="BV6" s="101" t="s">
        <v>360</v>
      </c>
      <c r="BW6" s="101" t="s">
        <v>360</v>
      </c>
      <c r="BX6" s="101" t="s">
        <v>360</v>
      </c>
      <c r="BY6" s="101" t="s">
        <v>360</v>
      </c>
      <c r="BZ6" s="101" t="s">
        <v>360</v>
      </c>
      <c r="CA6" s="101" t="s">
        <v>360</v>
      </c>
      <c r="CB6" s="101" t="s">
        <v>360</v>
      </c>
      <c r="CC6" s="101" t="s">
        <v>360</v>
      </c>
      <c r="CD6" s="101" t="s">
        <v>360</v>
      </c>
      <c r="CE6" s="101" t="s">
        <v>360</v>
      </c>
      <c r="CF6" s="101" t="s">
        <v>360</v>
      </c>
      <c r="CG6" s="101" t="s">
        <v>360</v>
      </c>
      <c r="CH6" s="101" t="s">
        <v>360</v>
      </c>
      <c r="CI6" s="101" t="s">
        <v>360</v>
      </c>
    </row>
    <row r="7" spans="1:87" s="50" customFormat="1" ht="12" customHeight="1">
      <c r="A7" s="48" t="s">
        <v>361</v>
      </c>
      <c r="B7" s="63" t="s">
        <v>362</v>
      </c>
      <c r="C7" s="48" t="s">
        <v>340</v>
      </c>
      <c r="D7" s="70">
        <f aca="true" t="shared" si="0" ref="D7:AI7">SUM(D8:D35)</f>
        <v>7211139</v>
      </c>
      <c r="E7" s="70">
        <f t="shared" si="0"/>
        <v>7147855</v>
      </c>
      <c r="F7" s="70">
        <f t="shared" si="0"/>
        <v>0</v>
      </c>
      <c r="G7" s="70">
        <f t="shared" si="0"/>
        <v>6462964</v>
      </c>
      <c r="H7" s="70">
        <f t="shared" si="0"/>
        <v>684891</v>
      </c>
      <c r="I7" s="70">
        <f t="shared" si="0"/>
        <v>0</v>
      </c>
      <c r="J7" s="70">
        <f t="shared" si="0"/>
        <v>63284</v>
      </c>
      <c r="K7" s="70">
        <f t="shared" si="0"/>
        <v>240545</v>
      </c>
      <c r="L7" s="70">
        <f t="shared" si="0"/>
        <v>7910039</v>
      </c>
      <c r="M7" s="70">
        <f t="shared" si="0"/>
        <v>2007003</v>
      </c>
      <c r="N7" s="70">
        <f t="shared" si="0"/>
        <v>1527908</v>
      </c>
      <c r="O7" s="70">
        <f t="shared" si="0"/>
        <v>204661</v>
      </c>
      <c r="P7" s="70">
        <f t="shared" si="0"/>
        <v>236198</v>
      </c>
      <c r="Q7" s="70">
        <f t="shared" si="0"/>
        <v>38236</v>
      </c>
      <c r="R7" s="70">
        <f t="shared" si="0"/>
        <v>1329062</v>
      </c>
      <c r="S7" s="70">
        <f t="shared" si="0"/>
        <v>67639</v>
      </c>
      <c r="T7" s="70">
        <f t="shared" si="0"/>
        <v>1116949</v>
      </c>
      <c r="U7" s="70">
        <f t="shared" si="0"/>
        <v>144474</v>
      </c>
      <c r="V7" s="70">
        <f t="shared" si="0"/>
        <v>11732</v>
      </c>
      <c r="W7" s="70">
        <f t="shared" si="0"/>
        <v>4537223</v>
      </c>
      <c r="X7" s="70">
        <f t="shared" si="0"/>
        <v>2074450</v>
      </c>
      <c r="Y7" s="70">
        <f t="shared" si="0"/>
        <v>2234845</v>
      </c>
      <c r="Z7" s="70">
        <f t="shared" si="0"/>
        <v>174510</v>
      </c>
      <c r="AA7" s="70">
        <f t="shared" si="0"/>
        <v>53418</v>
      </c>
      <c r="AB7" s="70">
        <f t="shared" si="0"/>
        <v>1824907</v>
      </c>
      <c r="AC7" s="70">
        <f t="shared" si="0"/>
        <v>25019</v>
      </c>
      <c r="AD7" s="70">
        <f t="shared" si="0"/>
        <v>1048563</v>
      </c>
      <c r="AE7" s="70">
        <f t="shared" si="0"/>
        <v>16169741</v>
      </c>
      <c r="AF7" s="70">
        <f t="shared" si="0"/>
        <v>260511</v>
      </c>
      <c r="AG7" s="70">
        <f t="shared" si="0"/>
        <v>250347</v>
      </c>
      <c r="AH7" s="70">
        <f t="shared" si="0"/>
        <v>0</v>
      </c>
      <c r="AI7" s="70">
        <f t="shared" si="0"/>
        <v>250347</v>
      </c>
      <c r="AJ7" s="70">
        <f aca="true" t="shared" si="1" ref="AJ7:BO7">SUM(AJ8:AJ35)</f>
        <v>0</v>
      </c>
      <c r="AK7" s="70">
        <f t="shared" si="1"/>
        <v>0</v>
      </c>
      <c r="AL7" s="70">
        <f t="shared" si="1"/>
        <v>10164</v>
      </c>
      <c r="AM7" s="70">
        <f t="shared" si="1"/>
        <v>0</v>
      </c>
      <c r="AN7" s="70">
        <f t="shared" si="1"/>
        <v>1621863</v>
      </c>
      <c r="AO7" s="70">
        <f t="shared" si="1"/>
        <v>380101</v>
      </c>
      <c r="AP7" s="70">
        <f t="shared" si="1"/>
        <v>269682</v>
      </c>
      <c r="AQ7" s="70">
        <f t="shared" si="1"/>
        <v>0</v>
      </c>
      <c r="AR7" s="70">
        <f t="shared" si="1"/>
        <v>110419</v>
      </c>
      <c r="AS7" s="70">
        <f t="shared" si="1"/>
        <v>0</v>
      </c>
      <c r="AT7" s="70">
        <f t="shared" si="1"/>
        <v>883201</v>
      </c>
      <c r="AU7" s="70">
        <f t="shared" si="1"/>
        <v>9175</v>
      </c>
      <c r="AV7" s="70">
        <f t="shared" si="1"/>
        <v>874026</v>
      </c>
      <c r="AW7" s="70">
        <f t="shared" si="1"/>
        <v>0</v>
      </c>
      <c r="AX7" s="70">
        <f t="shared" si="1"/>
        <v>0</v>
      </c>
      <c r="AY7" s="70">
        <f t="shared" si="1"/>
        <v>356122</v>
      </c>
      <c r="AZ7" s="70">
        <f t="shared" si="1"/>
        <v>74205</v>
      </c>
      <c r="BA7" s="70">
        <f t="shared" si="1"/>
        <v>265833</v>
      </c>
      <c r="BB7" s="70">
        <f t="shared" si="1"/>
        <v>3608</v>
      </c>
      <c r="BC7" s="70">
        <f t="shared" si="1"/>
        <v>12476</v>
      </c>
      <c r="BD7" s="70">
        <f t="shared" si="1"/>
        <v>350294</v>
      </c>
      <c r="BE7" s="70">
        <f t="shared" si="1"/>
        <v>2439</v>
      </c>
      <c r="BF7" s="70">
        <f t="shared" si="1"/>
        <v>108730</v>
      </c>
      <c r="BG7" s="70">
        <f t="shared" si="1"/>
        <v>1991104</v>
      </c>
      <c r="BH7" s="70">
        <f t="shared" si="1"/>
        <v>7471650</v>
      </c>
      <c r="BI7" s="70">
        <f t="shared" si="1"/>
        <v>7398202</v>
      </c>
      <c r="BJ7" s="70">
        <f t="shared" si="1"/>
        <v>0</v>
      </c>
      <c r="BK7" s="70">
        <f t="shared" si="1"/>
        <v>6713311</v>
      </c>
      <c r="BL7" s="70">
        <f t="shared" si="1"/>
        <v>684891</v>
      </c>
      <c r="BM7" s="70">
        <f t="shared" si="1"/>
        <v>0</v>
      </c>
      <c r="BN7" s="70">
        <f t="shared" si="1"/>
        <v>73448</v>
      </c>
      <c r="BO7" s="70">
        <f t="shared" si="1"/>
        <v>240545</v>
      </c>
      <c r="BP7" s="70">
        <f aca="true" t="shared" si="2" ref="BP7:CU7">SUM(BP8:BP35)</f>
        <v>9531902</v>
      </c>
      <c r="BQ7" s="70">
        <f t="shared" si="2"/>
        <v>2387104</v>
      </c>
      <c r="BR7" s="70">
        <f t="shared" si="2"/>
        <v>1797590</v>
      </c>
      <c r="BS7" s="70">
        <f t="shared" si="2"/>
        <v>204661</v>
      </c>
      <c r="BT7" s="70">
        <f t="shared" si="2"/>
        <v>346617</v>
      </c>
      <c r="BU7" s="70">
        <f t="shared" si="2"/>
        <v>38236</v>
      </c>
      <c r="BV7" s="70">
        <f t="shared" si="2"/>
        <v>2212263</v>
      </c>
      <c r="BW7" s="70">
        <f t="shared" si="2"/>
        <v>76814</v>
      </c>
      <c r="BX7" s="70">
        <f t="shared" si="2"/>
        <v>1990975</v>
      </c>
      <c r="BY7" s="70">
        <f t="shared" si="2"/>
        <v>144474</v>
      </c>
      <c r="BZ7" s="70">
        <f t="shared" si="2"/>
        <v>11732</v>
      </c>
      <c r="CA7" s="70">
        <f t="shared" si="2"/>
        <v>4893345</v>
      </c>
      <c r="CB7" s="70">
        <f t="shared" si="2"/>
        <v>2148655</v>
      </c>
      <c r="CC7" s="70">
        <f t="shared" si="2"/>
        <v>2500678</v>
      </c>
      <c r="CD7" s="70">
        <f t="shared" si="2"/>
        <v>178118</v>
      </c>
      <c r="CE7" s="70">
        <f t="shared" si="2"/>
        <v>65894</v>
      </c>
      <c r="CF7" s="70">
        <f t="shared" si="2"/>
        <v>2175201</v>
      </c>
      <c r="CG7" s="70">
        <f t="shared" si="2"/>
        <v>27458</v>
      </c>
      <c r="CH7" s="70">
        <f t="shared" si="2"/>
        <v>1157293</v>
      </c>
      <c r="CI7" s="70">
        <f t="shared" si="2"/>
        <v>18160845</v>
      </c>
    </row>
    <row r="8" spans="1:87" s="50" customFormat="1" ht="12" customHeight="1">
      <c r="A8" s="51" t="s">
        <v>361</v>
      </c>
      <c r="B8" s="64" t="s">
        <v>363</v>
      </c>
      <c r="C8" s="51" t="s">
        <v>364</v>
      </c>
      <c r="D8" s="72">
        <f aca="true" t="shared" si="3" ref="D8:D35">+SUM(E8,J8)</f>
        <v>5951744</v>
      </c>
      <c r="E8" s="72">
        <f aca="true" t="shared" si="4" ref="E8:E35">+SUM(F8:I8)</f>
        <v>5951744</v>
      </c>
      <c r="F8" s="72">
        <v>0</v>
      </c>
      <c r="G8" s="72">
        <v>5942980</v>
      </c>
      <c r="H8" s="72">
        <v>8764</v>
      </c>
      <c r="I8" s="72">
        <v>0</v>
      </c>
      <c r="J8" s="72">
        <v>0</v>
      </c>
      <c r="K8" s="73">
        <v>0</v>
      </c>
      <c r="L8" s="72">
        <f aca="true" t="shared" si="5" ref="L8:L35">+SUM(M8,R8,V8,W8,AC8)</f>
        <v>2194450</v>
      </c>
      <c r="M8" s="72">
        <f aca="true" t="shared" si="6" ref="M8:M35">+SUM(N8:Q8)</f>
        <v>832380</v>
      </c>
      <c r="N8" s="72">
        <v>786628</v>
      </c>
      <c r="O8" s="72">
        <v>0</v>
      </c>
      <c r="P8" s="72">
        <v>45752</v>
      </c>
      <c r="Q8" s="72">
        <v>0</v>
      </c>
      <c r="R8" s="72">
        <f aca="true" t="shared" si="7" ref="R8:R35">+SUM(S8:U8)</f>
        <v>474701</v>
      </c>
      <c r="S8" s="72">
        <v>12264</v>
      </c>
      <c r="T8" s="72">
        <v>406776</v>
      </c>
      <c r="U8" s="72">
        <v>55661</v>
      </c>
      <c r="V8" s="72">
        <v>5390</v>
      </c>
      <c r="W8" s="72">
        <f aca="true" t="shared" si="8" ref="W8:W35">+SUM(X8:AA8)</f>
        <v>881979</v>
      </c>
      <c r="X8" s="72">
        <v>640767</v>
      </c>
      <c r="Y8" s="72">
        <v>219952</v>
      </c>
      <c r="Z8" s="72">
        <v>18049</v>
      </c>
      <c r="AA8" s="72">
        <v>3211</v>
      </c>
      <c r="AB8" s="73">
        <v>0</v>
      </c>
      <c r="AC8" s="72">
        <v>0</v>
      </c>
      <c r="AD8" s="72">
        <v>223475</v>
      </c>
      <c r="AE8" s="72">
        <f aca="true" t="shared" si="9" ref="AE8:AE35">+SUM(D8,L8,AD8)</f>
        <v>8369669</v>
      </c>
      <c r="AF8" s="72">
        <f aca="true" t="shared" si="10" ref="AF8:AF35">+SUM(AG8,AL8)</f>
        <v>987</v>
      </c>
      <c r="AG8" s="72">
        <f aca="true" t="shared" si="11" ref="AG8:AG35">+SUM(AH8:AK8)</f>
        <v>987</v>
      </c>
      <c r="AH8" s="72">
        <v>0</v>
      </c>
      <c r="AI8" s="72">
        <v>987</v>
      </c>
      <c r="AJ8" s="72">
        <v>0</v>
      </c>
      <c r="AK8" s="72">
        <v>0</v>
      </c>
      <c r="AL8" s="72">
        <v>0</v>
      </c>
      <c r="AM8" s="73">
        <v>0</v>
      </c>
      <c r="AN8" s="72">
        <f aca="true" t="shared" si="12" ref="AN8:AN35">+SUM(AO8,AT8,AX8,AY8,BE8)</f>
        <v>186457</v>
      </c>
      <c r="AO8" s="72">
        <f aca="true" t="shared" si="13" ref="AO8:AO35">+SUM(AP8:AS8)</f>
        <v>1684</v>
      </c>
      <c r="AP8" s="72">
        <v>1684</v>
      </c>
      <c r="AQ8" s="72">
        <v>0</v>
      </c>
      <c r="AR8" s="72">
        <v>0</v>
      </c>
      <c r="AS8" s="72">
        <v>0</v>
      </c>
      <c r="AT8" s="72">
        <f aca="true" t="shared" si="14" ref="AT8:AT35">+SUM(AU8:AW8)</f>
        <v>63716</v>
      </c>
      <c r="AU8" s="72">
        <v>0</v>
      </c>
      <c r="AV8" s="72">
        <v>63716</v>
      </c>
      <c r="AW8" s="72"/>
      <c r="AX8" s="72">
        <v>0</v>
      </c>
      <c r="AY8" s="72">
        <f aca="true" t="shared" si="15" ref="AY8:AY35">+SUM(AZ8:BC8)</f>
        <v>121057</v>
      </c>
      <c r="AZ8" s="72">
        <v>66665</v>
      </c>
      <c r="BA8" s="72">
        <v>42090</v>
      </c>
      <c r="BB8" s="72">
        <v>0</v>
      </c>
      <c r="BC8" s="72">
        <v>12302</v>
      </c>
      <c r="BD8" s="73">
        <v>0</v>
      </c>
      <c r="BE8" s="72">
        <v>0</v>
      </c>
      <c r="BF8" s="72">
        <v>12124</v>
      </c>
      <c r="BG8" s="72">
        <f aca="true" t="shared" si="16" ref="BG8:BG35">+SUM(BF8,AN8,AF8)</f>
        <v>199568</v>
      </c>
      <c r="BH8" s="72">
        <f aca="true" t="shared" si="17" ref="BH8:BH28">SUM(D8,AF8)</f>
        <v>5952731</v>
      </c>
      <c r="BI8" s="72">
        <f aca="true" t="shared" si="18" ref="BI8:BI28">SUM(E8,AG8)</f>
        <v>5952731</v>
      </c>
      <c r="BJ8" s="72">
        <f aca="true" t="shared" si="19" ref="BJ8:BJ28">SUM(F8,AH8)</f>
        <v>0</v>
      </c>
      <c r="BK8" s="72">
        <f aca="true" t="shared" si="20" ref="BK8:BK28">SUM(G8,AI8)</f>
        <v>5943967</v>
      </c>
      <c r="BL8" s="72">
        <f aca="true" t="shared" si="21" ref="BL8:BL28">SUM(H8,AJ8)</f>
        <v>8764</v>
      </c>
      <c r="BM8" s="72">
        <f aca="true" t="shared" si="22" ref="BM8:BM28">SUM(I8,AK8)</f>
        <v>0</v>
      </c>
      <c r="BN8" s="72">
        <f aca="true" t="shared" si="23" ref="BN8:BN28">SUM(J8,AL8)</f>
        <v>0</v>
      </c>
      <c r="BO8" s="73">
        <f aca="true" t="shared" si="24" ref="BO8:BO28">SUM(K8,AM8)</f>
        <v>0</v>
      </c>
      <c r="BP8" s="72">
        <f aca="true" t="shared" si="25" ref="BP8:BP28">SUM(L8,AN8)</f>
        <v>2380907</v>
      </c>
      <c r="BQ8" s="72">
        <f aca="true" t="shared" si="26" ref="BQ8:BQ28">SUM(M8,AO8)</f>
        <v>834064</v>
      </c>
      <c r="BR8" s="72">
        <f aca="true" t="shared" si="27" ref="BR8:BR28">SUM(N8,AP8)</f>
        <v>788312</v>
      </c>
      <c r="BS8" s="72">
        <f aca="true" t="shared" si="28" ref="BS8:BS28">SUM(O8,AQ8)</f>
        <v>0</v>
      </c>
      <c r="BT8" s="72">
        <f aca="true" t="shared" si="29" ref="BT8:BT28">SUM(P8,AR8)</f>
        <v>45752</v>
      </c>
      <c r="BU8" s="72">
        <f aca="true" t="shared" si="30" ref="BU8:BU28">SUM(Q8,AS8)</f>
        <v>0</v>
      </c>
      <c r="BV8" s="72">
        <f aca="true" t="shared" si="31" ref="BV8:BV28">SUM(R8,AT8)</f>
        <v>538417</v>
      </c>
      <c r="BW8" s="72">
        <f aca="true" t="shared" si="32" ref="BW8:BW28">SUM(S8,AU8)</f>
        <v>12264</v>
      </c>
      <c r="BX8" s="72">
        <f aca="true" t="shared" si="33" ref="BX8:BX28">SUM(T8,AV8)</f>
        <v>470492</v>
      </c>
      <c r="BY8" s="72">
        <f aca="true" t="shared" si="34" ref="BY8:BY28">SUM(U8,AW8)</f>
        <v>55661</v>
      </c>
      <c r="BZ8" s="72">
        <f aca="true" t="shared" si="35" ref="BZ8:BZ28">SUM(V8,AX8)</f>
        <v>5390</v>
      </c>
      <c r="CA8" s="72">
        <f aca="true" t="shared" si="36" ref="CA8:CA28">SUM(W8,AY8)</f>
        <v>1003036</v>
      </c>
      <c r="CB8" s="72">
        <f aca="true" t="shared" si="37" ref="CB8:CB28">SUM(X8,AZ8)</f>
        <v>707432</v>
      </c>
      <c r="CC8" s="72">
        <f aca="true" t="shared" si="38" ref="CC8:CC28">SUM(Y8,BA8)</f>
        <v>262042</v>
      </c>
      <c r="CD8" s="72">
        <f aca="true" t="shared" si="39" ref="CD8:CD28">SUM(Z8,BB8)</f>
        <v>18049</v>
      </c>
      <c r="CE8" s="72">
        <f aca="true" t="shared" si="40" ref="CE8:CE28">SUM(AA8,BC8)</f>
        <v>15513</v>
      </c>
      <c r="CF8" s="73">
        <f aca="true" t="shared" si="41" ref="CF8:CF28">SUM(AB8,BD8)</f>
        <v>0</v>
      </c>
      <c r="CG8" s="72">
        <f aca="true" t="shared" si="42" ref="CG8:CG28">SUM(AC8,BE8)</f>
        <v>0</v>
      </c>
      <c r="CH8" s="72">
        <f aca="true" t="shared" si="43" ref="CH8:CH28">SUM(AD8,BF8)</f>
        <v>235599</v>
      </c>
      <c r="CI8" s="72">
        <f aca="true" t="shared" si="44" ref="CI8:CI28">SUM(AE8,BG8)</f>
        <v>8569237</v>
      </c>
    </row>
    <row r="9" spans="1:87" s="50" customFormat="1" ht="12" customHeight="1">
      <c r="A9" s="51" t="s">
        <v>361</v>
      </c>
      <c r="B9" s="64" t="s">
        <v>365</v>
      </c>
      <c r="C9" s="51" t="s">
        <v>366</v>
      </c>
      <c r="D9" s="72">
        <f t="shared" si="3"/>
        <v>695053</v>
      </c>
      <c r="E9" s="72">
        <f t="shared" si="4"/>
        <v>695053</v>
      </c>
      <c r="F9" s="72">
        <v>0</v>
      </c>
      <c r="G9" s="72">
        <v>28245</v>
      </c>
      <c r="H9" s="72">
        <v>666808</v>
      </c>
      <c r="I9" s="72">
        <v>0</v>
      </c>
      <c r="J9" s="72">
        <v>0</v>
      </c>
      <c r="K9" s="73">
        <v>0</v>
      </c>
      <c r="L9" s="72">
        <f t="shared" si="5"/>
        <v>556881</v>
      </c>
      <c r="M9" s="72">
        <f t="shared" si="6"/>
        <v>144414</v>
      </c>
      <c r="N9" s="72">
        <v>69364</v>
      </c>
      <c r="O9" s="72">
        <v>75050</v>
      </c>
      <c r="P9" s="72">
        <v>0</v>
      </c>
      <c r="Q9" s="72">
        <v>0</v>
      </c>
      <c r="R9" s="72">
        <f t="shared" si="7"/>
        <v>43085</v>
      </c>
      <c r="S9" s="72">
        <v>3405</v>
      </c>
      <c r="T9" s="72">
        <v>39646</v>
      </c>
      <c r="U9" s="72">
        <v>34</v>
      </c>
      <c r="V9" s="72">
        <v>0</v>
      </c>
      <c r="W9" s="72">
        <f t="shared" si="8"/>
        <v>369382</v>
      </c>
      <c r="X9" s="72">
        <v>247040</v>
      </c>
      <c r="Y9" s="72">
        <v>113141</v>
      </c>
      <c r="Z9" s="72">
        <v>4239</v>
      </c>
      <c r="AA9" s="72">
        <v>4962</v>
      </c>
      <c r="AB9" s="73">
        <v>489262</v>
      </c>
      <c r="AC9" s="72">
        <v>0</v>
      </c>
      <c r="AD9" s="72">
        <v>18022</v>
      </c>
      <c r="AE9" s="72">
        <f t="shared" si="9"/>
        <v>1269956</v>
      </c>
      <c r="AF9" s="72">
        <f t="shared" si="10"/>
        <v>34860</v>
      </c>
      <c r="AG9" s="72">
        <f t="shared" si="11"/>
        <v>34860</v>
      </c>
      <c r="AH9" s="72">
        <v>0</v>
      </c>
      <c r="AI9" s="72">
        <v>34860</v>
      </c>
      <c r="AJ9" s="72">
        <v>0</v>
      </c>
      <c r="AK9" s="72">
        <v>0</v>
      </c>
      <c r="AL9" s="72">
        <v>0</v>
      </c>
      <c r="AM9" s="73">
        <v>0</v>
      </c>
      <c r="AN9" s="72">
        <f t="shared" si="12"/>
        <v>101380</v>
      </c>
      <c r="AO9" s="72">
        <f t="shared" si="13"/>
        <v>11164</v>
      </c>
      <c r="AP9" s="72">
        <v>11164</v>
      </c>
      <c r="AQ9" s="72">
        <v>0</v>
      </c>
      <c r="AR9" s="72">
        <v>0</v>
      </c>
      <c r="AS9" s="72">
        <v>0</v>
      </c>
      <c r="AT9" s="72">
        <f t="shared" si="14"/>
        <v>90216</v>
      </c>
      <c r="AU9" s="72">
        <v>0</v>
      </c>
      <c r="AV9" s="72">
        <v>90216</v>
      </c>
      <c r="AW9" s="72">
        <v>0</v>
      </c>
      <c r="AX9" s="72">
        <v>0</v>
      </c>
      <c r="AY9" s="72">
        <f t="shared" si="15"/>
        <v>0</v>
      </c>
      <c r="AZ9" s="72">
        <v>0</v>
      </c>
      <c r="BA9" s="72">
        <v>0</v>
      </c>
      <c r="BB9" s="72">
        <v>0</v>
      </c>
      <c r="BC9" s="72">
        <v>0</v>
      </c>
      <c r="BD9" s="73">
        <v>43305</v>
      </c>
      <c r="BE9" s="72">
        <v>0</v>
      </c>
      <c r="BF9" s="72">
        <v>0</v>
      </c>
      <c r="BG9" s="72">
        <f t="shared" si="16"/>
        <v>136240</v>
      </c>
      <c r="BH9" s="72">
        <f t="shared" si="17"/>
        <v>729913</v>
      </c>
      <c r="BI9" s="72">
        <f t="shared" si="18"/>
        <v>729913</v>
      </c>
      <c r="BJ9" s="72">
        <f t="shared" si="19"/>
        <v>0</v>
      </c>
      <c r="BK9" s="72">
        <f t="shared" si="20"/>
        <v>63105</v>
      </c>
      <c r="BL9" s="72">
        <f t="shared" si="21"/>
        <v>666808</v>
      </c>
      <c r="BM9" s="72">
        <f t="shared" si="22"/>
        <v>0</v>
      </c>
      <c r="BN9" s="72">
        <f t="shared" si="23"/>
        <v>0</v>
      </c>
      <c r="BO9" s="73">
        <f t="shared" si="24"/>
        <v>0</v>
      </c>
      <c r="BP9" s="72">
        <f t="shared" si="25"/>
        <v>658261</v>
      </c>
      <c r="BQ9" s="72">
        <f t="shared" si="26"/>
        <v>155578</v>
      </c>
      <c r="BR9" s="72">
        <f t="shared" si="27"/>
        <v>80528</v>
      </c>
      <c r="BS9" s="72">
        <f t="shared" si="28"/>
        <v>75050</v>
      </c>
      <c r="BT9" s="72">
        <f t="shared" si="29"/>
        <v>0</v>
      </c>
      <c r="BU9" s="72">
        <f t="shared" si="30"/>
        <v>0</v>
      </c>
      <c r="BV9" s="72">
        <f t="shared" si="31"/>
        <v>133301</v>
      </c>
      <c r="BW9" s="72">
        <f t="shared" si="32"/>
        <v>3405</v>
      </c>
      <c r="BX9" s="72">
        <f t="shared" si="33"/>
        <v>129862</v>
      </c>
      <c r="BY9" s="72">
        <f t="shared" si="34"/>
        <v>34</v>
      </c>
      <c r="BZ9" s="72">
        <f t="shared" si="35"/>
        <v>0</v>
      </c>
      <c r="CA9" s="72">
        <f t="shared" si="36"/>
        <v>369382</v>
      </c>
      <c r="CB9" s="72">
        <f t="shared" si="37"/>
        <v>247040</v>
      </c>
      <c r="CC9" s="72">
        <f t="shared" si="38"/>
        <v>113141</v>
      </c>
      <c r="CD9" s="72">
        <f t="shared" si="39"/>
        <v>4239</v>
      </c>
      <c r="CE9" s="72">
        <f t="shared" si="40"/>
        <v>4962</v>
      </c>
      <c r="CF9" s="73">
        <f t="shared" si="41"/>
        <v>532567</v>
      </c>
      <c r="CG9" s="72">
        <f t="shared" si="42"/>
        <v>0</v>
      </c>
      <c r="CH9" s="72">
        <f t="shared" si="43"/>
        <v>18022</v>
      </c>
      <c r="CI9" s="72">
        <f t="shared" si="44"/>
        <v>1406196</v>
      </c>
    </row>
    <row r="10" spans="1:87" s="50" customFormat="1" ht="12" customHeight="1">
      <c r="A10" s="51" t="s">
        <v>361</v>
      </c>
      <c r="B10" s="64" t="s">
        <v>367</v>
      </c>
      <c r="C10" s="51" t="s">
        <v>368</v>
      </c>
      <c r="D10" s="72">
        <f t="shared" si="3"/>
        <v>0</v>
      </c>
      <c r="E10" s="72">
        <f t="shared" si="4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3">
        <v>0</v>
      </c>
      <c r="L10" s="72">
        <f t="shared" si="5"/>
        <v>790733</v>
      </c>
      <c r="M10" s="72">
        <f t="shared" si="6"/>
        <v>178792</v>
      </c>
      <c r="N10" s="72">
        <v>178792</v>
      </c>
      <c r="O10" s="72">
        <v>0</v>
      </c>
      <c r="P10" s="72">
        <v>0</v>
      </c>
      <c r="Q10" s="72">
        <v>0</v>
      </c>
      <c r="R10" s="72">
        <f t="shared" si="7"/>
        <v>87812</v>
      </c>
      <c r="S10" s="72">
        <v>5146</v>
      </c>
      <c r="T10" s="72">
        <v>46075</v>
      </c>
      <c r="U10" s="72">
        <v>36591</v>
      </c>
      <c r="V10" s="72">
        <v>622</v>
      </c>
      <c r="W10" s="72">
        <f t="shared" si="8"/>
        <v>523507</v>
      </c>
      <c r="X10" s="72">
        <v>490072</v>
      </c>
      <c r="Y10" s="72">
        <v>3194</v>
      </c>
      <c r="Z10" s="72">
        <v>0</v>
      </c>
      <c r="AA10" s="72">
        <v>30241</v>
      </c>
      <c r="AB10" s="73">
        <v>0</v>
      </c>
      <c r="AC10" s="72">
        <v>0</v>
      </c>
      <c r="AD10" s="72">
        <v>651347</v>
      </c>
      <c r="AE10" s="72">
        <f t="shared" si="9"/>
        <v>1442080</v>
      </c>
      <c r="AF10" s="72">
        <f t="shared" si="10"/>
        <v>0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250122</v>
      </c>
      <c r="AO10" s="72">
        <f t="shared" si="13"/>
        <v>27759</v>
      </c>
      <c r="AP10" s="72">
        <v>27759</v>
      </c>
      <c r="AQ10" s="72">
        <v>0</v>
      </c>
      <c r="AR10" s="72">
        <v>0</v>
      </c>
      <c r="AS10" s="72">
        <v>0</v>
      </c>
      <c r="AT10" s="72">
        <f t="shared" si="14"/>
        <v>222363</v>
      </c>
      <c r="AU10" s="72">
        <v>0</v>
      </c>
      <c r="AV10" s="72">
        <v>222363</v>
      </c>
      <c r="AW10" s="72">
        <v>0</v>
      </c>
      <c r="AX10" s="72">
        <v>0</v>
      </c>
      <c r="AY10" s="72">
        <f t="shared" si="15"/>
        <v>0</v>
      </c>
      <c r="AZ10" s="72">
        <v>0</v>
      </c>
      <c r="BA10" s="72">
        <v>0</v>
      </c>
      <c r="BB10" s="72">
        <v>0</v>
      </c>
      <c r="BC10" s="72">
        <v>0</v>
      </c>
      <c r="BD10" s="73">
        <v>0</v>
      </c>
      <c r="BE10" s="72">
        <v>0</v>
      </c>
      <c r="BF10" s="72">
        <v>4527</v>
      </c>
      <c r="BG10" s="72">
        <f t="shared" si="16"/>
        <v>254649</v>
      </c>
      <c r="BH10" s="72">
        <f t="shared" si="17"/>
        <v>0</v>
      </c>
      <c r="BI10" s="72">
        <f t="shared" si="18"/>
        <v>0</v>
      </c>
      <c r="BJ10" s="72">
        <f t="shared" si="19"/>
        <v>0</v>
      </c>
      <c r="BK10" s="72">
        <f t="shared" si="20"/>
        <v>0</v>
      </c>
      <c r="BL10" s="72">
        <f t="shared" si="21"/>
        <v>0</v>
      </c>
      <c r="BM10" s="72">
        <f t="shared" si="22"/>
        <v>0</v>
      </c>
      <c r="BN10" s="72">
        <f t="shared" si="23"/>
        <v>0</v>
      </c>
      <c r="BO10" s="73">
        <f t="shared" si="24"/>
        <v>0</v>
      </c>
      <c r="BP10" s="72">
        <f t="shared" si="25"/>
        <v>1040855</v>
      </c>
      <c r="BQ10" s="72">
        <f t="shared" si="26"/>
        <v>206551</v>
      </c>
      <c r="BR10" s="72">
        <f t="shared" si="27"/>
        <v>206551</v>
      </c>
      <c r="BS10" s="72">
        <f t="shared" si="28"/>
        <v>0</v>
      </c>
      <c r="BT10" s="72">
        <f t="shared" si="29"/>
        <v>0</v>
      </c>
      <c r="BU10" s="72">
        <f t="shared" si="30"/>
        <v>0</v>
      </c>
      <c r="BV10" s="72">
        <f t="shared" si="31"/>
        <v>310175</v>
      </c>
      <c r="BW10" s="72">
        <f t="shared" si="32"/>
        <v>5146</v>
      </c>
      <c r="BX10" s="72">
        <f t="shared" si="33"/>
        <v>268438</v>
      </c>
      <c r="BY10" s="72">
        <f t="shared" si="34"/>
        <v>36591</v>
      </c>
      <c r="BZ10" s="72">
        <f t="shared" si="35"/>
        <v>622</v>
      </c>
      <c r="CA10" s="72">
        <f t="shared" si="36"/>
        <v>523507</v>
      </c>
      <c r="CB10" s="72">
        <f t="shared" si="37"/>
        <v>490072</v>
      </c>
      <c r="CC10" s="72">
        <f t="shared" si="38"/>
        <v>3194</v>
      </c>
      <c r="CD10" s="72">
        <f t="shared" si="39"/>
        <v>0</v>
      </c>
      <c r="CE10" s="72">
        <f t="shared" si="40"/>
        <v>30241</v>
      </c>
      <c r="CF10" s="73">
        <f t="shared" si="41"/>
        <v>0</v>
      </c>
      <c r="CG10" s="72">
        <f t="shared" si="42"/>
        <v>0</v>
      </c>
      <c r="CH10" s="72">
        <f t="shared" si="43"/>
        <v>655874</v>
      </c>
      <c r="CI10" s="72">
        <f t="shared" si="44"/>
        <v>1696729</v>
      </c>
    </row>
    <row r="11" spans="1:87" s="50" customFormat="1" ht="12" customHeight="1">
      <c r="A11" s="51" t="s">
        <v>361</v>
      </c>
      <c r="B11" s="64" t="s">
        <v>369</v>
      </c>
      <c r="C11" s="51" t="s">
        <v>370</v>
      </c>
      <c r="D11" s="72">
        <f t="shared" si="3"/>
        <v>0</v>
      </c>
      <c r="E11" s="72">
        <f t="shared" si="4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3">
        <v>187606</v>
      </c>
      <c r="L11" s="72">
        <f t="shared" si="5"/>
        <v>319046</v>
      </c>
      <c r="M11" s="72">
        <f t="shared" si="6"/>
        <v>86242</v>
      </c>
      <c r="N11" s="72">
        <v>86242</v>
      </c>
      <c r="O11" s="72">
        <v>0</v>
      </c>
      <c r="P11" s="72">
        <v>0</v>
      </c>
      <c r="Q11" s="72">
        <v>0</v>
      </c>
      <c r="R11" s="72">
        <f t="shared" si="7"/>
        <v>3089</v>
      </c>
      <c r="S11" s="72">
        <v>1962</v>
      </c>
      <c r="T11" s="72">
        <v>156</v>
      </c>
      <c r="U11" s="72">
        <v>971</v>
      </c>
      <c r="V11" s="72">
        <v>0</v>
      </c>
      <c r="W11" s="72">
        <f t="shared" si="8"/>
        <v>229715</v>
      </c>
      <c r="X11" s="72">
        <v>133860</v>
      </c>
      <c r="Y11" s="72">
        <v>73657</v>
      </c>
      <c r="Z11" s="72">
        <v>22198</v>
      </c>
      <c r="AA11" s="72">
        <v>0</v>
      </c>
      <c r="AB11" s="73">
        <v>268861</v>
      </c>
      <c r="AC11" s="72">
        <v>0</v>
      </c>
      <c r="AD11" s="72">
        <v>9789</v>
      </c>
      <c r="AE11" s="72">
        <f t="shared" si="9"/>
        <v>328835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142570</v>
      </c>
      <c r="AO11" s="72">
        <f t="shared" si="13"/>
        <v>54227</v>
      </c>
      <c r="AP11" s="72">
        <v>54227</v>
      </c>
      <c r="AQ11" s="72">
        <v>0</v>
      </c>
      <c r="AR11" s="72">
        <v>0</v>
      </c>
      <c r="AS11" s="72">
        <v>0</v>
      </c>
      <c r="AT11" s="72">
        <f t="shared" si="14"/>
        <v>79245</v>
      </c>
      <c r="AU11" s="72">
        <v>0</v>
      </c>
      <c r="AV11" s="72">
        <v>79245</v>
      </c>
      <c r="AW11" s="72">
        <v>0</v>
      </c>
      <c r="AX11" s="72">
        <v>0</v>
      </c>
      <c r="AY11" s="72">
        <f t="shared" si="15"/>
        <v>9098</v>
      </c>
      <c r="AZ11" s="72">
        <v>0</v>
      </c>
      <c r="BA11" s="72">
        <v>9098</v>
      </c>
      <c r="BB11" s="72">
        <v>0</v>
      </c>
      <c r="BC11" s="72">
        <v>0</v>
      </c>
      <c r="BD11" s="73">
        <v>0</v>
      </c>
      <c r="BE11" s="72">
        <v>0</v>
      </c>
      <c r="BF11" s="72">
        <v>58238</v>
      </c>
      <c r="BG11" s="72">
        <f t="shared" si="16"/>
        <v>200808</v>
      </c>
      <c r="BH11" s="72">
        <f t="shared" si="17"/>
        <v>0</v>
      </c>
      <c r="BI11" s="72">
        <f t="shared" si="18"/>
        <v>0</v>
      </c>
      <c r="BJ11" s="72">
        <f t="shared" si="19"/>
        <v>0</v>
      </c>
      <c r="BK11" s="72">
        <f t="shared" si="20"/>
        <v>0</v>
      </c>
      <c r="BL11" s="72">
        <f t="shared" si="21"/>
        <v>0</v>
      </c>
      <c r="BM11" s="72">
        <f t="shared" si="22"/>
        <v>0</v>
      </c>
      <c r="BN11" s="72">
        <f t="shared" si="23"/>
        <v>0</v>
      </c>
      <c r="BO11" s="73">
        <f t="shared" si="24"/>
        <v>187606</v>
      </c>
      <c r="BP11" s="72">
        <f t="shared" si="25"/>
        <v>461616</v>
      </c>
      <c r="BQ11" s="72">
        <f t="shared" si="26"/>
        <v>140469</v>
      </c>
      <c r="BR11" s="72">
        <f t="shared" si="27"/>
        <v>140469</v>
      </c>
      <c r="BS11" s="72">
        <f t="shared" si="28"/>
        <v>0</v>
      </c>
      <c r="BT11" s="72">
        <f t="shared" si="29"/>
        <v>0</v>
      </c>
      <c r="BU11" s="72">
        <f t="shared" si="30"/>
        <v>0</v>
      </c>
      <c r="BV11" s="72">
        <f t="shared" si="31"/>
        <v>82334</v>
      </c>
      <c r="BW11" s="72">
        <f t="shared" si="32"/>
        <v>1962</v>
      </c>
      <c r="BX11" s="72">
        <f t="shared" si="33"/>
        <v>79401</v>
      </c>
      <c r="BY11" s="72">
        <f t="shared" si="34"/>
        <v>971</v>
      </c>
      <c r="BZ11" s="72">
        <f t="shared" si="35"/>
        <v>0</v>
      </c>
      <c r="CA11" s="72">
        <f t="shared" si="36"/>
        <v>238813</v>
      </c>
      <c r="CB11" s="72">
        <f t="shared" si="37"/>
        <v>133860</v>
      </c>
      <c r="CC11" s="72">
        <f t="shared" si="38"/>
        <v>82755</v>
      </c>
      <c r="CD11" s="72">
        <f t="shared" si="39"/>
        <v>22198</v>
      </c>
      <c r="CE11" s="72">
        <f t="shared" si="40"/>
        <v>0</v>
      </c>
      <c r="CF11" s="73">
        <f t="shared" si="41"/>
        <v>268861</v>
      </c>
      <c r="CG11" s="72">
        <f t="shared" si="42"/>
        <v>0</v>
      </c>
      <c r="CH11" s="72">
        <f t="shared" si="43"/>
        <v>68027</v>
      </c>
      <c r="CI11" s="72">
        <f t="shared" si="44"/>
        <v>529643</v>
      </c>
    </row>
    <row r="12" spans="1:87" s="50" customFormat="1" ht="12" customHeight="1">
      <c r="A12" s="53" t="s">
        <v>361</v>
      </c>
      <c r="B12" s="54" t="s">
        <v>371</v>
      </c>
      <c r="C12" s="53" t="s">
        <v>372</v>
      </c>
      <c r="D12" s="74">
        <f t="shared" si="3"/>
        <v>50159</v>
      </c>
      <c r="E12" s="74">
        <f t="shared" si="4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50159</v>
      </c>
      <c r="K12" s="75">
        <v>0</v>
      </c>
      <c r="L12" s="74">
        <f t="shared" si="5"/>
        <v>553406</v>
      </c>
      <c r="M12" s="74">
        <f t="shared" si="6"/>
        <v>112903</v>
      </c>
      <c r="N12" s="74">
        <v>68030</v>
      </c>
      <c r="O12" s="74">
        <v>40837</v>
      </c>
      <c r="P12" s="74">
        <v>4036</v>
      </c>
      <c r="Q12" s="74">
        <v>0</v>
      </c>
      <c r="R12" s="74">
        <f t="shared" si="7"/>
        <v>180892</v>
      </c>
      <c r="S12" s="74">
        <v>7300</v>
      </c>
      <c r="T12" s="74">
        <v>168784</v>
      </c>
      <c r="U12" s="74">
        <v>4808</v>
      </c>
      <c r="V12" s="74">
        <v>0</v>
      </c>
      <c r="W12" s="74">
        <f t="shared" si="8"/>
        <v>259611</v>
      </c>
      <c r="X12" s="74">
        <v>68583</v>
      </c>
      <c r="Y12" s="74">
        <v>82959</v>
      </c>
      <c r="Z12" s="74">
        <v>108069</v>
      </c>
      <c r="AA12" s="74">
        <v>0</v>
      </c>
      <c r="AB12" s="75">
        <v>0</v>
      </c>
      <c r="AC12" s="74">
        <v>0</v>
      </c>
      <c r="AD12" s="74">
        <v>21349</v>
      </c>
      <c r="AE12" s="74">
        <f t="shared" si="9"/>
        <v>624914</v>
      </c>
      <c r="AF12" s="74">
        <f t="shared" si="10"/>
        <v>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5">
        <v>0</v>
      </c>
      <c r="AN12" s="74">
        <f t="shared" si="12"/>
        <v>207130</v>
      </c>
      <c r="AO12" s="74">
        <f t="shared" si="13"/>
        <v>59239</v>
      </c>
      <c r="AP12" s="74">
        <v>50889</v>
      </c>
      <c r="AQ12" s="74">
        <v>0</v>
      </c>
      <c r="AR12" s="74">
        <v>8350</v>
      </c>
      <c r="AS12" s="74">
        <v>0</v>
      </c>
      <c r="AT12" s="74">
        <f t="shared" si="14"/>
        <v>134159</v>
      </c>
      <c r="AU12" s="74">
        <v>0</v>
      </c>
      <c r="AV12" s="74">
        <v>134159</v>
      </c>
      <c r="AW12" s="74">
        <v>0</v>
      </c>
      <c r="AX12" s="74">
        <v>0</v>
      </c>
      <c r="AY12" s="74">
        <f t="shared" si="15"/>
        <v>13732</v>
      </c>
      <c r="AZ12" s="74">
        <v>0</v>
      </c>
      <c r="BA12" s="74">
        <v>13732</v>
      </c>
      <c r="BB12" s="74">
        <v>0</v>
      </c>
      <c r="BC12" s="74">
        <v>0</v>
      </c>
      <c r="BD12" s="75">
        <v>0</v>
      </c>
      <c r="BE12" s="74">
        <v>0</v>
      </c>
      <c r="BF12" s="74">
        <v>0</v>
      </c>
      <c r="BG12" s="74">
        <f t="shared" si="16"/>
        <v>207130</v>
      </c>
      <c r="BH12" s="74">
        <f t="shared" si="17"/>
        <v>50159</v>
      </c>
      <c r="BI12" s="74">
        <f t="shared" si="18"/>
        <v>0</v>
      </c>
      <c r="BJ12" s="74">
        <f t="shared" si="19"/>
        <v>0</v>
      </c>
      <c r="BK12" s="74">
        <f t="shared" si="20"/>
        <v>0</v>
      </c>
      <c r="BL12" s="74">
        <f t="shared" si="21"/>
        <v>0</v>
      </c>
      <c r="BM12" s="74">
        <f t="shared" si="22"/>
        <v>0</v>
      </c>
      <c r="BN12" s="74">
        <f t="shared" si="23"/>
        <v>50159</v>
      </c>
      <c r="BO12" s="75">
        <f t="shared" si="24"/>
        <v>0</v>
      </c>
      <c r="BP12" s="74">
        <f t="shared" si="25"/>
        <v>760536</v>
      </c>
      <c r="BQ12" s="74">
        <f t="shared" si="26"/>
        <v>172142</v>
      </c>
      <c r="BR12" s="74">
        <f t="shared" si="27"/>
        <v>118919</v>
      </c>
      <c r="BS12" s="74">
        <f t="shared" si="28"/>
        <v>40837</v>
      </c>
      <c r="BT12" s="74">
        <f t="shared" si="29"/>
        <v>12386</v>
      </c>
      <c r="BU12" s="74">
        <f t="shared" si="30"/>
        <v>0</v>
      </c>
      <c r="BV12" s="74">
        <f t="shared" si="31"/>
        <v>315051</v>
      </c>
      <c r="BW12" s="74">
        <f t="shared" si="32"/>
        <v>7300</v>
      </c>
      <c r="BX12" s="74">
        <f t="shared" si="33"/>
        <v>302943</v>
      </c>
      <c r="BY12" s="74">
        <f t="shared" si="34"/>
        <v>4808</v>
      </c>
      <c r="BZ12" s="74">
        <f t="shared" si="35"/>
        <v>0</v>
      </c>
      <c r="CA12" s="74">
        <f t="shared" si="36"/>
        <v>273343</v>
      </c>
      <c r="CB12" s="74">
        <f t="shared" si="37"/>
        <v>68583</v>
      </c>
      <c r="CC12" s="74">
        <f t="shared" si="38"/>
        <v>96691</v>
      </c>
      <c r="CD12" s="74">
        <f t="shared" si="39"/>
        <v>108069</v>
      </c>
      <c r="CE12" s="74">
        <f t="shared" si="40"/>
        <v>0</v>
      </c>
      <c r="CF12" s="75">
        <f t="shared" si="41"/>
        <v>0</v>
      </c>
      <c r="CG12" s="74">
        <f t="shared" si="42"/>
        <v>0</v>
      </c>
      <c r="CH12" s="74">
        <f t="shared" si="43"/>
        <v>21349</v>
      </c>
      <c r="CI12" s="74">
        <f t="shared" si="44"/>
        <v>832044</v>
      </c>
    </row>
    <row r="13" spans="1:87" s="50" customFormat="1" ht="12" customHeight="1">
      <c r="A13" s="53" t="s">
        <v>361</v>
      </c>
      <c r="B13" s="54" t="s">
        <v>373</v>
      </c>
      <c r="C13" s="53" t="s">
        <v>374</v>
      </c>
      <c r="D13" s="74">
        <f t="shared" si="3"/>
        <v>4412</v>
      </c>
      <c r="E13" s="74">
        <f t="shared" si="4"/>
        <v>4412</v>
      </c>
      <c r="F13" s="74">
        <v>0</v>
      </c>
      <c r="G13" s="74">
        <v>4412</v>
      </c>
      <c r="H13" s="74">
        <v>0</v>
      </c>
      <c r="I13" s="74">
        <v>0</v>
      </c>
      <c r="J13" s="74">
        <v>0</v>
      </c>
      <c r="K13" s="75">
        <v>0</v>
      </c>
      <c r="L13" s="74">
        <f t="shared" si="5"/>
        <v>553017</v>
      </c>
      <c r="M13" s="74">
        <f t="shared" si="6"/>
        <v>57494</v>
      </c>
      <c r="N13" s="74">
        <v>25559</v>
      </c>
      <c r="O13" s="74">
        <v>0</v>
      </c>
      <c r="P13" s="74">
        <v>14075</v>
      </c>
      <c r="Q13" s="74">
        <v>17860</v>
      </c>
      <c r="R13" s="74">
        <f t="shared" si="7"/>
        <v>32232</v>
      </c>
      <c r="S13" s="74">
        <v>10062</v>
      </c>
      <c r="T13" s="74">
        <v>14995</v>
      </c>
      <c r="U13" s="74">
        <v>7175</v>
      </c>
      <c r="V13" s="74">
        <v>0</v>
      </c>
      <c r="W13" s="74">
        <f t="shared" si="8"/>
        <v>462393</v>
      </c>
      <c r="X13" s="74">
        <v>125956</v>
      </c>
      <c r="Y13" s="74">
        <v>335732</v>
      </c>
      <c r="Z13" s="74">
        <v>705</v>
      </c>
      <c r="AA13" s="74">
        <v>0</v>
      </c>
      <c r="AB13" s="75">
        <v>0</v>
      </c>
      <c r="AC13" s="74">
        <v>898</v>
      </c>
      <c r="AD13" s="74">
        <v>0</v>
      </c>
      <c r="AE13" s="74">
        <f t="shared" si="9"/>
        <v>557429</v>
      </c>
      <c r="AF13" s="74">
        <f t="shared" si="10"/>
        <v>10164</v>
      </c>
      <c r="AG13" s="74">
        <f t="shared" si="11"/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10164</v>
      </c>
      <c r="AM13" s="75">
        <v>0</v>
      </c>
      <c r="AN13" s="74">
        <f t="shared" si="12"/>
        <v>89978</v>
      </c>
      <c r="AO13" s="74">
        <f t="shared" si="13"/>
        <v>33305</v>
      </c>
      <c r="AP13" s="74">
        <v>0</v>
      </c>
      <c r="AQ13" s="74">
        <v>0</v>
      </c>
      <c r="AR13" s="74">
        <v>33305</v>
      </c>
      <c r="AS13" s="74">
        <v>0</v>
      </c>
      <c r="AT13" s="74">
        <f t="shared" si="14"/>
        <v>47160</v>
      </c>
      <c r="AU13" s="74">
        <v>0</v>
      </c>
      <c r="AV13" s="74">
        <v>47160</v>
      </c>
      <c r="AW13" s="74">
        <v>0</v>
      </c>
      <c r="AX13" s="74">
        <v>0</v>
      </c>
      <c r="AY13" s="74">
        <f t="shared" si="15"/>
        <v>7961</v>
      </c>
      <c r="AZ13" s="74">
        <v>0</v>
      </c>
      <c r="BA13" s="74">
        <v>7961</v>
      </c>
      <c r="BB13" s="74">
        <v>0</v>
      </c>
      <c r="BC13" s="74">
        <v>0</v>
      </c>
      <c r="BD13" s="75">
        <v>0</v>
      </c>
      <c r="BE13" s="74">
        <v>1552</v>
      </c>
      <c r="BF13" s="74">
        <v>0</v>
      </c>
      <c r="BG13" s="74">
        <f t="shared" si="16"/>
        <v>100142</v>
      </c>
      <c r="BH13" s="74">
        <f t="shared" si="17"/>
        <v>14576</v>
      </c>
      <c r="BI13" s="74">
        <f t="shared" si="18"/>
        <v>4412</v>
      </c>
      <c r="BJ13" s="74">
        <f t="shared" si="19"/>
        <v>0</v>
      </c>
      <c r="BK13" s="74">
        <f t="shared" si="20"/>
        <v>4412</v>
      </c>
      <c r="BL13" s="74">
        <f t="shared" si="21"/>
        <v>0</v>
      </c>
      <c r="BM13" s="74">
        <f t="shared" si="22"/>
        <v>0</v>
      </c>
      <c r="BN13" s="74">
        <f t="shared" si="23"/>
        <v>10164</v>
      </c>
      <c r="BO13" s="75">
        <f t="shared" si="24"/>
        <v>0</v>
      </c>
      <c r="BP13" s="74">
        <f t="shared" si="25"/>
        <v>642995</v>
      </c>
      <c r="BQ13" s="74">
        <f t="shared" si="26"/>
        <v>90799</v>
      </c>
      <c r="BR13" s="74">
        <f t="shared" si="27"/>
        <v>25559</v>
      </c>
      <c r="BS13" s="74">
        <f t="shared" si="28"/>
        <v>0</v>
      </c>
      <c r="BT13" s="74">
        <f t="shared" si="29"/>
        <v>47380</v>
      </c>
      <c r="BU13" s="74">
        <f t="shared" si="30"/>
        <v>17860</v>
      </c>
      <c r="BV13" s="74">
        <f t="shared" si="31"/>
        <v>79392</v>
      </c>
      <c r="BW13" s="74">
        <f t="shared" si="32"/>
        <v>10062</v>
      </c>
      <c r="BX13" s="74">
        <f t="shared" si="33"/>
        <v>62155</v>
      </c>
      <c r="BY13" s="74">
        <f t="shared" si="34"/>
        <v>7175</v>
      </c>
      <c r="BZ13" s="74">
        <f t="shared" si="35"/>
        <v>0</v>
      </c>
      <c r="CA13" s="74">
        <f t="shared" si="36"/>
        <v>470354</v>
      </c>
      <c r="CB13" s="74">
        <f t="shared" si="37"/>
        <v>125956</v>
      </c>
      <c r="CC13" s="74">
        <f t="shared" si="38"/>
        <v>343693</v>
      </c>
      <c r="CD13" s="74">
        <f t="shared" si="39"/>
        <v>705</v>
      </c>
      <c r="CE13" s="74">
        <f t="shared" si="40"/>
        <v>0</v>
      </c>
      <c r="CF13" s="75">
        <f t="shared" si="41"/>
        <v>0</v>
      </c>
      <c r="CG13" s="74">
        <f t="shared" si="42"/>
        <v>2450</v>
      </c>
      <c r="CH13" s="74">
        <f t="shared" si="43"/>
        <v>0</v>
      </c>
      <c r="CI13" s="74">
        <f t="shared" si="44"/>
        <v>657571</v>
      </c>
    </row>
    <row r="14" spans="1:87" s="50" customFormat="1" ht="12" customHeight="1">
      <c r="A14" s="53" t="s">
        <v>361</v>
      </c>
      <c r="B14" s="54" t="s">
        <v>375</v>
      </c>
      <c r="C14" s="53" t="s">
        <v>376</v>
      </c>
      <c r="D14" s="74">
        <f t="shared" si="3"/>
        <v>0</v>
      </c>
      <c r="E14" s="74">
        <f t="shared" si="4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5">
        <v>0</v>
      </c>
      <c r="L14" s="74">
        <f t="shared" si="5"/>
        <v>129972</v>
      </c>
      <c r="M14" s="74">
        <f t="shared" si="6"/>
        <v>34482</v>
      </c>
      <c r="N14" s="74">
        <v>21879</v>
      </c>
      <c r="O14" s="74">
        <v>0</v>
      </c>
      <c r="P14" s="74">
        <v>6754</v>
      </c>
      <c r="Q14" s="74">
        <v>5849</v>
      </c>
      <c r="R14" s="74">
        <f t="shared" si="7"/>
        <v>26705</v>
      </c>
      <c r="S14" s="74">
        <v>0</v>
      </c>
      <c r="T14" s="74">
        <v>25108</v>
      </c>
      <c r="U14" s="74">
        <v>1597</v>
      </c>
      <c r="V14" s="74">
        <v>0</v>
      </c>
      <c r="W14" s="74">
        <f t="shared" si="8"/>
        <v>68785</v>
      </c>
      <c r="X14" s="74">
        <v>57909</v>
      </c>
      <c r="Y14" s="74">
        <v>8821</v>
      </c>
      <c r="Z14" s="74">
        <v>2026</v>
      </c>
      <c r="AA14" s="74">
        <v>29</v>
      </c>
      <c r="AB14" s="75">
        <v>179064</v>
      </c>
      <c r="AC14" s="74">
        <v>0</v>
      </c>
      <c r="AD14" s="74">
        <v>0</v>
      </c>
      <c r="AE14" s="74">
        <f t="shared" si="9"/>
        <v>129972</v>
      </c>
      <c r="AF14" s="74">
        <f t="shared" si="10"/>
        <v>0</v>
      </c>
      <c r="AG14" s="74">
        <f t="shared" si="11"/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5">
        <v>0</v>
      </c>
      <c r="AN14" s="74">
        <f t="shared" si="12"/>
        <v>108944</v>
      </c>
      <c r="AO14" s="74">
        <f t="shared" si="13"/>
        <v>67893</v>
      </c>
      <c r="AP14" s="74">
        <v>8168</v>
      </c>
      <c r="AQ14" s="74">
        <v>0</v>
      </c>
      <c r="AR14" s="74">
        <v>59725</v>
      </c>
      <c r="AS14" s="74">
        <v>0</v>
      </c>
      <c r="AT14" s="74">
        <f t="shared" si="14"/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f t="shared" si="15"/>
        <v>41051</v>
      </c>
      <c r="AZ14" s="74">
        <v>0</v>
      </c>
      <c r="BA14" s="74">
        <v>41016</v>
      </c>
      <c r="BB14" s="74">
        <v>0</v>
      </c>
      <c r="BC14" s="74">
        <v>35</v>
      </c>
      <c r="BD14" s="75">
        <v>10037</v>
      </c>
      <c r="BE14" s="74">
        <v>0</v>
      </c>
      <c r="BF14" s="74">
        <v>0</v>
      </c>
      <c r="BG14" s="74">
        <f t="shared" si="16"/>
        <v>108944</v>
      </c>
      <c r="BH14" s="74">
        <f t="shared" si="17"/>
        <v>0</v>
      </c>
      <c r="BI14" s="74">
        <f t="shared" si="18"/>
        <v>0</v>
      </c>
      <c r="BJ14" s="74">
        <f t="shared" si="19"/>
        <v>0</v>
      </c>
      <c r="BK14" s="74">
        <f t="shared" si="20"/>
        <v>0</v>
      </c>
      <c r="BL14" s="74">
        <f t="shared" si="21"/>
        <v>0</v>
      </c>
      <c r="BM14" s="74">
        <f t="shared" si="22"/>
        <v>0</v>
      </c>
      <c r="BN14" s="74">
        <f t="shared" si="23"/>
        <v>0</v>
      </c>
      <c r="BO14" s="75">
        <f t="shared" si="24"/>
        <v>0</v>
      </c>
      <c r="BP14" s="74">
        <f t="shared" si="25"/>
        <v>238916</v>
      </c>
      <c r="BQ14" s="74">
        <f t="shared" si="26"/>
        <v>102375</v>
      </c>
      <c r="BR14" s="74">
        <f t="shared" si="27"/>
        <v>30047</v>
      </c>
      <c r="BS14" s="74">
        <f t="shared" si="28"/>
        <v>0</v>
      </c>
      <c r="BT14" s="74">
        <f t="shared" si="29"/>
        <v>66479</v>
      </c>
      <c r="BU14" s="74">
        <f t="shared" si="30"/>
        <v>5849</v>
      </c>
      <c r="BV14" s="74">
        <f t="shared" si="31"/>
        <v>26705</v>
      </c>
      <c r="BW14" s="74">
        <f t="shared" si="32"/>
        <v>0</v>
      </c>
      <c r="BX14" s="74">
        <f t="shared" si="33"/>
        <v>25108</v>
      </c>
      <c r="BY14" s="74">
        <f t="shared" si="34"/>
        <v>1597</v>
      </c>
      <c r="BZ14" s="74">
        <f t="shared" si="35"/>
        <v>0</v>
      </c>
      <c r="CA14" s="74">
        <f t="shared" si="36"/>
        <v>109836</v>
      </c>
      <c r="CB14" s="74">
        <f t="shared" si="37"/>
        <v>57909</v>
      </c>
      <c r="CC14" s="74">
        <f t="shared" si="38"/>
        <v>49837</v>
      </c>
      <c r="CD14" s="74">
        <f t="shared" si="39"/>
        <v>2026</v>
      </c>
      <c r="CE14" s="74">
        <f t="shared" si="40"/>
        <v>64</v>
      </c>
      <c r="CF14" s="75">
        <f t="shared" si="41"/>
        <v>189101</v>
      </c>
      <c r="CG14" s="74">
        <f t="shared" si="42"/>
        <v>0</v>
      </c>
      <c r="CH14" s="74">
        <f t="shared" si="43"/>
        <v>0</v>
      </c>
      <c r="CI14" s="74">
        <f t="shared" si="44"/>
        <v>238916</v>
      </c>
    </row>
    <row r="15" spans="1:87" s="50" customFormat="1" ht="12" customHeight="1">
      <c r="A15" s="53" t="s">
        <v>361</v>
      </c>
      <c r="B15" s="54" t="s">
        <v>377</v>
      </c>
      <c r="C15" s="53" t="s">
        <v>378</v>
      </c>
      <c r="D15" s="74">
        <f t="shared" si="3"/>
        <v>0</v>
      </c>
      <c r="E15" s="74">
        <f t="shared" si="4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5">
        <v>0</v>
      </c>
      <c r="L15" s="74">
        <f t="shared" si="5"/>
        <v>0</v>
      </c>
      <c r="M15" s="74">
        <f t="shared" si="6"/>
        <v>0</v>
      </c>
      <c r="N15" s="74">
        <v>0</v>
      </c>
      <c r="O15" s="74">
        <v>0</v>
      </c>
      <c r="P15" s="74">
        <v>0</v>
      </c>
      <c r="Q15" s="74">
        <v>0</v>
      </c>
      <c r="R15" s="74">
        <f t="shared" si="7"/>
        <v>0</v>
      </c>
      <c r="S15" s="74">
        <v>0</v>
      </c>
      <c r="T15" s="74">
        <v>0</v>
      </c>
      <c r="U15" s="74">
        <v>0</v>
      </c>
      <c r="V15" s="74">
        <v>0</v>
      </c>
      <c r="W15" s="74">
        <f t="shared" si="8"/>
        <v>0</v>
      </c>
      <c r="X15" s="74">
        <v>0</v>
      </c>
      <c r="Y15" s="74">
        <v>0</v>
      </c>
      <c r="Z15" s="74">
        <v>0</v>
      </c>
      <c r="AA15" s="74">
        <v>0</v>
      </c>
      <c r="AB15" s="75">
        <v>467335</v>
      </c>
      <c r="AC15" s="74">
        <v>0</v>
      </c>
      <c r="AD15" s="74">
        <v>0</v>
      </c>
      <c r="AE15" s="74">
        <f t="shared" si="9"/>
        <v>0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0</v>
      </c>
      <c r="AO15" s="74">
        <f t="shared" si="13"/>
        <v>0</v>
      </c>
      <c r="AP15" s="74">
        <v>0</v>
      </c>
      <c r="AQ15" s="74">
        <v>0</v>
      </c>
      <c r="AR15" s="74">
        <v>0</v>
      </c>
      <c r="AS15" s="74">
        <v>0</v>
      </c>
      <c r="AT15" s="74">
        <f t="shared" si="14"/>
        <v>0</v>
      </c>
      <c r="AU15" s="74">
        <v>0</v>
      </c>
      <c r="AV15" s="74">
        <v>0</v>
      </c>
      <c r="AW15" s="74">
        <v>0</v>
      </c>
      <c r="AX15" s="74">
        <v>0</v>
      </c>
      <c r="AY15" s="74">
        <f t="shared" si="15"/>
        <v>0</v>
      </c>
      <c r="AZ15" s="74">
        <v>0</v>
      </c>
      <c r="BA15" s="74">
        <v>0</v>
      </c>
      <c r="BB15" s="74">
        <v>0</v>
      </c>
      <c r="BC15" s="74">
        <v>0</v>
      </c>
      <c r="BD15" s="75">
        <v>80236</v>
      </c>
      <c r="BE15" s="74">
        <v>0</v>
      </c>
      <c r="BF15" s="74">
        <v>0</v>
      </c>
      <c r="BG15" s="74">
        <f t="shared" si="16"/>
        <v>0</v>
      </c>
      <c r="BH15" s="74">
        <f t="shared" si="17"/>
        <v>0</v>
      </c>
      <c r="BI15" s="74">
        <f t="shared" si="18"/>
        <v>0</v>
      </c>
      <c r="BJ15" s="74">
        <f t="shared" si="19"/>
        <v>0</v>
      </c>
      <c r="BK15" s="74">
        <f t="shared" si="20"/>
        <v>0</v>
      </c>
      <c r="BL15" s="74">
        <f t="shared" si="21"/>
        <v>0</v>
      </c>
      <c r="BM15" s="74">
        <f t="shared" si="22"/>
        <v>0</v>
      </c>
      <c r="BN15" s="74">
        <f t="shared" si="23"/>
        <v>0</v>
      </c>
      <c r="BO15" s="75">
        <f t="shared" si="24"/>
        <v>0</v>
      </c>
      <c r="BP15" s="74">
        <f t="shared" si="25"/>
        <v>0</v>
      </c>
      <c r="BQ15" s="74">
        <f t="shared" si="26"/>
        <v>0</v>
      </c>
      <c r="BR15" s="74">
        <f t="shared" si="27"/>
        <v>0</v>
      </c>
      <c r="BS15" s="74">
        <f t="shared" si="28"/>
        <v>0</v>
      </c>
      <c r="BT15" s="74">
        <f t="shared" si="29"/>
        <v>0</v>
      </c>
      <c r="BU15" s="74">
        <f t="shared" si="30"/>
        <v>0</v>
      </c>
      <c r="BV15" s="74">
        <f t="shared" si="31"/>
        <v>0</v>
      </c>
      <c r="BW15" s="74">
        <f t="shared" si="32"/>
        <v>0</v>
      </c>
      <c r="BX15" s="74">
        <f t="shared" si="33"/>
        <v>0</v>
      </c>
      <c r="BY15" s="74">
        <f t="shared" si="34"/>
        <v>0</v>
      </c>
      <c r="BZ15" s="74">
        <f t="shared" si="35"/>
        <v>0</v>
      </c>
      <c r="CA15" s="74">
        <f t="shared" si="36"/>
        <v>0</v>
      </c>
      <c r="CB15" s="74">
        <f t="shared" si="37"/>
        <v>0</v>
      </c>
      <c r="CC15" s="74">
        <f t="shared" si="38"/>
        <v>0</v>
      </c>
      <c r="CD15" s="74">
        <f t="shared" si="39"/>
        <v>0</v>
      </c>
      <c r="CE15" s="74">
        <f t="shared" si="40"/>
        <v>0</v>
      </c>
      <c r="CF15" s="75">
        <f t="shared" si="41"/>
        <v>547571</v>
      </c>
      <c r="CG15" s="74">
        <f t="shared" si="42"/>
        <v>0</v>
      </c>
      <c r="CH15" s="74">
        <f t="shared" si="43"/>
        <v>0</v>
      </c>
      <c r="CI15" s="74">
        <f t="shared" si="44"/>
        <v>0</v>
      </c>
    </row>
    <row r="16" spans="1:87" s="50" customFormat="1" ht="12" customHeight="1">
      <c r="A16" s="53" t="s">
        <v>361</v>
      </c>
      <c r="B16" s="54" t="s">
        <v>379</v>
      </c>
      <c r="C16" s="53" t="s">
        <v>380</v>
      </c>
      <c r="D16" s="74">
        <f t="shared" si="3"/>
        <v>0</v>
      </c>
      <c r="E16" s="74">
        <f t="shared" si="4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5">
        <v>0</v>
      </c>
      <c r="L16" s="74">
        <f t="shared" si="5"/>
        <v>160966</v>
      </c>
      <c r="M16" s="74">
        <f t="shared" si="6"/>
        <v>23865</v>
      </c>
      <c r="N16" s="74">
        <v>18362</v>
      </c>
      <c r="O16" s="74">
        <v>0</v>
      </c>
      <c r="P16" s="74">
        <v>1812</v>
      </c>
      <c r="Q16" s="74">
        <v>3691</v>
      </c>
      <c r="R16" s="74">
        <f t="shared" si="7"/>
        <v>9802</v>
      </c>
      <c r="S16" s="74">
        <v>2463</v>
      </c>
      <c r="T16" s="74">
        <v>2874</v>
      </c>
      <c r="U16" s="74">
        <v>4465</v>
      </c>
      <c r="V16" s="74">
        <v>0</v>
      </c>
      <c r="W16" s="74">
        <f t="shared" si="8"/>
        <v>127299</v>
      </c>
      <c r="X16" s="74">
        <v>42132</v>
      </c>
      <c r="Y16" s="74">
        <v>85167</v>
      </c>
      <c r="Z16" s="74">
        <v>0</v>
      </c>
      <c r="AA16" s="74">
        <v>0</v>
      </c>
      <c r="AB16" s="75">
        <v>0</v>
      </c>
      <c r="AC16" s="74">
        <v>0</v>
      </c>
      <c r="AD16" s="74">
        <v>0</v>
      </c>
      <c r="AE16" s="74">
        <f t="shared" si="9"/>
        <v>160966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12336</v>
      </c>
      <c r="AO16" s="74">
        <f t="shared" si="13"/>
        <v>0</v>
      </c>
      <c r="AP16" s="74">
        <v>0</v>
      </c>
      <c r="AQ16" s="74">
        <v>0</v>
      </c>
      <c r="AR16" s="74">
        <v>0</v>
      </c>
      <c r="AS16" s="74">
        <v>0</v>
      </c>
      <c r="AT16" s="74">
        <f t="shared" si="14"/>
        <v>0</v>
      </c>
      <c r="AU16" s="74">
        <v>0</v>
      </c>
      <c r="AV16" s="74">
        <v>0</v>
      </c>
      <c r="AW16" s="74">
        <v>0</v>
      </c>
      <c r="AX16" s="74">
        <v>0</v>
      </c>
      <c r="AY16" s="74">
        <f t="shared" si="15"/>
        <v>12336</v>
      </c>
      <c r="AZ16" s="74">
        <v>4054</v>
      </c>
      <c r="BA16" s="74">
        <v>8282</v>
      </c>
      <c r="BB16" s="74">
        <v>0</v>
      </c>
      <c r="BC16" s="74">
        <v>0</v>
      </c>
      <c r="BD16" s="75">
        <v>0</v>
      </c>
      <c r="BE16" s="74">
        <v>0</v>
      </c>
      <c r="BF16" s="74">
        <v>0</v>
      </c>
      <c r="BG16" s="74">
        <f t="shared" si="16"/>
        <v>12336</v>
      </c>
      <c r="BH16" s="74">
        <f t="shared" si="17"/>
        <v>0</v>
      </c>
      <c r="BI16" s="74">
        <f t="shared" si="18"/>
        <v>0</v>
      </c>
      <c r="BJ16" s="74">
        <f t="shared" si="19"/>
        <v>0</v>
      </c>
      <c r="BK16" s="74">
        <f t="shared" si="20"/>
        <v>0</v>
      </c>
      <c r="BL16" s="74">
        <f t="shared" si="21"/>
        <v>0</v>
      </c>
      <c r="BM16" s="74">
        <f t="shared" si="22"/>
        <v>0</v>
      </c>
      <c r="BN16" s="74">
        <f t="shared" si="23"/>
        <v>0</v>
      </c>
      <c r="BO16" s="75">
        <f t="shared" si="24"/>
        <v>0</v>
      </c>
      <c r="BP16" s="74">
        <f t="shared" si="25"/>
        <v>173302</v>
      </c>
      <c r="BQ16" s="74">
        <f t="shared" si="26"/>
        <v>23865</v>
      </c>
      <c r="BR16" s="74">
        <f t="shared" si="27"/>
        <v>18362</v>
      </c>
      <c r="BS16" s="74">
        <f t="shared" si="28"/>
        <v>0</v>
      </c>
      <c r="BT16" s="74">
        <f t="shared" si="29"/>
        <v>1812</v>
      </c>
      <c r="BU16" s="74">
        <f t="shared" si="30"/>
        <v>3691</v>
      </c>
      <c r="BV16" s="74">
        <f t="shared" si="31"/>
        <v>9802</v>
      </c>
      <c r="BW16" s="74">
        <f t="shared" si="32"/>
        <v>2463</v>
      </c>
      <c r="BX16" s="74">
        <f t="shared" si="33"/>
        <v>2874</v>
      </c>
      <c r="BY16" s="74">
        <f t="shared" si="34"/>
        <v>4465</v>
      </c>
      <c r="BZ16" s="74">
        <f t="shared" si="35"/>
        <v>0</v>
      </c>
      <c r="CA16" s="74">
        <f t="shared" si="36"/>
        <v>139635</v>
      </c>
      <c r="CB16" s="74">
        <f t="shared" si="37"/>
        <v>46186</v>
      </c>
      <c r="CC16" s="74">
        <f t="shared" si="38"/>
        <v>93449</v>
      </c>
      <c r="CD16" s="74">
        <f t="shared" si="39"/>
        <v>0</v>
      </c>
      <c r="CE16" s="74">
        <f t="shared" si="40"/>
        <v>0</v>
      </c>
      <c r="CF16" s="75">
        <f t="shared" si="41"/>
        <v>0</v>
      </c>
      <c r="CG16" s="74">
        <f t="shared" si="42"/>
        <v>0</v>
      </c>
      <c r="CH16" s="74">
        <f t="shared" si="43"/>
        <v>0</v>
      </c>
      <c r="CI16" s="74">
        <f t="shared" si="44"/>
        <v>173302</v>
      </c>
    </row>
    <row r="17" spans="1:87" s="50" customFormat="1" ht="12" customHeight="1">
      <c r="A17" s="53" t="s">
        <v>361</v>
      </c>
      <c r="B17" s="54" t="s">
        <v>381</v>
      </c>
      <c r="C17" s="53" t="s">
        <v>382</v>
      </c>
      <c r="D17" s="74">
        <f t="shared" si="3"/>
        <v>33600</v>
      </c>
      <c r="E17" s="74">
        <f t="shared" si="4"/>
        <v>20475</v>
      </c>
      <c r="F17" s="74">
        <v>0</v>
      </c>
      <c r="G17" s="74">
        <v>20475</v>
      </c>
      <c r="H17" s="74">
        <v>0</v>
      </c>
      <c r="I17" s="74">
        <v>0</v>
      </c>
      <c r="J17" s="74">
        <v>13125</v>
      </c>
      <c r="K17" s="75">
        <v>0</v>
      </c>
      <c r="L17" s="74">
        <f t="shared" si="5"/>
        <v>96613</v>
      </c>
      <c r="M17" s="74">
        <f t="shared" si="6"/>
        <v>35411</v>
      </c>
      <c r="N17" s="74">
        <v>4201</v>
      </c>
      <c r="O17" s="74">
        <v>900</v>
      </c>
      <c r="P17" s="74">
        <v>24248</v>
      </c>
      <c r="Q17" s="74">
        <v>6062</v>
      </c>
      <c r="R17" s="74">
        <f t="shared" si="7"/>
        <v>39522</v>
      </c>
      <c r="S17" s="74">
        <v>5260</v>
      </c>
      <c r="T17" s="74">
        <v>32060</v>
      </c>
      <c r="U17" s="74">
        <v>2202</v>
      </c>
      <c r="V17" s="74">
        <v>0</v>
      </c>
      <c r="W17" s="74">
        <f t="shared" si="8"/>
        <v>16710</v>
      </c>
      <c r="X17" s="74">
        <v>14724</v>
      </c>
      <c r="Y17" s="74">
        <v>0</v>
      </c>
      <c r="Z17" s="74">
        <v>0</v>
      </c>
      <c r="AA17" s="74">
        <v>1986</v>
      </c>
      <c r="AB17" s="75">
        <v>0</v>
      </c>
      <c r="AC17" s="74">
        <v>4970</v>
      </c>
      <c r="AD17" s="74">
        <v>6360</v>
      </c>
      <c r="AE17" s="74">
        <f t="shared" si="9"/>
        <v>136573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0</v>
      </c>
      <c r="AO17" s="74">
        <f t="shared" si="13"/>
        <v>0</v>
      </c>
      <c r="AP17" s="74">
        <v>0</v>
      </c>
      <c r="AQ17" s="74">
        <v>0</v>
      </c>
      <c r="AR17" s="74">
        <v>0</v>
      </c>
      <c r="AS17" s="74">
        <v>0</v>
      </c>
      <c r="AT17" s="74">
        <f t="shared" si="14"/>
        <v>0</v>
      </c>
      <c r="AU17" s="74">
        <v>0</v>
      </c>
      <c r="AV17" s="74">
        <v>0</v>
      </c>
      <c r="AW17" s="74">
        <v>0</v>
      </c>
      <c r="AX17" s="74">
        <v>0</v>
      </c>
      <c r="AY17" s="74">
        <f t="shared" si="15"/>
        <v>0</v>
      </c>
      <c r="AZ17" s="74">
        <v>0</v>
      </c>
      <c r="BA17" s="74">
        <v>0</v>
      </c>
      <c r="BB17" s="74">
        <v>0</v>
      </c>
      <c r="BC17" s="74">
        <v>0</v>
      </c>
      <c r="BD17" s="75">
        <v>28172</v>
      </c>
      <c r="BE17" s="74">
        <v>0</v>
      </c>
      <c r="BF17" s="74">
        <v>0</v>
      </c>
      <c r="BG17" s="74">
        <f t="shared" si="16"/>
        <v>0</v>
      </c>
      <c r="BH17" s="74">
        <f t="shared" si="17"/>
        <v>33600</v>
      </c>
      <c r="BI17" s="74">
        <f t="shared" si="18"/>
        <v>20475</v>
      </c>
      <c r="BJ17" s="74">
        <f t="shared" si="19"/>
        <v>0</v>
      </c>
      <c r="BK17" s="74">
        <f t="shared" si="20"/>
        <v>20475</v>
      </c>
      <c r="BL17" s="74">
        <f t="shared" si="21"/>
        <v>0</v>
      </c>
      <c r="BM17" s="74">
        <f t="shared" si="22"/>
        <v>0</v>
      </c>
      <c r="BN17" s="74">
        <f t="shared" si="23"/>
        <v>13125</v>
      </c>
      <c r="BO17" s="75">
        <f t="shared" si="24"/>
        <v>0</v>
      </c>
      <c r="BP17" s="74">
        <f t="shared" si="25"/>
        <v>96613</v>
      </c>
      <c r="BQ17" s="74">
        <f t="shared" si="26"/>
        <v>35411</v>
      </c>
      <c r="BR17" s="74">
        <f t="shared" si="27"/>
        <v>4201</v>
      </c>
      <c r="BS17" s="74">
        <f t="shared" si="28"/>
        <v>900</v>
      </c>
      <c r="BT17" s="74">
        <f t="shared" si="29"/>
        <v>24248</v>
      </c>
      <c r="BU17" s="74">
        <f t="shared" si="30"/>
        <v>6062</v>
      </c>
      <c r="BV17" s="74">
        <f t="shared" si="31"/>
        <v>39522</v>
      </c>
      <c r="BW17" s="74">
        <f t="shared" si="32"/>
        <v>5260</v>
      </c>
      <c r="BX17" s="74">
        <f t="shared" si="33"/>
        <v>32060</v>
      </c>
      <c r="BY17" s="74">
        <f t="shared" si="34"/>
        <v>2202</v>
      </c>
      <c r="BZ17" s="74">
        <f t="shared" si="35"/>
        <v>0</v>
      </c>
      <c r="CA17" s="74">
        <f t="shared" si="36"/>
        <v>16710</v>
      </c>
      <c r="CB17" s="74">
        <f t="shared" si="37"/>
        <v>14724</v>
      </c>
      <c r="CC17" s="74">
        <f t="shared" si="38"/>
        <v>0</v>
      </c>
      <c r="CD17" s="74">
        <f t="shared" si="39"/>
        <v>0</v>
      </c>
      <c r="CE17" s="74">
        <f t="shared" si="40"/>
        <v>1986</v>
      </c>
      <c r="CF17" s="75">
        <f t="shared" si="41"/>
        <v>28172</v>
      </c>
      <c r="CG17" s="74">
        <f t="shared" si="42"/>
        <v>4970</v>
      </c>
      <c r="CH17" s="74">
        <f t="shared" si="43"/>
        <v>6360</v>
      </c>
      <c r="CI17" s="74">
        <f t="shared" si="44"/>
        <v>136573</v>
      </c>
    </row>
    <row r="18" spans="1:87" s="50" customFormat="1" ht="12" customHeight="1">
      <c r="A18" s="53" t="s">
        <v>361</v>
      </c>
      <c r="B18" s="54" t="s">
        <v>383</v>
      </c>
      <c r="C18" s="53" t="s">
        <v>384</v>
      </c>
      <c r="D18" s="74">
        <f t="shared" si="3"/>
        <v>0</v>
      </c>
      <c r="E18" s="74">
        <f t="shared" si="4"/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5">
        <v>0</v>
      </c>
      <c r="L18" s="74">
        <f t="shared" si="5"/>
        <v>0</v>
      </c>
      <c r="M18" s="74">
        <f t="shared" si="6"/>
        <v>0</v>
      </c>
      <c r="N18" s="74">
        <v>0</v>
      </c>
      <c r="O18" s="74">
        <v>0</v>
      </c>
      <c r="P18" s="74">
        <v>0</v>
      </c>
      <c r="Q18" s="74">
        <v>0</v>
      </c>
      <c r="R18" s="74">
        <f t="shared" si="7"/>
        <v>0</v>
      </c>
      <c r="S18" s="74">
        <v>0</v>
      </c>
      <c r="T18" s="74">
        <v>0</v>
      </c>
      <c r="U18" s="74">
        <v>0</v>
      </c>
      <c r="V18" s="74">
        <v>0</v>
      </c>
      <c r="W18" s="74">
        <f t="shared" si="8"/>
        <v>0</v>
      </c>
      <c r="X18" s="74">
        <v>0</v>
      </c>
      <c r="Y18" s="74">
        <v>0</v>
      </c>
      <c r="Z18" s="74">
        <v>0</v>
      </c>
      <c r="AA18" s="74">
        <v>0</v>
      </c>
      <c r="AB18" s="75">
        <v>85430</v>
      </c>
      <c r="AC18" s="74">
        <v>0</v>
      </c>
      <c r="AD18" s="74">
        <v>0</v>
      </c>
      <c r="AE18" s="74">
        <f t="shared" si="9"/>
        <v>0</v>
      </c>
      <c r="AF18" s="74">
        <f t="shared" si="10"/>
        <v>0</v>
      </c>
      <c r="AG18" s="74">
        <f t="shared" si="11"/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0</v>
      </c>
      <c r="AO18" s="74">
        <f t="shared" si="13"/>
        <v>0</v>
      </c>
      <c r="AP18" s="74">
        <v>0</v>
      </c>
      <c r="AQ18" s="74">
        <v>0</v>
      </c>
      <c r="AR18" s="74">
        <v>0</v>
      </c>
      <c r="AS18" s="74">
        <v>0</v>
      </c>
      <c r="AT18" s="74">
        <f t="shared" si="14"/>
        <v>0</v>
      </c>
      <c r="AU18" s="74">
        <v>0</v>
      </c>
      <c r="AV18" s="74">
        <v>0</v>
      </c>
      <c r="AW18" s="74">
        <v>0</v>
      </c>
      <c r="AX18" s="74">
        <v>0</v>
      </c>
      <c r="AY18" s="74">
        <f t="shared" si="15"/>
        <v>0</v>
      </c>
      <c r="AZ18" s="74">
        <v>0</v>
      </c>
      <c r="BA18" s="74">
        <v>0</v>
      </c>
      <c r="BB18" s="74">
        <v>0</v>
      </c>
      <c r="BC18" s="74">
        <v>0</v>
      </c>
      <c r="BD18" s="75">
        <v>13823</v>
      </c>
      <c r="BE18" s="74">
        <v>0</v>
      </c>
      <c r="BF18" s="74">
        <v>0</v>
      </c>
      <c r="BG18" s="74">
        <f t="shared" si="16"/>
        <v>0</v>
      </c>
      <c r="BH18" s="74">
        <f t="shared" si="17"/>
        <v>0</v>
      </c>
      <c r="BI18" s="74">
        <f t="shared" si="18"/>
        <v>0</v>
      </c>
      <c r="BJ18" s="74">
        <f t="shared" si="19"/>
        <v>0</v>
      </c>
      <c r="BK18" s="74">
        <f t="shared" si="20"/>
        <v>0</v>
      </c>
      <c r="BL18" s="74">
        <f t="shared" si="21"/>
        <v>0</v>
      </c>
      <c r="BM18" s="74">
        <f t="shared" si="22"/>
        <v>0</v>
      </c>
      <c r="BN18" s="74">
        <f t="shared" si="23"/>
        <v>0</v>
      </c>
      <c r="BO18" s="75">
        <f t="shared" si="24"/>
        <v>0</v>
      </c>
      <c r="BP18" s="74">
        <f t="shared" si="25"/>
        <v>0</v>
      </c>
      <c r="BQ18" s="74">
        <f t="shared" si="26"/>
        <v>0</v>
      </c>
      <c r="BR18" s="74">
        <f t="shared" si="27"/>
        <v>0</v>
      </c>
      <c r="BS18" s="74">
        <f t="shared" si="28"/>
        <v>0</v>
      </c>
      <c r="BT18" s="74">
        <f t="shared" si="29"/>
        <v>0</v>
      </c>
      <c r="BU18" s="74">
        <f t="shared" si="30"/>
        <v>0</v>
      </c>
      <c r="BV18" s="74">
        <f t="shared" si="31"/>
        <v>0</v>
      </c>
      <c r="BW18" s="74">
        <f t="shared" si="32"/>
        <v>0</v>
      </c>
      <c r="BX18" s="74">
        <f t="shared" si="33"/>
        <v>0</v>
      </c>
      <c r="BY18" s="74">
        <f t="shared" si="34"/>
        <v>0</v>
      </c>
      <c r="BZ18" s="74">
        <f t="shared" si="35"/>
        <v>0</v>
      </c>
      <c r="CA18" s="74">
        <f t="shared" si="36"/>
        <v>0</v>
      </c>
      <c r="CB18" s="74">
        <f t="shared" si="37"/>
        <v>0</v>
      </c>
      <c r="CC18" s="74">
        <f t="shared" si="38"/>
        <v>0</v>
      </c>
      <c r="CD18" s="74">
        <f t="shared" si="39"/>
        <v>0</v>
      </c>
      <c r="CE18" s="74">
        <f t="shared" si="40"/>
        <v>0</v>
      </c>
      <c r="CF18" s="75">
        <f t="shared" si="41"/>
        <v>99253</v>
      </c>
      <c r="CG18" s="74">
        <f t="shared" si="42"/>
        <v>0</v>
      </c>
      <c r="CH18" s="74">
        <f t="shared" si="43"/>
        <v>0</v>
      </c>
      <c r="CI18" s="74">
        <f t="shared" si="44"/>
        <v>0</v>
      </c>
    </row>
    <row r="19" spans="1:87" s="50" customFormat="1" ht="12" customHeight="1">
      <c r="A19" s="53" t="s">
        <v>361</v>
      </c>
      <c r="B19" s="54" t="s">
        <v>385</v>
      </c>
      <c r="C19" s="53" t="s">
        <v>386</v>
      </c>
      <c r="D19" s="74">
        <f t="shared" si="3"/>
        <v>0</v>
      </c>
      <c r="E19" s="74">
        <f t="shared" si="4"/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5">
        <v>0</v>
      </c>
      <c r="L19" s="74">
        <f t="shared" si="5"/>
        <v>159442</v>
      </c>
      <c r="M19" s="74">
        <f t="shared" si="6"/>
        <v>19725</v>
      </c>
      <c r="N19" s="74">
        <v>19725</v>
      </c>
      <c r="O19" s="74">
        <v>0</v>
      </c>
      <c r="P19" s="74">
        <v>0</v>
      </c>
      <c r="Q19" s="74">
        <v>0</v>
      </c>
      <c r="R19" s="74">
        <f t="shared" si="7"/>
        <v>11285</v>
      </c>
      <c r="S19" s="74">
        <v>0</v>
      </c>
      <c r="T19" s="74">
        <v>10991</v>
      </c>
      <c r="U19" s="74">
        <v>294</v>
      </c>
      <c r="V19" s="74">
        <v>882</v>
      </c>
      <c r="W19" s="74">
        <f t="shared" si="8"/>
        <v>127550</v>
      </c>
      <c r="X19" s="74">
        <v>782</v>
      </c>
      <c r="Y19" s="74">
        <v>108692</v>
      </c>
      <c r="Z19" s="74">
        <v>9075</v>
      </c>
      <c r="AA19" s="74">
        <v>9001</v>
      </c>
      <c r="AB19" s="75">
        <v>0</v>
      </c>
      <c r="AC19" s="74">
        <v>0</v>
      </c>
      <c r="AD19" s="74">
        <v>40834</v>
      </c>
      <c r="AE19" s="74">
        <f t="shared" si="9"/>
        <v>200276</v>
      </c>
      <c r="AF19" s="74">
        <f t="shared" si="10"/>
        <v>0</v>
      </c>
      <c r="AG19" s="74">
        <f t="shared" si="11"/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29806</v>
      </c>
      <c r="AO19" s="74">
        <f t="shared" si="13"/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f t="shared" si="14"/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f t="shared" si="15"/>
        <v>29806</v>
      </c>
      <c r="AZ19" s="74">
        <v>0</v>
      </c>
      <c r="BA19" s="74">
        <v>29806</v>
      </c>
      <c r="BB19" s="74">
        <v>0</v>
      </c>
      <c r="BC19" s="74">
        <v>0</v>
      </c>
      <c r="BD19" s="75">
        <v>0</v>
      </c>
      <c r="BE19" s="74">
        <v>0</v>
      </c>
      <c r="BF19" s="74">
        <v>18900</v>
      </c>
      <c r="BG19" s="74">
        <f t="shared" si="16"/>
        <v>48706</v>
      </c>
      <c r="BH19" s="74">
        <f t="shared" si="17"/>
        <v>0</v>
      </c>
      <c r="BI19" s="74">
        <f t="shared" si="18"/>
        <v>0</v>
      </c>
      <c r="BJ19" s="74">
        <f t="shared" si="19"/>
        <v>0</v>
      </c>
      <c r="BK19" s="74">
        <f t="shared" si="20"/>
        <v>0</v>
      </c>
      <c r="BL19" s="74">
        <f t="shared" si="21"/>
        <v>0</v>
      </c>
      <c r="BM19" s="74">
        <f t="shared" si="22"/>
        <v>0</v>
      </c>
      <c r="BN19" s="74">
        <f t="shared" si="23"/>
        <v>0</v>
      </c>
      <c r="BO19" s="75">
        <f t="shared" si="24"/>
        <v>0</v>
      </c>
      <c r="BP19" s="74">
        <f t="shared" si="25"/>
        <v>189248</v>
      </c>
      <c r="BQ19" s="74">
        <f t="shared" si="26"/>
        <v>19725</v>
      </c>
      <c r="BR19" s="74">
        <f t="shared" si="27"/>
        <v>19725</v>
      </c>
      <c r="BS19" s="74">
        <f t="shared" si="28"/>
        <v>0</v>
      </c>
      <c r="BT19" s="74">
        <f t="shared" si="29"/>
        <v>0</v>
      </c>
      <c r="BU19" s="74">
        <f t="shared" si="30"/>
        <v>0</v>
      </c>
      <c r="BV19" s="74">
        <f t="shared" si="31"/>
        <v>11285</v>
      </c>
      <c r="BW19" s="74">
        <f t="shared" si="32"/>
        <v>0</v>
      </c>
      <c r="BX19" s="74">
        <f t="shared" si="33"/>
        <v>10991</v>
      </c>
      <c r="BY19" s="74">
        <f t="shared" si="34"/>
        <v>294</v>
      </c>
      <c r="BZ19" s="74">
        <f t="shared" si="35"/>
        <v>882</v>
      </c>
      <c r="CA19" s="74">
        <f t="shared" si="36"/>
        <v>157356</v>
      </c>
      <c r="CB19" s="74">
        <f t="shared" si="37"/>
        <v>782</v>
      </c>
      <c r="CC19" s="74">
        <f t="shared" si="38"/>
        <v>138498</v>
      </c>
      <c r="CD19" s="74">
        <f t="shared" si="39"/>
        <v>9075</v>
      </c>
      <c r="CE19" s="74">
        <f t="shared" si="40"/>
        <v>9001</v>
      </c>
      <c r="CF19" s="75">
        <f t="shared" si="41"/>
        <v>0</v>
      </c>
      <c r="CG19" s="74">
        <f t="shared" si="42"/>
        <v>0</v>
      </c>
      <c r="CH19" s="74">
        <f t="shared" si="43"/>
        <v>59734</v>
      </c>
      <c r="CI19" s="74">
        <f t="shared" si="44"/>
        <v>248982</v>
      </c>
    </row>
    <row r="20" spans="1:87" s="50" customFormat="1" ht="12" customHeight="1">
      <c r="A20" s="53" t="s">
        <v>361</v>
      </c>
      <c r="B20" s="54" t="s">
        <v>387</v>
      </c>
      <c r="C20" s="53" t="s">
        <v>388</v>
      </c>
      <c r="D20" s="74">
        <f t="shared" si="3"/>
        <v>0</v>
      </c>
      <c r="E20" s="74">
        <f t="shared" si="4"/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5">
        <v>0</v>
      </c>
      <c r="L20" s="74">
        <f t="shared" si="5"/>
        <v>0</v>
      </c>
      <c r="M20" s="74">
        <f t="shared" si="6"/>
        <v>0</v>
      </c>
      <c r="N20" s="74">
        <v>0</v>
      </c>
      <c r="O20" s="74">
        <v>0</v>
      </c>
      <c r="P20" s="74">
        <v>0</v>
      </c>
      <c r="Q20" s="74">
        <v>0</v>
      </c>
      <c r="R20" s="74">
        <f t="shared" si="7"/>
        <v>0</v>
      </c>
      <c r="S20" s="74">
        <v>0</v>
      </c>
      <c r="T20" s="74">
        <v>0</v>
      </c>
      <c r="U20" s="74">
        <v>0</v>
      </c>
      <c r="V20" s="74">
        <v>0</v>
      </c>
      <c r="W20" s="74">
        <f t="shared" si="8"/>
        <v>0</v>
      </c>
      <c r="X20" s="74">
        <v>0</v>
      </c>
      <c r="Y20" s="74">
        <v>0</v>
      </c>
      <c r="Z20" s="74">
        <v>0</v>
      </c>
      <c r="AA20" s="74">
        <v>0</v>
      </c>
      <c r="AB20" s="75">
        <v>53651</v>
      </c>
      <c r="AC20" s="74">
        <v>0</v>
      </c>
      <c r="AD20" s="74">
        <v>0</v>
      </c>
      <c r="AE20" s="74">
        <f t="shared" si="9"/>
        <v>0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0</v>
      </c>
      <c r="AO20" s="74">
        <f t="shared" si="13"/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f t="shared" si="14"/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f t="shared" si="15"/>
        <v>0</v>
      </c>
      <c r="AZ20" s="74">
        <v>0</v>
      </c>
      <c r="BA20" s="74">
        <v>0</v>
      </c>
      <c r="BB20" s="74">
        <v>0</v>
      </c>
      <c r="BC20" s="74">
        <v>0</v>
      </c>
      <c r="BD20" s="75">
        <v>25221</v>
      </c>
      <c r="BE20" s="74">
        <v>0</v>
      </c>
      <c r="BF20" s="74">
        <v>0</v>
      </c>
      <c r="BG20" s="74">
        <f t="shared" si="16"/>
        <v>0</v>
      </c>
      <c r="BH20" s="74">
        <f t="shared" si="17"/>
        <v>0</v>
      </c>
      <c r="BI20" s="74">
        <f t="shared" si="18"/>
        <v>0</v>
      </c>
      <c r="BJ20" s="74">
        <f t="shared" si="19"/>
        <v>0</v>
      </c>
      <c r="BK20" s="74">
        <f t="shared" si="20"/>
        <v>0</v>
      </c>
      <c r="BL20" s="74">
        <f t="shared" si="21"/>
        <v>0</v>
      </c>
      <c r="BM20" s="74">
        <f t="shared" si="22"/>
        <v>0</v>
      </c>
      <c r="BN20" s="74">
        <f t="shared" si="23"/>
        <v>0</v>
      </c>
      <c r="BO20" s="75">
        <f t="shared" si="24"/>
        <v>0</v>
      </c>
      <c r="BP20" s="74">
        <f t="shared" si="25"/>
        <v>0</v>
      </c>
      <c r="BQ20" s="74">
        <f t="shared" si="26"/>
        <v>0</v>
      </c>
      <c r="BR20" s="74">
        <f t="shared" si="27"/>
        <v>0</v>
      </c>
      <c r="BS20" s="74">
        <f t="shared" si="28"/>
        <v>0</v>
      </c>
      <c r="BT20" s="74">
        <f t="shared" si="29"/>
        <v>0</v>
      </c>
      <c r="BU20" s="74">
        <f t="shared" si="30"/>
        <v>0</v>
      </c>
      <c r="BV20" s="74">
        <f t="shared" si="31"/>
        <v>0</v>
      </c>
      <c r="BW20" s="74">
        <f t="shared" si="32"/>
        <v>0</v>
      </c>
      <c r="BX20" s="74">
        <f t="shared" si="33"/>
        <v>0</v>
      </c>
      <c r="BY20" s="74">
        <f t="shared" si="34"/>
        <v>0</v>
      </c>
      <c r="BZ20" s="74">
        <f t="shared" si="35"/>
        <v>0</v>
      </c>
      <c r="CA20" s="74">
        <f t="shared" si="36"/>
        <v>0</v>
      </c>
      <c r="CB20" s="74">
        <f t="shared" si="37"/>
        <v>0</v>
      </c>
      <c r="CC20" s="74">
        <f t="shared" si="38"/>
        <v>0</v>
      </c>
      <c r="CD20" s="74">
        <f t="shared" si="39"/>
        <v>0</v>
      </c>
      <c r="CE20" s="74">
        <f t="shared" si="40"/>
        <v>0</v>
      </c>
      <c r="CF20" s="75">
        <f t="shared" si="41"/>
        <v>78872</v>
      </c>
      <c r="CG20" s="74">
        <f t="shared" si="42"/>
        <v>0</v>
      </c>
      <c r="CH20" s="74">
        <f t="shared" si="43"/>
        <v>0</v>
      </c>
      <c r="CI20" s="74">
        <f t="shared" si="44"/>
        <v>0</v>
      </c>
    </row>
    <row r="21" spans="1:87" s="50" customFormat="1" ht="12" customHeight="1">
      <c r="A21" s="53" t="s">
        <v>361</v>
      </c>
      <c r="B21" s="54" t="s">
        <v>389</v>
      </c>
      <c r="C21" s="53" t="s">
        <v>390</v>
      </c>
      <c r="D21" s="74">
        <f t="shared" si="3"/>
        <v>0</v>
      </c>
      <c r="E21" s="74">
        <f t="shared" si="4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5">
        <v>0</v>
      </c>
      <c r="L21" s="74">
        <f t="shared" si="5"/>
        <v>0</v>
      </c>
      <c r="M21" s="74">
        <f t="shared" si="6"/>
        <v>0</v>
      </c>
      <c r="N21" s="74">
        <v>0</v>
      </c>
      <c r="O21" s="74">
        <v>0</v>
      </c>
      <c r="P21" s="74">
        <v>0</v>
      </c>
      <c r="Q21" s="74">
        <v>0</v>
      </c>
      <c r="R21" s="74">
        <f t="shared" si="7"/>
        <v>0</v>
      </c>
      <c r="S21" s="74">
        <v>0</v>
      </c>
      <c r="T21" s="74">
        <v>0</v>
      </c>
      <c r="U21" s="74">
        <v>0</v>
      </c>
      <c r="V21" s="74">
        <v>0</v>
      </c>
      <c r="W21" s="74">
        <f t="shared" si="8"/>
        <v>0</v>
      </c>
      <c r="X21" s="74">
        <v>0</v>
      </c>
      <c r="Y21" s="74">
        <v>0</v>
      </c>
      <c r="Z21" s="74">
        <v>0</v>
      </c>
      <c r="AA21" s="74">
        <v>0</v>
      </c>
      <c r="AB21" s="75">
        <v>54011</v>
      </c>
      <c r="AC21" s="74">
        <v>0</v>
      </c>
      <c r="AD21" s="74">
        <v>0</v>
      </c>
      <c r="AE21" s="74">
        <f t="shared" si="9"/>
        <v>0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0</v>
      </c>
      <c r="AO21" s="74">
        <f t="shared" si="13"/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4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f t="shared" si="15"/>
        <v>0</v>
      </c>
      <c r="AZ21" s="74">
        <v>0</v>
      </c>
      <c r="BA21" s="74">
        <v>0</v>
      </c>
      <c r="BB21" s="74">
        <v>0</v>
      </c>
      <c r="BC21" s="74">
        <v>0</v>
      </c>
      <c r="BD21" s="75">
        <v>22863</v>
      </c>
      <c r="BE21" s="74">
        <v>0</v>
      </c>
      <c r="BF21" s="74">
        <v>0</v>
      </c>
      <c r="BG21" s="74">
        <f t="shared" si="16"/>
        <v>0</v>
      </c>
      <c r="BH21" s="74">
        <f t="shared" si="17"/>
        <v>0</v>
      </c>
      <c r="BI21" s="74">
        <f t="shared" si="18"/>
        <v>0</v>
      </c>
      <c r="BJ21" s="74">
        <f t="shared" si="19"/>
        <v>0</v>
      </c>
      <c r="BK21" s="74">
        <f t="shared" si="20"/>
        <v>0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0</v>
      </c>
      <c r="BP21" s="74">
        <f t="shared" si="25"/>
        <v>0</v>
      </c>
      <c r="BQ21" s="74">
        <f t="shared" si="26"/>
        <v>0</v>
      </c>
      <c r="BR21" s="74">
        <f t="shared" si="27"/>
        <v>0</v>
      </c>
      <c r="BS21" s="74">
        <f t="shared" si="28"/>
        <v>0</v>
      </c>
      <c r="BT21" s="74">
        <f t="shared" si="29"/>
        <v>0</v>
      </c>
      <c r="BU21" s="74">
        <f t="shared" si="30"/>
        <v>0</v>
      </c>
      <c r="BV21" s="74">
        <f t="shared" si="31"/>
        <v>0</v>
      </c>
      <c r="BW21" s="74">
        <f t="shared" si="32"/>
        <v>0</v>
      </c>
      <c r="BX21" s="74">
        <f t="shared" si="33"/>
        <v>0</v>
      </c>
      <c r="BY21" s="74">
        <f t="shared" si="34"/>
        <v>0</v>
      </c>
      <c r="BZ21" s="74">
        <f t="shared" si="35"/>
        <v>0</v>
      </c>
      <c r="CA21" s="74">
        <f t="shared" si="36"/>
        <v>0</v>
      </c>
      <c r="CB21" s="74">
        <f t="shared" si="37"/>
        <v>0</v>
      </c>
      <c r="CC21" s="74">
        <f t="shared" si="38"/>
        <v>0</v>
      </c>
      <c r="CD21" s="74">
        <f t="shared" si="39"/>
        <v>0</v>
      </c>
      <c r="CE21" s="74">
        <f t="shared" si="40"/>
        <v>0</v>
      </c>
      <c r="CF21" s="75">
        <f t="shared" si="41"/>
        <v>76874</v>
      </c>
      <c r="CG21" s="74">
        <f t="shared" si="42"/>
        <v>0</v>
      </c>
      <c r="CH21" s="74">
        <f t="shared" si="43"/>
        <v>0</v>
      </c>
      <c r="CI21" s="74">
        <f t="shared" si="44"/>
        <v>0</v>
      </c>
    </row>
    <row r="22" spans="1:87" s="50" customFormat="1" ht="12" customHeight="1">
      <c r="A22" s="53" t="s">
        <v>361</v>
      </c>
      <c r="B22" s="54" t="s">
        <v>391</v>
      </c>
      <c r="C22" s="53" t="s">
        <v>392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0</v>
      </c>
      <c r="L22" s="74">
        <f t="shared" si="5"/>
        <v>0</v>
      </c>
      <c r="M22" s="74">
        <f t="shared" si="6"/>
        <v>0</v>
      </c>
      <c r="N22" s="74">
        <v>0</v>
      </c>
      <c r="O22" s="74">
        <v>0</v>
      </c>
      <c r="P22" s="74">
        <v>0</v>
      </c>
      <c r="Q22" s="74">
        <v>0</v>
      </c>
      <c r="R22" s="74">
        <f t="shared" si="7"/>
        <v>0</v>
      </c>
      <c r="S22" s="74">
        <v>0</v>
      </c>
      <c r="T22" s="74">
        <v>0</v>
      </c>
      <c r="U22" s="74">
        <v>0</v>
      </c>
      <c r="V22" s="74">
        <v>0</v>
      </c>
      <c r="W22" s="74">
        <f t="shared" si="8"/>
        <v>0</v>
      </c>
      <c r="X22" s="74">
        <v>0</v>
      </c>
      <c r="Y22" s="74">
        <v>0</v>
      </c>
      <c r="Z22" s="74">
        <v>0</v>
      </c>
      <c r="AA22" s="74">
        <v>0</v>
      </c>
      <c r="AB22" s="75">
        <v>106337</v>
      </c>
      <c r="AC22" s="74">
        <v>0</v>
      </c>
      <c r="AD22" s="74">
        <v>0</v>
      </c>
      <c r="AE22" s="74">
        <f t="shared" si="9"/>
        <v>0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0</v>
      </c>
      <c r="AN22" s="74">
        <f t="shared" si="12"/>
        <v>0</v>
      </c>
      <c r="AO22" s="74">
        <f t="shared" si="13"/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f t="shared" si="14"/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f t="shared" si="15"/>
        <v>0</v>
      </c>
      <c r="AZ22" s="74">
        <v>0</v>
      </c>
      <c r="BA22" s="74">
        <v>0</v>
      </c>
      <c r="BB22" s="74">
        <v>0</v>
      </c>
      <c r="BC22" s="74">
        <v>0</v>
      </c>
      <c r="BD22" s="75">
        <v>48906</v>
      </c>
      <c r="BE22" s="74">
        <v>0</v>
      </c>
      <c r="BF22" s="74">
        <v>0</v>
      </c>
      <c r="BG22" s="74">
        <f t="shared" si="16"/>
        <v>0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0</v>
      </c>
      <c r="BP22" s="74">
        <f t="shared" si="25"/>
        <v>0</v>
      </c>
      <c r="BQ22" s="74">
        <f t="shared" si="26"/>
        <v>0</v>
      </c>
      <c r="BR22" s="74">
        <f t="shared" si="27"/>
        <v>0</v>
      </c>
      <c r="BS22" s="74">
        <f t="shared" si="28"/>
        <v>0</v>
      </c>
      <c r="BT22" s="74">
        <f t="shared" si="29"/>
        <v>0</v>
      </c>
      <c r="BU22" s="74">
        <f t="shared" si="30"/>
        <v>0</v>
      </c>
      <c r="BV22" s="74">
        <f t="shared" si="31"/>
        <v>0</v>
      </c>
      <c r="BW22" s="74">
        <f t="shared" si="32"/>
        <v>0</v>
      </c>
      <c r="BX22" s="74">
        <f t="shared" si="33"/>
        <v>0</v>
      </c>
      <c r="BY22" s="74">
        <f t="shared" si="34"/>
        <v>0</v>
      </c>
      <c r="BZ22" s="74">
        <f t="shared" si="35"/>
        <v>0</v>
      </c>
      <c r="CA22" s="74">
        <f t="shared" si="36"/>
        <v>0</v>
      </c>
      <c r="CB22" s="74">
        <f t="shared" si="37"/>
        <v>0</v>
      </c>
      <c r="CC22" s="74">
        <f t="shared" si="38"/>
        <v>0</v>
      </c>
      <c r="CD22" s="74">
        <f t="shared" si="39"/>
        <v>0</v>
      </c>
      <c r="CE22" s="74">
        <f t="shared" si="40"/>
        <v>0</v>
      </c>
      <c r="CF22" s="75">
        <f t="shared" si="41"/>
        <v>155243</v>
      </c>
      <c r="CG22" s="74">
        <f t="shared" si="42"/>
        <v>0</v>
      </c>
      <c r="CH22" s="74">
        <f t="shared" si="43"/>
        <v>0</v>
      </c>
      <c r="CI22" s="74">
        <f t="shared" si="44"/>
        <v>0</v>
      </c>
    </row>
    <row r="23" spans="1:87" s="50" customFormat="1" ht="12" customHeight="1">
      <c r="A23" s="53" t="s">
        <v>361</v>
      </c>
      <c r="B23" s="54" t="s">
        <v>393</v>
      </c>
      <c r="C23" s="53" t="s">
        <v>394</v>
      </c>
      <c r="D23" s="74">
        <f t="shared" si="3"/>
        <v>0</v>
      </c>
      <c r="E23" s="74">
        <f t="shared" si="4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5">
        <v>28406</v>
      </c>
      <c r="L23" s="74">
        <f t="shared" si="5"/>
        <v>44333</v>
      </c>
      <c r="M23" s="74">
        <f t="shared" si="6"/>
        <v>0</v>
      </c>
      <c r="N23" s="74">
        <v>0</v>
      </c>
      <c r="O23" s="74">
        <v>0</v>
      </c>
      <c r="P23" s="74">
        <v>0</v>
      </c>
      <c r="Q23" s="74">
        <v>0</v>
      </c>
      <c r="R23" s="74">
        <f t="shared" si="7"/>
        <v>0</v>
      </c>
      <c r="S23" s="74">
        <v>0</v>
      </c>
      <c r="T23" s="74">
        <v>0</v>
      </c>
      <c r="U23" s="74">
        <v>0</v>
      </c>
      <c r="V23" s="74">
        <v>0</v>
      </c>
      <c r="W23" s="74">
        <f t="shared" si="8"/>
        <v>44333</v>
      </c>
      <c r="X23" s="74">
        <v>44333</v>
      </c>
      <c r="Y23" s="74">
        <v>0</v>
      </c>
      <c r="Z23" s="74">
        <v>0</v>
      </c>
      <c r="AA23" s="74">
        <v>0</v>
      </c>
      <c r="AB23" s="75">
        <v>70273</v>
      </c>
      <c r="AC23" s="74">
        <v>0</v>
      </c>
      <c r="AD23" s="74">
        <v>0</v>
      </c>
      <c r="AE23" s="74">
        <f t="shared" si="9"/>
        <v>44333</v>
      </c>
      <c r="AF23" s="74">
        <f t="shared" si="10"/>
        <v>0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0</v>
      </c>
      <c r="AO23" s="74">
        <f t="shared" si="13"/>
        <v>0</v>
      </c>
      <c r="AP23" s="74">
        <v>0</v>
      </c>
      <c r="AQ23" s="74">
        <v>0</v>
      </c>
      <c r="AR23" s="74">
        <v>0</v>
      </c>
      <c r="AS23" s="74">
        <v>0</v>
      </c>
      <c r="AT23" s="74">
        <f t="shared" si="14"/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f t="shared" si="15"/>
        <v>0</v>
      </c>
      <c r="AZ23" s="74">
        <v>0</v>
      </c>
      <c r="BA23" s="74">
        <v>0</v>
      </c>
      <c r="BB23" s="74">
        <v>0</v>
      </c>
      <c r="BC23" s="74">
        <v>0</v>
      </c>
      <c r="BD23" s="75">
        <v>48950</v>
      </c>
      <c r="BE23" s="74">
        <v>0</v>
      </c>
      <c r="BF23" s="74">
        <v>0</v>
      </c>
      <c r="BG23" s="74">
        <f t="shared" si="16"/>
        <v>0</v>
      </c>
      <c r="BH23" s="74">
        <f t="shared" si="17"/>
        <v>0</v>
      </c>
      <c r="BI23" s="74">
        <f t="shared" si="18"/>
        <v>0</v>
      </c>
      <c r="BJ23" s="74">
        <f t="shared" si="19"/>
        <v>0</v>
      </c>
      <c r="BK23" s="74">
        <f t="shared" si="20"/>
        <v>0</v>
      </c>
      <c r="BL23" s="74">
        <f t="shared" si="21"/>
        <v>0</v>
      </c>
      <c r="BM23" s="74">
        <f t="shared" si="22"/>
        <v>0</v>
      </c>
      <c r="BN23" s="74">
        <f t="shared" si="23"/>
        <v>0</v>
      </c>
      <c r="BO23" s="75">
        <f t="shared" si="24"/>
        <v>28406</v>
      </c>
      <c r="BP23" s="74">
        <f t="shared" si="25"/>
        <v>44333</v>
      </c>
      <c r="BQ23" s="74">
        <f t="shared" si="26"/>
        <v>0</v>
      </c>
      <c r="BR23" s="74">
        <f t="shared" si="27"/>
        <v>0</v>
      </c>
      <c r="BS23" s="74">
        <f t="shared" si="28"/>
        <v>0</v>
      </c>
      <c r="BT23" s="74">
        <f t="shared" si="29"/>
        <v>0</v>
      </c>
      <c r="BU23" s="74">
        <f t="shared" si="30"/>
        <v>0</v>
      </c>
      <c r="BV23" s="74">
        <f t="shared" si="31"/>
        <v>0</v>
      </c>
      <c r="BW23" s="74">
        <f t="shared" si="32"/>
        <v>0</v>
      </c>
      <c r="BX23" s="74">
        <f t="shared" si="33"/>
        <v>0</v>
      </c>
      <c r="BY23" s="74">
        <f t="shared" si="34"/>
        <v>0</v>
      </c>
      <c r="BZ23" s="74">
        <f t="shared" si="35"/>
        <v>0</v>
      </c>
      <c r="CA23" s="74">
        <f t="shared" si="36"/>
        <v>44333</v>
      </c>
      <c r="CB23" s="74">
        <f t="shared" si="37"/>
        <v>44333</v>
      </c>
      <c r="CC23" s="74">
        <f t="shared" si="38"/>
        <v>0</v>
      </c>
      <c r="CD23" s="74">
        <f t="shared" si="39"/>
        <v>0</v>
      </c>
      <c r="CE23" s="74">
        <f t="shared" si="40"/>
        <v>0</v>
      </c>
      <c r="CF23" s="75">
        <f t="shared" si="41"/>
        <v>119223</v>
      </c>
      <c r="CG23" s="74">
        <f t="shared" si="42"/>
        <v>0</v>
      </c>
      <c r="CH23" s="74">
        <f t="shared" si="43"/>
        <v>0</v>
      </c>
      <c r="CI23" s="74">
        <f t="shared" si="44"/>
        <v>44333</v>
      </c>
    </row>
    <row r="24" spans="1:87" s="50" customFormat="1" ht="12" customHeight="1">
      <c r="A24" s="53" t="s">
        <v>361</v>
      </c>
      <c r="B24" s="54" t="s">
        <v>395</v>
      </c>
      <c r="C24" s="53" t="s">
        <v>396</v>
      </c>
      <c r="D24" s="74">
        <f t="shared" si="3"/>
        <v>0</v>
      </c>
      <c r="E24" s="74">
        <f t="shared" si="4"/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5">
        <v>24533</v>
      </c>
      <c r="L24" s="74">
        <f t="shared" si="5"/>
        <v>22622</v>
      </c>
      <c r="M24" s="74">
        <f t="shared" si="6"/>
        <v>0</v>
      </c>
      <c r="N24" s="74">
        <v>0</v>
      </c>
      <c r="O24" s="74">
        <v>0</v>
      </c>
      <c r="P24" s="74">
        <v>0</v>
      </c>
      <c r="Q24" s="74">
        <v>0</v>
      </c>
      <c r="R24" s="74">
        <f t="shared" si="7"/>
        <v>0</v>
      </c>
      <c r="S24" s="74">
        <v>0</v>
      </c>
      <c r="T24" s="74">
        <v>0</v>
      </c>
      <c r="U24" s="74">
        <v>0</v>
      </c>
      <c r="V24" s="74">
        <v>0</v>
      </c>
      <c r="W24" s="74">
        <f t="shared" si="8"/>
        <v>22622</v>
      </c>
      <c r="X24" s="74">
        <v>22622</v>
      </c>
      <c r="Y24" s="74">
        <v>0</v>
      </c>
      <c r="Z24" s="74">
        <v>0</v>
      </c>
      <c r="AA24" s="74">
        <v>0</v>
      </c>
      <c r="AB24" s="75">
        <v>50683</v>
      </c>
      <c r="AC24" s="74">
        <v>0</v>
      </c>
      <c r="AD24" s="74">
        <v>0</v>
      </c>
      <c r="AE24" s="74">
        <f t="shared" si="9"/>
        <v>22622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0</v>
      </c>
      <c r="AN24" s="74">
        <f t="shared" si="12"/>
        <v>0</v>
      </c>
      <c r="AO24" s="74">
        <f t="shared" si="13"/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f t="shared" si="14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f t="shared" si="15"/>
        <v>0</v>
      </c>
      <c r="AZ24" s="74">
        <v>0</v>
      </c>
      <c r="BA24" s="74">
        <v>0</v>
      </c>
      <c r="BB24" s="74">
        <v>0</v>
      </c>
      <c r="BC24" s="74">
        <v>0</v>
      </c>
      <c r="BD24" s="75">
        <v>28781</v>
      </c>
      <c r="BE24" s="74">
        <v>0</v>
      </c>
      <c r="BF24" s="74">
        <v>0</v>
      </c>
      <c r="BG24" s="74">
        <f t="shared" si="16"/>
        <v>0</v>
      </c>
      <c r="BH24" s="74">
        <f t="shared" si="17"/>
        <v>0</v>
      </c>
      <c r="BI24" s="74">
        <f t="shared" si="18"/>
        <v>0</v>
      </c>
      <c r="BJ24" s="74">
        <f t="shared" si="19"/>
        <v>0</v>
      </c>
      <c r="BK24" s="74">
        <f t="shared" si="20"/>
        <v>0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24533</v>
      </c>
      <c r="BP24" s="74">
        <f t="shared" si="25"/>
        <v>22622</v>
      </c>
      <c r="BQ24" s="74">
        <f t="shared" si="26"/>
        <v>0</v>
      </c>
      <c r="BR24" s="74">
        <f t="shared" si="27"/>
        <v>0</v>
      </c>
      <c r="BS24" s="74">
        <f t="shared" si="28"/>
        <v>0</v>
      </c>
      <c r="BT24" s="74">
        <f t="shared" si="29"/>
        <v>0</v>
      </c>
      <c r="BU24" s="74">
        <f t="shared" si="30"/>
        <v>0</v>
      </c>
      <c r="BV24" s="74">
        <f t="shared" si="31"/>
        <v>0</v>
      </c>
      <c r="BW24" s="74">
        <f t="shared" si="32"/>
        <v>0</v>
      </c>
      <c r="BX24" s="74">
        <f t="shared" si="33"/>
        <v>0</v>
      </c>
      <c r="BY24" s="74">
        <f t="shared" si="34"/>
        <v>0</v>
      </c>
      <c r="BZ24" s="74">
        <f t="shared" si="35"/>
        <v>0</v>
      </c>
      <c r="CA24" s="74">
        <f t="shared" si="36"/>
        <v>22622</v>
      </c>
      <c r="CB24" s="74">
        <f t="shared" si="37"/>
        <v>22622</v>
      </c>
      <c r="CC24" s="74">
        <f t="shared" si="38"/>
        <v>0</v>
      </c>
      <c r="CD24" s="74">
        <f t="shared" si="39"/>
        <v>0</v>
      </c>
      <c r="CE24" s="74">
        <f t="shared" si="40"/>
        <v>0</v>
      </c>
      <c r="CF24" s="75">
        <f t="shared" si="41"/>
        <v>79464</v>
      </c>
      <c r="CG24" s="74">
        <f t="shared" si="42"/>
        <v>0</v>
      </c>
      <c r="CH24" s="74">
        <f t="shared" si="43"/>
        <v>0</v>
      </c>
      <c r="CI24" s="74">
        <f t="shared" si="44"/>
        <v>22622</v>
      </c>
    </row>
    <row r="25" spans="1:87" s="50" customFormat="1" ht="12" customHeight="1">
      <c r="A25" s="53" t="s">
        <v>361</v>
      </c>
      <c r="B25" s="54" t="s">
        <v>397</v>
      </c>
      <c r="C25" s="53" t="s">
        <v>398</v>
      </c>
      <c r="D25" s="74">
        <f t="shared" si="3"/>
        <v>0</v>
      </c>
      <c r="E25" s="74">
        <f t="shared" si="4"/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5">
        <v>0</v>
      </c>
      <c r="L25" s="74">
        <f t="shared" si="5"/>
        <v>80158</v>
      </c>
      <c r="M25" s="74">
        <f t="shared" si="6"/>
        <v>28647</v>
      </c>
      <c r="N25" s="74">
        <v>0</v>
      </c>
      <c r="O25" s="74">
        <v>9549</v>
      </c>
      <c r="P25" s="74">
        <v>14324</v>
      </c>
      <c r="Q25" s="74">
        <v>4774</v>
      </c>
      <c r="R25" s="74">
        <f t="shared" si="7"/>
        <v>14474</v>
      </c>
      <c r="S25" s="74">
        <v>4910</v>
      </c>
      <c r="T25" s="74">
        <v>7109</v>
      </c>
      <c r="U25" s="74">
        <v>2455</v>
      </c>
      <c r="V25" s="74">
        <v>4838</v>
      </c>
      <c r="W25" s="74">
        <f t="shared" si="8"/>
        <v>32199</v>
      </c>
      <c r="X25" s="74">
        <v>0</v>
      </c>
      <c r="Y25" s="74">
        <v>32199</v>
      </c>
      <c r="Z25" s="74">
        <v>0</v>
      </c>
      <c r="AA25" s="74">
        <v>0</v>
      </c>
      <c r="AB25" s="75">
        <v>0</v>
      </c>
      <c r="AC25" s="74">
        <v>0</v>
      </c>
      <c r="AD25" s="74">
        <v>0</v>
      </c>
      <c r="AE25" s="74">
        <f t="shared" si="9"/>
        <v>80158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0</v>
      </c>
      <c r="AN25" s="74">
        <f t="shared" si="12"/>
        <v>256</v>
      </c>
      <c r="AO25" s="74">
        <f t="shared" si="13"/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f t="shared" si="14"/>
        <v>256</v>
      </c>
      <c r="AU25" s="74">
        <v>0</v>
      </c>
      <c r="AV25" s="74">
        <v>256</v>
      </c>
      <c r="AW25" s="74">
        <v>0</v>
      </c>
      <c r="AX25" s="74">
        <v>0</v>
      </c>
      <c r="AY25" s="74">
        <f t="shared" si="15"/>
        <v>0</v>
      </c>
      <c r="AZ25" s="74">
        <v>0</v>
      </c>
      <c r="BA25" s="74">
        <v>0</v>
      </c>
      <c r="BB25" s="74">
        <v>0</v>
      </c>
      <c r="BC25" s="74">
        <v>0</v>
      </c>
      <c r="BD25" s="75">
        <v>0</v>
      </c>
      <c r="BE25" s="74">
        <v>0</v>
      </c>
      <c r="BF25" s="74">
        <v>0</v>
      </c>
      <c r="BG25" s="74">
        <f t="shared" si="16"/>
        <v>256</v>
      </c>
      <c r="BH25" s="74">
        <f t="shared" si="17"/>
        <v>0</v>
      </c>
      <c r="BI25" s="74">
        <f t="shared" si="18"/>
        <v>0</v>
      </c>
      <c r="BJ25" s="74">
        <f t="shared" si="19"/>
        <v>0</v>
      </c>
      <c r="BK25" s="74">
        <f t="shared" si="20"/>
        <v>0</v>
      </c>
      <c r="BL25" s="74">
        <f t="shared" si="21"/>
        <v>0</v>
      </c>
      <c r="BM25" s="74">
        <f t="shared" si="22"/>
        <v>0</v>
      </c>
      <c r="BN25" s="74">
        <f t="shared" si="23"/>
        <v>0</v>
      </c>
      <c r="BO25" s="75">
        <f t="shared" si="24"/>
        <v>0</v>
      </c>
      <c r="BP25" s="74">
        <f t="shared" si="25"/>
        <v>80414</v>
      </c>
      <c r="BQ25" s="74">
        <f t="shared" si="26"/>
        <v>28647</v>
      </c>
      <c r="BR25" s="74">
        <f t="shared" si="27"/>
        <v>0</v>
      </c>
      <c r="BS25" s="74">
        <f t="shared" si="28"/>
        <v>9549</v>
      </c>
      <c r="BT25" s="74">
        <f t="shared" si="29"/>
        <v>14324</v>
      </c>
      <c r="BU25" s="74">
        <f t="shared" si="30"/>
        <v>4774</v>
      </c>
      <c r="BV25" s="74">
        <f t="shared" si="31"/>
        <v>14730</v>
      </c>
      <c r="BW25" s="74">
        <f t="shared" si="32"/>
        <v>4910</v>
      </c>
      <c r="BX25" s="74">
        <f t="shared" si="33"/>
        <v>7365</v>
      </c>
      <c r="BY25" s="74">
        <f t="shared" si="34"/>
        <v>2455</v>
      </c>
      <c r="BZ25" s="74">
        <f t="shared" si="35"/>
        <v>4838</v>
      </c>
      <c r="CA25" s="74">
        <f t="shared" si="36"/>
        <v>32199</v>
      </c>
      <c r="CB25" s="74">
        <f t="shared" si="37"/>
        <v>0</v>
      </c>
      <c r="CC25" s="74">
        <f t="shared" si="38"/>
        <v>32199</v>
      </c>
      <c r="CD25" s="74">
        <f t="shared" si="39"/>
        <v>0</v>
      </c>
      <c r="CE25" s="74">
        <f t="shared" si="40"/>
        <v>0</v>
      </c>
      <c r="CF25" s="75">
        <f t="shared" si="41"/>
        <v>0</v>
      </c>
      <c r="CG25" s="74">
        <f t="shared" si="42"/>
        <v>0</v>
      </c>
      <c r="CH25" s="74">
        <f t="shared" si="43"/>
        <v>0</v>
      </c>
      <c r="CI25" s="74">
        <f t="shared" si="44"/>
        <v>80414</v>
      </c>
    </row>
    <row r="26" spans="1:87" s="50" customFormat="1" ht="12" customHeight="1">
      <c r="A26" s="53" t="s">
        <v>361</v>
      </c>
      <c r="B26" s="54" t="s">
        <v>399</v>
      </c>
      <c r="C26" s="53" t="s">
        <v>400</v>
      </c>
      <c r="D26" s="74">
        <f t="shared" si="3"/>
        <v>15719</v>
      </c>
      <c r="E26" s="74">
        <f t="shared" si="4"/>
        <v>15719</v>
      </c>
      <c r="F26" s="74">
        <v>0</v>
      </c>
      <c r="G26" s="74">
        <v>15719</v>
      </c>
      <c r="H26" s="74">
        <v>0</v>
      </c>
      <c r="I26" s="74">
        <v>0</v>
      </c>
      <c r="J26" s="74">
        <v>0</v>
      </c>
      <c r="K26" s="75">
        <v>0</v>
      </c>
      <c r="L26" s="74">
        <f t="shared" si="5"/>
        <v>59852</v>
      </c>
      <c r="M26" s="74">
        <f t="shared" si="6"/>
        <v>32676</v>
      </c>
      <c r="N26" s="74">
        <v>13967</v>
      </c>
      <c r="O26" s="74">
        <v>18709</v>
      </c>
      <c r="P26" s="74">
        <v>0</v>
      </c>
      <c r="Q26" s="74">
        <v>0</v>
      </c>
      <c r="R26" s="74">
        <f t="shared" si="7"/>
        <v>11717</v>
      </c>
      <c r="S26" s="74">
        <v>1655</v>
      </c>
      <c r="T26" s="74">
        <v>9018</v>
      </c>
      <c r="U26" s="74">
        <v>1044</v>
      </c>
      <c r="V26" s="74">
        <v>0</v>
      </c>
      <c r="W26" s="74">
        <f t="shared" si="8"/>
        <v>15459</v>
      </c>
      <c r="X26" s="74">
        <v>0</v>
      </c>
      <c r="Y26" s="74">
        <v>14391</v>
      </c>
      <c r="Z26" s="74">
        <v>1068</v>
      </c>
      <c r="AA26" s="74">
        <v>0</v>
      </c>
      <c r="AB26" s="75">
        <v>0</v>
      </c>
      <c r="AC26" s="74">
        <v>0</v>
      </c>
      <c r="AD26" s="74">
        <v>4685</v>
      </c>
      <c r="AE26" s="74">
        <f t="shared" si="9"/>
        <v>80256</v>
      </c>
      <c r="AF26" s="74">
        <f t="shared" si="10"/>
        <v>214500</v>
      </c>
      <c r="AG26" s="74">
        <f t="shared" si="11"/>
        <v>214500</v>
      </c>
      <c r="AH26" s="74">
        <v>0</v>
      </c>
      <c r="AI26" s="74">
        <v>214500</v>
      </c>
      <c r="AJ26" s="74">
        <v>0</v>
      </c>
      <c r="AK26" s="74">
        <v>0</v>
      </c>
      <c r="AL26" s="74">
        <v>0</v>
      </c>
      <c r="AM26" s="75">
        <v>0</v>
      </c>
      <c r="AN26" s="74">
        <f t="shared" si="12"/>
        <v>20813</v>
      </c>
      <c r="AO26" s="74">
        <f t="shared" si="13"/>
        <v>0</v>
      </c>
      <c r="AP26" s="74">
        <v>0</v>
      </c>
      <c r="AQ26" s="74">
        <v>0</v>
      </c>
      <c r="AR26" s="74">
        <v>0</v>
      </c>
      <c r="AS26" s="74">
        <v>0</v>
      </c>
      <c r="AT26" s="74">
        <f t="shared" si="14"/>
        <v>7352</v>
      </c>
      <c r="AU26" s="74">
        <v>0</v>
      </c>
      <c r="AV26" s="74">
        <v>7352</v>
      </c>
      <c r="AW26" s="74">
        <v>0</v>
      </c>
      <c r="AX26" s="74">
        <v>0</v>
      </c>
      <c r="AY26" s="74">
        <f t="shared" si="15"/>
        <v>13461</v>
      </c>
      <c r="AZ26" s="74">
        <v>0</v>
      </c>
      <c r="BA26" s="74">
        <v>13461</v>
      </c>
      <c r="BB26" s="74">
        <v>0</v>
      </c>
      <c r="BC26" s="74">
        <v>0</v>
      </c>
      <c r="BD26" s="75">
        <v>0</v>
      </c>
      <c r="BE26" s="74">
        <v>0</v>
      </c>
      <c r="BF26" s="74">
        <v>51</v>
      </c>
      <c r="BG26" s="74">
        <f t="shared" si="16"/>
        <v>235364</v>
      </c>
      <c r="BH26" s="74">
        <f t="shared" si="17"/>
        <v>230219</v>
      </c>
      <c r="BI26" s="74">
        <f t="shared" si="18"/>
        <v>230219</v>
      </c>
      <c r="BJ26" s="74">
        <f t="shared" si="19"/>
        <v>0</v>
      </c>
      <c r="BK26" s="74">
        <f t="shared" si="20"/>
        <v>230219</v>
      </c>
      <c r="BL26" s="74">
        <f t="shared" si="21"/>
        <v>0</v>
      </c>
      <c r="BM26" s="74">
        <f t="shared" si="22"/>
        <v>0</v>
      </c>
      <c r="BN26" s="74">
        <f t="shared" si="23"/>
        <v>0</v>
      </c>
      <c r="BO26" s="75">
        <f t="shared" si="24"/>
        <v>0</v>
      </c>
      <c r="BP26" s="74">
        <f t="shared" si="25"/>
        <v>80665</v>
      </c>
      <c r="BQ26" s="74">
        <f t="shared" si="26"/>
        <v>32676</v>
      </c>
      <c r="BR26" s="74">
        <f t="shared" si="27"/>
        <v>13967</v>
      </c>
      <c r="BS26" s="74">
        <f t="shared" si="28"/>
        <v>18709</v>
      </c>
      <c r="BT26" s="74">
        <f t="shared" si="29"/>
        <v>0</v>
      </c>
      <c r="BU26" s="74">
        <f t="shared" si="30"/>
        <v>0</v>
      </c>
      <c r="BV26" s="74">
        <f t="shared" si="31"/>
        <v>19069</v>
      </c>
      <c r="BW26" s="74">
        <f t="shared" si="32"/>
        <v>1655</v>
      </c>
      <c r="BX26" s="74">
        <f t="shared" si="33"/>
        <v>16370</v>
      </c>
      <c r="BY26" s="74">
        <f t="shared" si="34"/>
        <v>1044</v>
      </c>
      <c r="BZ26" s="74">
        <f t="shared" si="35"/>
        <v>0</v>
      </c>
      <c r="CA26" s="74">
        <f t="shared" si="36"/>
        <v>28920</v>
      </c>
      <c r="CB26" s="74">
        <f t="shared" si="37"/>
        <v>0</v>
      </c>
      <c r="CC26" s="74">
        <f t="shared" si="38"/>
        <v>27852</v>
      </c>
      <c r="CD26" s="74">
        <f t="shared" si="39"/>
        <v>1068</v>
      </c>
      <c r="CE26" s="74">
        <f t="shared" si="40"/>
        <v>0</v>
      </c>
      <c r="CF26" s="75">
        <f t="shared" si="41"/>
        <v>0</v>
      </c>
      <c r="CG26" s="74">
        <f t="shared" si="42"/>
        <v>0</v>
      </c>
      <c r="CH26" s="74">
        <f t="shared" si="43"/>
        <v>4736</v>
      </c>
      <c r="CI26" s="74">
        <f t="shared" si="44"/>
        <v>315620</v>
      </c>
    </row>
    <row r="27" spans="1:87" s="50" customFormat="1" ht="12" customHeight="1">
      <c r="A27" s="53" t="s">
        <v>361</v>
      </c>
      <c r="B27" s="54" t="s">
        <v>401</v>
      </c>
      <c r="C27" s="53" t="s">
        <v>402</v>
      </c>
      <c r="D27" s="74">
        <f t="shared" si="3"/>
        <v>0</v>
      </c>
      <c r="E27" s="74">
        <f t="shared" si="4"/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f t="shared" si="5"/>
        <v>20055</v>
      </c>
      <c r="M27" s="74">
        <f t="shared" si="6"/>
        <v>0</v>
      </c>
      <c r="N27" s="74">
        <v>0</v>
      </c>
      <c r="O27" s="74">
        <v>0</v>
      </c>
      <c r="P27" s="74">
        <v>0</v>
      </c>
      <c r="Q27" s="74">
        <v>0</v>
      </c>
      <c r="R27" s="74">
        <f t="shared" si="7"/>
        <v>10750</v>
      </c>
      <c r="S27" s="74">
        <v>4332</v>
      </c>
      <c r="T27" s="74">
        <v>0</v>
      </c>
      <c r="U27" s="74">
        <v>6418</v>
      </c>
      <c r="V27" s="74">
        <v>0</v>
      </c>
      <c r="W27" s="74">
        <f t="shared" si="8"/>
        <v>9305</v>
      </c>
      <c r="X27" s="74"/>
      <c r="Y27" s="74">
        <v>5702</v>
      </c>
      <c r="Z27" s="74">
        <v>2846</v>
      </c>
      <c r="AA27" s="74">
        <v>757</v>
      </c>
      <c r="AB27" s="75">
        <v>0</v>
      </c>
      <c r="AC27" s="74">
        <v>0</v>
      </c>
      <c r="AD27" s="74">
        <v>0</v>
      </c>
      <c r="AE27" s="74">
        <f t="shared" si="9"/>
        <v>20055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0</v>
      </c>
      <c r="AN27" s="74">
        <f t="shared" si="12"/>
        <v>490</v>
      </c>
      <c r="AO27" s="74">
        <f t="shared" si="13"/>
        <v>0</v>
      </c>
      <c r="AP27" s="74">
        <v>0</v>
      </c>
      <c r="AQ27" s="74">
        <v>0</v>
      </c>
      <c r="AR27" s="74">
        <v>0</v>
      </c>
      <c r="AS27" s="74">
        <v>0</v>
      </c>
      <c r="AT27" s="74">
        <f t="shared" si="14"/>
        <v>0</v>
      </c>
      <c r="AU27" s="74">
        <v>0</v>
      </c>
      <c r="AV27" s="74">
        <v>0</v>
      </c>
      <c r="AW27" s="74">
        <v>0</v>
      </c>
      <c r="AX27" s="74">
        <v>0</v>
      </c>
      <c r="AY27" s="74">
        <f t="shared" si="15"/>
        <v>490</v>
      </c>
      <c r="AZ27" s="74">
        <v>351</v>
      </c>
      <c r="BA27" s="74">
        <v>0</v>
      </c>
      <c r="BB27" s="74">
        <v>0</v>
      </c>
      <c r="BC27" s="74">
        <v>139</v>
      </c>
      <c r="BD27" s="75">
        <v>0</v>
      </c>
      <c r="BE27" s="74">
        <v>0</v>
      </c>
      <c r="BF27" s="74">
        <v>0</v>
      </c>
      <c r="BG27" s="74">
        <f t="shared" si="16"/>
        <v>490</v>
      </c>
      <c r="BH27" s="74">
        <f t="shared" si="17"/>
        <v>0</v>
      </c>
      <c r="BI27" s="74">
        <f t="shared" si="18"/>
        <v>0</v>
      </c>
      <c r="BJ27" s="74">
        <f t="shared" si="19"/>
        <v>0</v>
      </c>
      <c r="BK27" s="74">
        <f t="shared" si="20"/>
        <v>0</v>
      </c>
      <c r="BL27" s="74">
        <f t="shared" si="21"/>
        <v>0</v>
      </c>
      <c r="BM27" s="74">
        <f t="shared" si="22"/>
        <v>0</v>
      </c>
      <c r="BN27" s="74">
        <f t="shared" si="23"/>
        <v>0</v>
      </c>
      <c r="BO27" s="75">
        <f t="shared" si="24"/>
        <v>0</v>
      </c>
      <c r="BP27" s="74">
        <f t="shared" si="25"/>
        <v>20545</v>
      </c>
      <c r="BQ27" s="74">
        <f t="shared" si="26"/>
        <v>0</v>
      </c>
      <c r="BR27" s="74">
        <f t="shared" si="27"/>
        <v>0</v>
      </c>
      <c r="BS27" s="74">
        <f t="shared" si="28"/>
        <v>0</v>
      </c>
      <c r="BT27" s="74">
        <f t="shared" si="29"/>
        <v>0</v>
      </c>
      <c r="BU27" s="74">
        <f t="shared" si="30"/>
        <v>0</v>
      </c>
      <c r="BV27" s="74">
        <f t="shared" si="31"/>
        <v>10750</v>
      </c>
      <c r="BW27" s="74">
        <f t="shared" si="32"/>
        <v>4332</v>
      </c>
      <c r="BX27" s="74">
        <f t="shared" si="33"/>
        <v>0</v>
      </c>
      <c r="BY27" s="74">
        <f t="shared" si="34"/>
        <v>6418</v>
      </c>
      <c r="BZ27" s="74">
        <f t="shared" si="35"/>
        <v>0</v>
      </c>
      <c r="CA27" s="74">
        <f t="shared" si="36"/>
        <v>9795</v>
      </c>
      <c r="CB27" s="74">
        <f t="shared" si="37"/>
        <v>351</v>
      </c>
      <c r="CC27" s="74">
        <f t="shared" si="38"/>
        <v>5702</v>
      </c>
      <c r="CD27" s="74">
        <f t="shared" si="39"/>
        <v>2846</v>
      </c>
      <c r="CE27" s="74">
        <f t="shared" si="40"/>
        <v>896</v>
      </c>
      <c r="CF27" s="75">
        <f t="shared" si="41"/>
        <v>0</v>
      </c>
      <c r="CG27" s="74">
        <f t="shared" si="42"/>
        <v>0</v>
      </c>
      <c r="CH27" s="74">
        <f t="shared" si="43"/>
        <v>0</v>
      </c>
      <c r="CI27" s="74">
        <f t="shared" si="44"/>
        <v>20545</v>
      </c>
    </row>
    <row r="28" spans="1:87" s="50" customFormat="1" ht="12" customHeight="1">
      <c r="A28" s="53" t="s">
        <v>361</v>
      </c>
      <c r="B28" s="54" t="s">
        <v>403</v>
      </c>
      <c r="C28" s="53" t="s">
        <v>404</v>
      </c>
      <c r="D28" s="74">
        <f t="shared" si="3"/>
        <v>73500</v>
      </c>
      <c r="E28" s="74">
        <f t="shared" si="4"/>
        <v>73500</v>
      </c>
      <c r="F28" s="74">
        <v>0</v>
      </c>
      <c r="G28" s="74">
        <v>73500</v>
      </c>
      <c r="H28" s="74">
        <v>0</v>
      </c>
      <c r="I28" s="74">
        <v>0</v>
      </c>
      <c r="J28" s="74">
        <v>0</v>
      </c>
      <c r="K28" s="75">
        <v>0</v>
      </c>
      <c r="L28" s="74">
        <f t="shared" si="5"/>
        <v>272104</v>
      </c>
      <c r="M28" s="74">
        <f t="shared" si="6"/>
        <v>113093</v>
      </c>
      <c r="N28" s="74">
        <v>47748</v>
      </c>
      <c r="O28" s="74">
        <v>39800</v>
      </c>
      <c r="P28" s="74">
        <v>25545</v>
      </c>
      <c r="Q28" s="74">
        <v>0</v>
      </c>
      <c r="R28" s="74">
        <f t="shared" si="7"/>
        <v>98664</v>
      </c>
      <c r="S28" s="74">
        <v>6702</v>
      </c>
      <c r="T28" s="74">
        <v>87012</v>
      </c>
      <c r="U28" s="74">
        <v>4950</v>
      </c>
      <c r="V28" s="74">
        <v>0</v>
      </c>
      <c r="W28" s="74">
        <f t="shared" si="8"/>
        <v>55817</v>
      </c>
      <c r="X28" s="74">
        <v>17892</v>
      </c>
      <c r="Y28" s="74">
        <v>37425</v>
      </c>
      <c r="Z28" s="74">
        <v>500</v>
      </c>
      <c r="AA28" s="74">
        <v>0</v>
      </c>
      <c r="AB28" s="75">
        <v>0</v>
      </c>
      <c r="AC28" s="74">
        <v>4530</v>
      </c>
      <c r="AD28" s="74">
        <v>3040</v>
      </c>
      <c r="AE28" s="74">
        <f t="shared" si="9"/>
        <v>348644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68309</v>
      </c>
      <c r="AO28" s="74">
        <f t="shared" si="13"/>
        <v>0</v>
      </c>
      <c r="AP28" s="74">
        <v>0</v>
      </c>
      <c r="AQ28" s="74">
        <v>0</v>
      </c>
      <c r="AR28" s="74">
        <v>0</v>
      </c>
      <c r="AS28" s="74">
        <v>0</v>
      </c>
      <c r="AT28" s="74">
        <f t="shared" si="14"/>
        <v>45309</v>
      </c>
      <c r="AU28" s="74">
        <v>0</v>
      </c>
      <c r="AV28" s="74">
        <v>45309</v>
      </c>
      <c r="AW28" s="74">
        <v>0</v>
      </c>
      <c r="AX28" s="74">
        <v>0</v>
      </c>
      <c r="AY28" s="74">
        <f t="shared" si="15"/>
        <v>23000</v>
      </c>
      <c r="AZ28" s="74">
        <v>0</v>
      </c>
      <c r="BA28" s="74">
        <v>23000</v>
      </c>
      <c r="BB28" s="74">
        <v>0</v>
      </c>
      <c r="BC28" s="74">
        <v>0</v>
      </c>
      <c r="BD28" s="75">
        <v>0</v>
      </c>
      <c r="BE28" s="74">
        <v>0</v>
      </c>
      <c r="BF28" s="74">
        <v>0</v>
      </c>
      <c r="BG28" s="74">
        <f t="shared" si="16"/>
        <v>68309</v>
      </c>
      <c r="BH28" s="74">
        <f t="shared" si="17"/>
        <v>73500</v>
      </c>
      <c r="BI28" s="74">
        <f t="shared" si="18"/>
        <v>73500</v>
      </c>
      <c r="BJ28" s="74">
        <f t="shared" si="19"/>
        <v>0</v>
      </c>
      <c r="BK28" s="74">
        <f t="shared" si="20"/>
        <v>73500</v>
      </c>
      <c r="BL28" s="74">
        <f t="shared" si="21"/>
        <v>0</v>
      </c>
      <c r="BM28" s="74">
        <f t="shared" si="22"/>
        <v>0</v>
      </c>
      <c r="BN28" s="74">
        <f t="shared" si="23"/>
        <v>0</v>
      </c>
      <c r="BO28" s="75">
        <f t="shared" si="24"/>
        <v>0</v>
      </c>
      <c r="BP28" s="74">
        <f t="shared" si="25"/>
        <v>340413</v>
      </c>
      <c r="BQ28" s="74">
        <f t="shared" si="26"/>
        <v>113093</v>
      </c>
      <c r="BR28" s="74">
        <f t="shared" si="27"/>
        <v>47748</v>
      </c>
      <c r="BS28" s="74">
        <f t="shared" si="28"/>
        <v>39800</v>
      </c>
      <c r="BT28" s="74">
        <f t="shared" si="29"/>
        <v>25545</v>
      </c>
      <c r="BU28" s="74">
        <f t="shared" si="30"/>
        <v>0</v>
      </c>
      <c r="BV28" s="74">
        <f t="shared" si="31"/>
        <v>143973</v>
      </c>
      <c r="BW28" s="74">
        <f t="shared" si="32"/>
        <v>6702</v>
      </c>
      <c r="BX28" s="74">
        <f t="shared" si="33"/>
        <v>132321</v>
      </c>
      <c r="BY28" s="74">
        <f t="shared" si="34"/>
        <v>4950</v>
      </c>
      <c r="BZ28" s="74">
        <f t="shared" si="35"/>
        <v>0</v>
      </c>
      <c r="CA28" s="74">
        <f t="shared" si="36"/>
        <v>78817</v>
      </c>
      <c r="CB28" s="74">
        <f t="shared" si="37"/>
        <v>17892</v>
      </c>
      <c r="CC28" s="74">
        <f t="shared" si="38"/>
        <v>60425</v>
      </c>
      <c r="CD28" s="74">
        <f t="shared" si="39"/>
        <v>500</v>
      </c>
      <c r="CE28" s="74">
        <f t="shared" si="40"/>
        <v>0</v>
      </c>
      <c r="CF28" s="75">
        <f t="shared" si="41"/>
        <v>0</v>
      </c>
      <c r="CG28" s="74">
        <f t="shared" si="42"/>
        <v>4530</v>
      </c>
      <c r="CH28" s="74">
        <f t="shared" si="43"/>
        <v>3040</v>
      </c>
      <c r="CI28" s="74">
        <f t="shared" si="44"/>
        <v>416953</v>
      </c>
    </row>
    <row r="29" spans="1:87" s="50" customFormat="1" ht="12" customHeight="1">
      <c r="A29" s="53" t="s">
        <v>361</v>
      </c>
      <c r="B29" s="54" t="s">
        <v>405</v>
      </c>
      <c r="C29" s="53" t="s">
        <v>406</v>
      </c>
      <c r="D29" s="74">
        <f t="shared" si="3"/>
        <v>0</v>
      </c>
      <c r="E29" s="74">
        <f t="shared" si="4"/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5">
        <v>0</v>
      </c>
      <c r="L29" s="74">
        <f t="shared" si="5"/>
        <v>0</v>
      </c>
      <c r="M29" s="74">
        <f t="shared" si="6"/>
        <v>0</v>
      </c>
      <c r="N29" s="74">
        <v>0</v>
      </c>
      <c r="O29" s="74">
        <v>0</v>
      </c>
      <c r="P29" s="74">
        <v>0</v>
      </c>
      <c r="Q29" s="74">
        <v>0</v>
      </c>
      <c r="R29" s="74">
        <f t="shared" si="7"/>
        <v>0</v>
      </c>
      <c r="S29" s="74">
        <v>0</v>
      </c>
      <c r="T29" s="74">
        <v>0</v>
      </c>
      <c r="U29" s="74">
        <v>0</v>
      </c>
      <c r="V29" s="74">
        <v>0</v>
      </c>
      <c r="W29" s="74">
        <f t="shared" si="8"/>
        <v>0</v>
      </c>
      <c r="X29" s="74">
        <v>0</v>
      </c>
      <c r="Y29" s="74">
        <v>0</v>
      </c>
      <c r="Z29" s="74">
        <v>0</v>
      </c>
      <c r="AA29" s="74">
        <v>0</v>
      </c>
      <c r="AB29" s="75">
        <v>0</v>
      </c>
      <c r="AC29" s="74">
        <v>0</v>
      </c>
      <c r="AD29" s="74">
        <v>0</v>
      </c>
      <c r="AE29" s="74">
        <f t="shared" si="9"/>
        <v>0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0</v>
      </c>
      <c r="AN29" s="74">
        <f t="shared" si="12"/>
        <v>151962</v>
      </c>
      <c r="AO29" s="74">
        <f t="shared" si="13"/>
        <v>29081</v>
      </c>
      <c r="AP29" s="74">
        <v>20042</v>
      </c>
      <c r="AQ29" s="74">
        <v>0</v>
      </c>
      <c r="AR29" s="74">
        <v>9039</v>
      </c>
      <c r="AS29" s="74">
        <v>0</v>
      </c>
      <c r="AT29" s="74">
        <f t="shared" si="14"/>
        <v>122881</v>
      </c>
      <c r="AU29" s="74">
        <v>9175</v>
      </c>
      <c r="AV29" s="74">
        <v>113706</v>
      </c>
      <c r="AW29" s="74">
        <v>0</v>
      </c>
      <c r="AX29" s="74">
        <v>0</v>
      </c>
      <c r="AY29" s="74">
        <f t="shared" si="15"/>
        <v>0</v>
      </c>
      <c r="AZ29" s="74">
        <v>0</v>
      </c>
      <c r="BA29" s="74">
        <v>0</v>
      </c>
      <c r="BB29" s="74">
        <v>0</v>
      </c>
      <c r="BC29" s="74">
        <v>0</v>
      </c>
      <c r="BD29" s="75">
        <v>0</v>
      </c>
      <c r="BE29" s="74">
        <v>0</v>
      </c>
      <c r="BF29" s="74">
        <v>6918</v>
      </c>
      <c r="BG29" s="74">
        <f t="shared" si="16"/>
        <v>158880</v>
      </c>
      <c r="BH29" s="74">
        <f aca="true" t="shared" si="45" ref="BH29:BN35">SUM(D29,AF29)</f>
        <v>0</v>
      </c>
      <c r="BI29" s="74">
        <f t="shared" si="45"/>
        <v>0</v>
      </c>
      <c r="BJ29" s="74">
        <f t="shared" si="45"/>
        <v>0</v>
      </c>
      <c r="BK29" s="74">
        <f t="shared" si="45"/>
        <v>0</v>
      </c>
      <c r="BL29" s="74">
        <f t="shared" si="45"/>
        <v>0</v>
      </c>
      <c r="BM29" s="74">
        <f t="shared" si="45"/>
        <v>0</v>
      </c>
      <c r="BN29" s="74">
        <f t="shared" si="45"/>
        <v>0</v>
      </c>
      <c r="BO29" s="75">
        <v>0</v>
      </c>
      <c r="BP29" s="74">
        <f aca="true" t="shared" si="46" ref="BP29:CE35">SUM(L29,AN29)</f>
        <v>151962</v>
      </c>
      <c r="BQ29" s="74">
        <f t="shared" si="46"/>
        <v>29081</v>
      </c>
      <c r="BR29" s="74">
        <f t="shared" si="46"/>
        <v>20042</v>
      </c>
      <c r="BS29" s="74">
        <f t="shared" si="46"/>
        <v>0</v>
      </c>
      <c r="BT29" s="74">
        <f t="shared" si="46"/>
        <v>9039</v>
      </c>
      <c r="BU29" s="74">
        <f t="shared" si="46"/>
        <v>0</v>
      </c>
      <c r="BV29" s="74">
        <f t="shared" si="46"/>
        <v>122881</v>
      </c>
      <c r="BW29" s="74">
        <f t="shared" si="46"/>
        <v>9175</v>
      </c>
      <c r="BX29" s="74">
        <f t="shared" si="46"/>
        <v>113706</v>
      </c>
      <c r="BY29" s="74">
        <f t="shared" si="46"/>
        <v>0</v>
      </c>
      <c r="BZ29" s="74">
        <f t="shared" si="46"/>
        <v>0</v>
      </c>
      <c r="CA29" s="74">
        <f t="shared" si="46"/>
        <v>0</v>
      </c>
      <c r="CB29" s="74">
        <f t="shared" si="46"/>
        <v>0</v>
      </c>
      <c r="CC29" s="74">
        <f t="shared" si="46"/>
        <v>0</v>
      </c>
      <c r="CD29" s="74">
        <f t="shared" si="46"/>
        <v>0</v>
      </c>
      <c r="CE29" s="74">
        <f t="shared" si="46"/>
        <v>0</v>
      </c>
      <c r="CF29" s="75">
        <v>0</v>
      </c>
      <c r="CG29" s="74">
        <f aca="true" t="shared" si="47" ref="CG29:CI35">SUM(AC29,BE29)</f>
        <v>0</v>
      </c>
      <c r="CH29" s="74">
        <f t="shared" si="47"/>
        <v>6918</v>
      </c>
      <c r="CI29" s="74">
        <f t="shared" si="47"/>
        <v>158880</v>
      </c>
    </row>
    <row r="30" spans="1:87" s="50" customFormat="1" ht="12" customHeight="1">
      <c r="A30" s="53" t="s">
        <v>361</v>
      </c>
      <c r="B30" s="54" t="s">
        <v>407</v>
      </c>
      <c r="C30" s="53" t="s">
        <v>408</v>
      </c>
      <c r="D30" s="74">
        <f t="shared" si="3"/>
        <v>0</v>
      </c>
      <c r="E30" s="74">
        <f t="shared" si="4"/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5">
        <v>0</v>
      </c>
      <c r="L30" s="74">
        <f t="shared" si="5"/>
        <v>0</v>
      </c>
      <c r="M30" s="74">
        <f t="shared" si="6"/>
        <v>0</v>
      </c>
      <c r="N30" s="74">
        <v>0</v>
      </c>
      <c r="O30" s="74">
        <v>0</v>
      </c>
      <c r="P30" s="74">
        <v>0</v>
      </c>
      <c r="Q30" s="74">
        <v>0</v>
      </c>
      <c r="R30" s="74">
        <f t="shared" si="7"/>
        <v>0</v>
      </c>
      <c r="S30" s="74">
        <v>0</v>
      </c>
      <c r="T30" s="74">
        <v>0</v>
      </c>
      <c r="U30" s="74">
        <v>0</v>
      </c>
      <c r="V30" s="74">
        <v>0</v>
      </c>
      <c r="W30" s="74">
        <f t="shared" si="8"/>
        <v>0</v>
      </c>
      <c r="X30" s="74">
        <v>0</v>
      </c>
      <c r="Y30" s="74">
        <v>0</v>
      </c>
      <c r="Z30" s="74">
        <v>0</v>
      </c>
      <c r="AA30" s="74">
        <v>0</v>
      </c>
      <c r="AB30" s="75">
        <v>0</v>
      </c>
      <c r="AC30" s="74">
        <v>0</v>
      </c>
      <c r="AD30" s="74">
        <v>0</v>
      </c>
      <c r="AE30" s="74">
        <f t="shared" si="9"/>
        <v>0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0</v>
      </c>
      <c r="AN30" s="74">
        <f t="shared" si="12"/>
        <v>83158</v>
      </c>
      <c r="AO30" s="74">
        <f t="shared" si="13"/>
        <v>45397</v>
      </c>
      <c r="AP30" s="74">
        <v>45397</v>
      </c>
      <c r="AQ30" s="74">
        <v>0</v>
      </c>
      <c r="AR30" s="74">
        <v>0</v>
      </c>
      <c r="AS30" s="74">
        <v>0</v>
      </c>
      <c r="AT30" s="74">
        <f t="shared" si="14"/>
        <v>34153</v>
      </c>
      <c r="AU30" s="74">
        <v>0</v>
      </c>
      <c r="AV30" s="74">
        <v>34153</v>
      </c>
      <c r="AW30" s="74">
        <v>0</v>
      </c>
      <c r="AX30" s="74">
        <v>0</v>
      </c>
      <c r="AY30" s="74">
        <f t="shared" si="15"/>
        <v>3608</v>
      </c>
      <c r="AZ30" s="74">
        <v>0</v>
      </c>
      <c r="BA30" s="74">
        <v>0</v>
      </c>
      <c r="BB30" s="74">
        <v>3608</v>
      </c>
      <c r="BC30" s="74">
        <v>0</v>
      </c>
      <c r="BD30" s="75">
        <v>0</v>
      </c>
      <c r="BE30" s="74">
        <v>0</v>
      </c>
      <c r="BF30" s="74">
        <v>0</v>
      </c>
      <c r="BG30" s="74">
        <f t="shared" si="16"/>
        <v>83158</v>
      </c>
      <c r="BH30" s="74">
        <f t="shared" si="45"/>
        <v>0</v>
      </c>
      <c r="BI30" s="74">
        <f t="shared" si="45"/>
        <v>0</v>
      </c>
      <c r="BJ30" s="74">
        <f t="shared" si="45"/>
        <v>0</v>
      </c>
      <c r="BK30" s="74">
        <f t="shared" si="45"/>
        <v>0</v>
      </c>
      <c r="BL30" s="74">
        <f t="shared" si="45"/>
        <v>0</v>
      </c>
      <c r="BM30" s="74">
        <f t="shared" si="45"/>
        <v>0</v>
      </c>
      <c r="BN30" s="74">
        <f t="shared" si="45"/>
        <v>0</v>
      </c>
      <c r="BO30" s="75">
        <v>0</v>
      </c>
      <c r="BP30" s="74">
        <f t="shared" si="46"/>
        <v>83158</v>
      </c>
      <c r="BQ30" s="74">
        <f t="shared" si="46"/>
        <v>45397</v>
      </c>
      <c r="BR30" s="74">
        <f t="shared" si="46"/>
        <v>45397</v>
      </c>
      <c r="BS30" s="74">
        <f t="shared" si="46"/>
        <v>0</v>
      </c>
      <c r="BT30" s="74">
        <f t="shared" si="46"/>
        <v>0</v>
      </c>
      <c r="BU30" s="74">
        <f t="shared" si="46"/>
        <v>0</v>
      </c>
      <c r="BV30" s="74">
        <f t="shared" si="46"/>
        <v>34153</v>
      </c>
      <c r="BW30" s="74">
        <f t="shared" si="46"/>
        <v>0</v>
      </c>
      <c r="BX30" s="74">
        <f t="shared" si="46"/>
        <v>34153</v>
      </c>
      <c r="BY30" s="74">
        <f t="shared" si="46"/>
        <v>0</v>
      </c>
      <c r="BZ30" s="74">
        <f t="shared" si="46"/>
        <v>0</v>
      </c>
      <c r="CA30" s="74">
        <f t="shared" si="46"/>
        <v>3608</v>
      </c>
      <c r="CB30" s="74">
        <f t="shared" si="46"/>
        <v>0</v>
      </c>
      <c r="CC30" s="74">
        <f t="shared" si="46"/>
        <v>0</v>
      </c>
      <c r="CD30" s="74">
        <f t="shared" si="46"/>
        <v>3608</v>
      </c>
      <c r="CE30" s="74">
        <f t="shared" si="46"/>
        <v>0</v>
      </c>
      <c r="CF30" s="75">
        <v>0</v>
      </c>
      <c r="CG30" s="74">
        <f t="shared" si="47"/>
        <v>0</v>
      </c>
      <c r="CH30" s="74">
        <f t="shared" si="47"/>
        <v>0</v>
      </c>
      <c r="CI30" s="74">
        <f t="shared" si="47"/>
        <v>83158</v>
      </c>
    </row>
    <row r="31" spans="1:87" s="50" customFormat="1" ht="12" customHeight="1">
      <c r="A31" s="53" t="s">
        <v>361</v>
      </c>
      <c r="B31" s="54" t="s">
        <v>409</v>
      </c>
      <c r="C31" s="53" t="s">
        <v>410</v>
      </c>
      <c r="D31" s="74">
        <f t="shared" si="3"/>
        <v>240546</v>
      </c>
      <c r="E31" s="74">
        <f t="shared" si="4"/>
        <v>240546</v>
      </c>
      <c r="F31" s="74">
        <v>0</v>
      </c>
      <c r="G31" s="74">
        <v>240546</v>
      </c>
      <c r="H31" s="74">
        <v>0</v>
      </c>
      <c r="I31" s="74">
        <v>0</v>
      </c>
      <c r="J31" s="74">
        <v>0</v>
      </c>
      <c r="K31" s="75">
        <v>0</v>
      </c>
      <c r="L31" s="74">
        <f t="shared" si="5"/>
        <v>357348</v>
      </c>
      <c r="M31" s="74">
        <f t="shared" si="6"/>
        <v>30758</v>
      </c>
      <c r="N31" s="74">
        <v>10942</v>
      </c>
      <c r="O31" s="74">
        <v>19816</v>
      </c>
      <c r="P31" s="74">
        <v>0</v>
      </c>
      <c r="Q31" s="74">
        <v>0</v>
      </c>
      <c r="R31" s="74">
        <f t="shared" si="7"/>
        <v>640</v>
      </c>
      <c r="S31" s="74">
        <v>640</v>
      </c>
      <c r="T31" s="74">
        <v>0</v>
      </c>
      <c r="U31" s="74">
        <v>0</v>
      </c>
      <c r="V31" s="74">
        <v>0</v>
      </c>
      <c r="W31" s="74">
        <f t="shared" si="8"/>
        <v>325950</v>
      </c>
      <c r="X31" s="74">
        <v>0</v>
      </c>
      <c r="Y31" s="74">
        <v>325950</v>
      </c>
      <c r="Z31" s="74">
        <v>0</v>
      </c>
      <c r="AA31" s="74">
        <v>0</v>
      </c>
      <c r="AB31" s="75">
        <v>0</v>
      </c>
      <c r="AC31" s="74">
        <v>0</v>
      </c>
      <c r="AD31" s="74">
        <v>17067</v>
      </c>
      <c r="AE31" s="74">
        <f t="shared" si="9"/>
        <v>614961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0</v>
      </c>
      <c r="AO31" s="74">
        <f t="shared" si="13"/>
        <v>0</v>
      </c>
      <c r="AP31" s="74">
        <v>0</v>
      </c>
      <c r="AQ31" s="74">
        <v>0</v>
      </c>
      <c r="AR31" s="74">
        <v>0</v>
      </c>
      <c r="AS31" s="74">
        <v>0</v>
      </c>
      <c r="AT31" s="74">
        <f t="shared" si="14"/>
        <v>0</v>
      </c>
      <c r="AU31" s="74">
        <v>0</v>
      </c>
      <c r="AV31" s="74">
        <v>0</v>
      </c>
      <c r="AW31" s="74">
        <v>0</v>
      </c>
      <c r="AX31" s="74">
        <v>0</v>
      </c>
      <c r="AY31" s="74">
        <f t="shared" si="15"/>
        <v>0</v>
      </c>
      <c r="AZ31" s="74">
        <v>0</v>
      </c>
      <c r="BA31" s="74">
        <v>0</v>
      </c>
      <c r="BB31" s="74">
        <v>0</v>
      </c>
      <c r="BC31" s="74">
        <v>0</v>
      </c>
      <c r="BD31" s="75">
        <v>0</v>
      </c>
      <c r="BE31" s="74">
        <v>0</v>
      </c>
      <c r="BF31" s="74">
        <v>0</v>
      </c>
      <c r="BG31" s="74">
        <f t="shared" si="16"/>
        <v>0</v>
      </c>
      <c r="BH31" s="74">
        <f t="shared" si="45"/>
        <v>240546</v>
      </c>
      <c r="BI31" s="74">
        <f t="shared" si="45"/>
        <v>240546</v>
      </c>
      <c r="BJ31" s="74">
        <f t="shared" si="45"/>
        <v>0</v>
      </c>
      <c r="BK31" s="74">
        <f t="shared" si="45"/>
        <v>240546</v>
      </c>
      <c r="BL31" s="74">
        <f t="shared" si="45"/>
        <v>0</v>
      </c>
      <c r="BM31" s="74">
        <f t="shared" si="45"/>
        <v>0</v>
      </c>
      <c r="BN31" s="74">
        <f t="shared" si="45"/>
        <v>0</v>
      </c>
      <c r="BO31" s="75">
        <v>0</v>
      </c>
      <c r="BP31" s="74">
        <f t="shared" si="46"/>
        <v>357348</v>
      </c>
      <c r="BQ31" s="74">
        <f t="shared" si="46"/>
        <v>30758</v>
      </c>
      <c r="BR31" s="74">
        <f t="shared" si="46"/>
        <v>10942</v>
      </c>
      <c r="BS31" s="74">
        <f t="shared" si="46"/>
        <v>19816</v>
      </c>
      <c r="BT31" s="74">
        <f t="shared" si="46"/>
        <v>0</v>
      </c>
      <c r="BU31" s="74">
        <f t="shared" si="46"/>
        <v>0</v>
      </c>
      <c r="BV31" s="74">
        <f t="shared" si="46"/>
        <v>640</v>
      </c>
      <c r="BW31" s="74">
        <f t="shared" si="46"/>
        <v>640</v>
      </c>
      <c r="BX31" s="74">
        <f t="shared" si="46"/>
        <v>0</v>
      </c>
      <c r="BY31" s="74">
        <f t="shared" si="46"/>
        <v>0</v>
      </c>
      <c r="BZ31" s="74">
        <f t="shared" si="46"/>
        <v>0</v>
      </c>
      <c r="CA31" s="74">
        <f t="shared" si="46"/>
        <v>325950</v>
      </c>
      <c r="CB31" s="74">
        <f t="shared" si="46"/>
        <v>0</v>
      </c>
      <c r="CC31" s="74">
        <f t="shared" si="46"/>
        <v>325950</v>
      </c>
      <c r="CD31" s="74">
        <f t="shared" si="46"/>
        <v>0</v>
      </c>
      <c r="CE31" s="74">
        <f t="shared" si="46"/>
        <v>0</v>
      </c>
      <c r="CF31" s="75">
        <v>0</v>
      </c>
      <c r="CG31" s="74">
        <f t="shared" si="47"/>
        <v>0</v>
      </c>
      <c r="CH31" s="74">
        <f t="shared" si="47"/>
        <v>17067</v>
      </c>
      <c r="CI31" s="74">
        <f t="shared" si="47"/>
        <v>614961</v>
      </c>
    </row>
    <row r="32" spans="1:87" s="50" customFormat="1" ht="12" customHeight="1">
      <c r="A32" s="53" t="s">
        <v>361</v>
      </c>
      <c r="B32" s="54" t="s">
        <v>411</v>
      </c>
      <c r="C32" s="53" t="s">
        <v>412</v>
      </c>
      <c r="D32" s="74">
        <f t="shared" si="3"/>
        <v>0</v>
      </c>
      <c r="E32" s="74">
        <f t="shared" si="4"/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5">
        <v>0</v>
      </c>
      <c r="L32" s="74">
        <f t="shared" si="5"/>
        <v>61856</v>
      </c>
      <c r="M32" s="74">
        <f t="shared" si="6"/>
        <v>27973</v>
      </c>
      <c r="N32" s="74">
        <v>14416</v>
      </c>
      <c r="O32" s="74">
        <v>0</v>
      </c>
      <c r="P32" s="74">
        <v>13557</v>
      </c>
      <c r="Q32" s="74">
        <v>0</v>
      </c>
      <c r="R32" s="74">
        <f t="shared" si="7"/>
        <v>14685</v>
      </c>
      <c r="S32" s="74">
        <v>0</v>
      </c>
      <c r="T32" s="74">
        <v>14645</v>
      </c>
      <c r="U32" s="74">
        <v>40</v>
      </c>
      <c r="V32" s="74">
        <v>0</v>
      </c>
      <c r="W32" s="74">
        <f t="shared" si="8"/>
        <v>19198</v>
      </c>
      <c r="X32" s="74">
        <v>0</v>
      </c>
      <c r="Y32" s="74">
        <v>19198</v>
      </c>
      <c r="Z32" s="74">
        <v>0</v>
      </c>
      <c r="AA32" s="74">
        <v>0</v>
      </c>
      <c r="AB32" s="75">
        <v>0</v>
      </c>
      <c r="AC32" s="74">
        <v>0</v>
      </c>
      <c r="AD32" s="74">
        <v>2195</v>
      </c>
      <c r="AE32" s="74">
        <f t="shared" si="9"/>
        <v>64051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0</v>
      </c>
      <c r="AN32" s="74">
        <f t="shared" si="12"/>
        <v>0</v>
      </c>
      <c r="AO32" s="74">
        <f t="shared" si="13"/>
        <v>0</v>
      </c>
      <c r="AP32" s="74">
        <v>0</v>
      </c>
      <c r="AQ32" s="74">
        <v>0</v>
      </c>
      <c r="AR32" s="74">
        <v>0</v>
      </c>
      <c r="AS32" s="74">
        <v>0</v>
      </c>
      <c r="AT32" s="74">
        <f t="shared" si="14"/>
        <v>0</v>
      </c>
      <c r="AU32" s="74">
        <v>0</v>
      </c>
      <c r="AV32" s="74">
        <v>0</v>
      </c>
      <c r="AW32" s="74">
        <v>0</v>
      </c>
      <c r="AX32" s="74">
        <v>0</v>
      </c>
      <c r="AY32" s="74">
        <f t="shared" si="15"/>
        <v>0</v>
      </c>
      <c r="AZ32" s="74">
        <v>0</v>
      </c>
      <c r="BA32" s="74">
        <v>0</v>
      </c>
      <c r="BB32" s="74">
        <v>0</v>
      </c>
      <c r="BC32" s="74">
        <v>0</v>
      </c>
      <c r="BD32" s="75">
        <v>0</v>
      </c>
      <c r="BE32" s="74">
        <v>0</v>
      </c>
      <c r="BF32" s="74">
        <v>0</v>
      </c>
      <c r="BG32" s="74">
        <f t="shared" si="16"/>
        <v>0</v>
      </c>
      <c r="BH32" s="74">
        <f t="shared" si="45"/>
        <v>0</v>
      </c>
      <c r="BI32" s="74">
        <f t="shared" si="45"/>
        <v>0</v>
      </c>
      <c r="BJ32" s="74">
        <f t="shared" si="45"/>
        <v>0</v>
      </c>
      <c r="BK32" s="74">
        <f t="shared" si="45"/>
        <v>0</v>
      </c>
      <c r="BL32" s="74">
        <f t="shared" si="45"/>
        <v>0</v>
      </c>
      <c r="BM32" s="74">
        <f t="shared" si="45"/>
        <v>0</v>
      </c>
      <c r="BN32" s="74">
        <f t="shared" si="45"/>
        <v>0</v>
      </c>
      <c r="BO32" s="75">
        <v>0</v>
      </c>
      <c r="BP32" s="74">
        <f t="shared" si="46"/>
        <v>61856</v>
      </c>
      <c r="BQ32" s="74">
        <f t="shared" si="46"/>
        <v>27973</v>
      </c>
      <c r="BR32" s="74">
        <f t="shared" si="46"/>
        <v>14416</v>
      </c>
      <c r="BS32" s="74">
        <f t="shared" si="46"/>
        <v>0</v>
      </c>
      <c r="BT32" s="74">
        <f t="shared" si="46"/>
        <v>13557</v>
      </c>
      <c r="BU32" s="74">
        <f t="shared" si="46"/>
        <v>0</v>
      </c>
      <c r="BV32" s="74">
        <f t="shared" si="46"/>
        <v>14685</v>
      </c>
      <c r="BW32" s="74">
        <f t="shared" si="46"/>
        <v>0</v>
      </c>
      <c r="BX32" s="74">
        <f t="shared" si="46"/>
        <v>14645</v>
      </c>
      <c r="BY32" s="74">
        <f t="shared" si="46"/>
        <v>40</v>
      </c>
      <c r="BZ32" s="74">
        <f t="shared" si="46"/>
        <v>0</v>
      </c>
      <c r="CA32" s="74">
        <f t="shared" si="46"/>
        <v>19198</v>
      </c>
      <c r="CB32" s="74">
        <f t="shared" si="46"/>
        <v>0</v>
      </c>
      <c r="CC32" s="74">
        <f t="shared" si="46"/>
        <v>19198</v>
      </c>
      <c r="CD32" s="74">
        <f t="shared" si="46"/>
        <v>0</v>
      </c>
      <c r="CE32" s="74">
        <f t="shared" si="46"/>
        <v>0</v>
      </c>
      <c r="CF32" s="75">
        <v>0</v>
      </c>
      <c r="CG32" s="74">
        <f t="shared" si="47"/>
        <v>0</v>
      </c>
      <c r="CH32" s="74">
        <f t="shared" si="47"/>
        <v>2195</v>
      </c>
      <c r="CI32" s="74">
        <f t="shared" si="47"/>
        <v>64051</v>
      </c>
    </row>
    <row r="33" spans="1:87" s="50" customFormat="1" ht="12" customHeight="1">
      <c r="A33" s="53" t="s">
        <v>361</v>
      </c>
      <c r="B33" s="54" t="s">
        <v>413</v>
      </c>
      <c r="C33" s="53" t="s">
        <v>414</v>
      </c>
      <c r="D33" s="74">
        <f t="shared" si="3"/>
        <v>118917</v>
      </c>
      <c r="E33" s="74">
        <f t="shared" si="4"/>
        <v>118917</v>
      </c>
      <c r="F33" s="74">
        <v>0</v>
      </c>
      <c r="G33" s="74">
        <v>109598</v>
      </c>
      <c r="H33" s="74">
        <v>9319</v>
      </c>
      <c r="I33" s="74">
        <v>0</v>
      </c>
      <c r="J33" s="74">
        <v>0</v>
      </c>
      <c r="K33" s="75">
        <v>0</v>
      </c>
      <c r="L33" s="74">
        <f t="shared" si="5"/>
        <v>525160</v>
      </c>
      <c r="M33" s="74">
        <f t="shared" si="6"/>
        <v>118972</v>
      </c>
      <c r="N33" s="74">
        <v>32877</v>
      </c>
      <c r="O33" s="74"/>
      <c r="P33" s="74">
        <v>86095</v>
      </c>
      <c r="Q33" s="74">
        <v>0</v>
      </c>
      <c r="R33" s="74">
        <f t="shared" si="7"/>
        <v>177531</v>
      </c>
      <c r="S33" s="74">
        <v>1538</v>
      </c>
      <c r="T33" s="74">
        <v>173184</v>
      </c>
      <c r="U33" s="74">
        <v>2809</v>
      </c>
      <c r="V33" s="74">
        <v>0</v>
      </c>
      <c r="W33" s="74">
        <f t="shared" si="8"/>
        <v>228657</v>
      </c>
      <c r="X33" s="74">
        <v>122891</v>
      </c>
      <c r="Y33" s="74">
        <v>100442</v>
      </c>
      <c r="Z33" s="74">
        <v>2093</v>
      </c>
      <c r="AA33" s="74">
        <v>3231</v>
      </c>
      <c r="AB33" s="75">
        <v>0</v>
      </c>
      <c r="AC33" s="74">
        <v>0</v>
      </c>
      <c r="AD33" s="74">
        <v>30</v>
      </c>
      <c r="AE33" s="74">
        <f t="shared" si="9"/>
        <v>644107</v>
      </c>
      <c r="AF33" s="74">
        <f t="shared" si="10"/>
        <v>0</v>
      </c>
      <c r="AG33" s="74">
        <f t="shared" si="11"/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5">
        <v>0</v>
      </c>
      <c r="AN33" s="74">
        <f t="shared" si="12"/>
        <v>0</v>
      </c>
      <c r="AO33" s="74">
        <f t="shared" si="13"/>
        <v>0</v>
      </c>
      <c r="AP33" s="74">
        <v>0</v>
      </c>
      <c r="AQ33" s="74">
        <v>0</v>
      </c>
      <c r="AR33" s="74">
        <v>0</v>
      </c>
      <c r="AS33" s="74">
        <v>0</v>
      </c>
      <c r="AT33" s="74">
        <f t="shared" si="14"/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f t="shared" si="15"/>
        <v>0</v>
      </c>
      <c r="AZ33" s="74">
        <v>0</v>
      </c>
      <c r="BA33" s="74">
        <v>0</v>
      </c>
      <c r="BB33" s="74">
        <v>0</v>
      </c>
      <c r="BC33" s="74">
        <v>0</v>
      </c>
      <c r="BD33" s="75">
        <v>0</v>
      </c>
      <c r="BE33" s="74">
        <v>0</v>
      </c>
      <c r="BF33" s="74">
        <v>0</v>
      </c>
      <c r="BG33" s="74">
        <f t="shared" si="16"/>
        <v>0</v>
      </c>
      <c r="BH33" s="74">
        <f t="shared" si="45"/>
        <v>118917</v>
      </c>
      <c r="BI33" s="74">
        <f t="shared" si="45"/>
        <v>118917</v>
      </c>
      <c r="BJ33" s="74">
        <f t="shared" si="45"/>
        <v>0</v>
      </c>
      <c r="BK33" s="74">
        <f t="shared" si="45"/>
        <v>109598</v>
      </c>
      <c r="BL33" s="74">
        <f t="shared" si="45"/>
        <v>9319</v>
      </c>
      <c r="BM33" s="74">
        <f t="shared" si="45"/>
        <v>0</v>
      </c>
      <c r="BN33" s="74">
        <f t="shared" si="45"/>
        <v>0</v>
      </c>
      <c r="BO33" s="75">
        <v>0</v>
      </c>
      <c r="BP33" s="74">
        <f t="shared" si="46"/>
        <v>525160</v>
      </c>
      <c r="BQ33" s="74">
        <f t="shared" si="46"/>
        <v>118972</v>
      </c>
      <c r="BR33" s="74">
        <f t="shared" si="46"/>
        <v>32877</v>
      </c>
      <c r="BS33" s="74">
        <f t="shared" si="46"/>
        <v>0</v>
      </c>
      <c r="BT33" s="74">
        <f t="shared" si="46"/>
        <v>86095</v>
      </c>
      <c r="BU33" s="74">
        <f t="shared" si="46"/>
        <v>0</v>
      </c>
      <c r="BV33" s="74">
        <f t="shared" si="46"/>
        <v>177531</v>
      </c>
      <c r="BW33" s="74">
        <f t="shared" si="46"/>
        <v>1538</v>
      </c>
      <c r="BX33" s="74">
        <f t="shared" si="46"/>
        <v>173184</v>
      </c>
      <c r="BY33" s="74">
        <f t="shared" si="46"/>
        <v>2809</v>
      </c>
      <c r="BZ33" s="74">
        <f t="shared" si="46"/>
        <v>0</v>
      </c>
      <c r="CA33" s="74">
        <f t="shared" si="46"/>
        <v>228657</v>
      </c>
      <c r="CB33" s="74">
        <f t="shared" si="46"/>
        <v>122891</v>
      </c>
      <c r="CC33" s="74">
        <f t="shared" si="46"/>
        <v>100442</v>
      </c>
      <c r="CD33" s="74">
        <f t="shared" si="46"/>
        <v>2093</v>
      </c>
      <c r="CE33" s="74">
        <f t="shared" si="46"/>
        <v>3231</v>
      </c>
      <c r="CF33" s="75">
        <v>0</v>
      </c>
      <c r="CG33" s="74">
        <f t="shared" si="47"/>
        <v>0</v>
      </c>
      <c r="CH33" s="74">
        <f t="shared" si="47"/>
        <v>30</v>
      </c>
      <c r="CI33" s="74">
        <f t="shared" si="47"/>
        <v>644107</v>
      </c>
    </row>
    <row r="34" spans="1:87" s="50" customFormat="1" ht="12" customHeight="1">
      <c r="A34" s="53" t="s">
        <v>361</v>
      </c>
      <c r="B34" s="54" t="s">
        <v>415</v>
      </c>
      <c r="C34" s="53" t="s">
        <v>416</v>
      </c>
      <c r="D34" s="74">
        <f t="shared" si="3"/>
        <v>27489</v>
      </c>
      <c r="E34" s="74">
        <f t="shared" si="4"/>
        <v>27489</v>
      </c>
      <c r="F34" s="74">
        <v>0</v>
      </c>
      <c r="G34" s="74">
        <v>27489</v>
      </c>
      <c r="H34" s="74">
        <v>0</v>
      </c>
      <c r="I34" s="74">
        <v>0</v>
      </c>
      <c r="J34" s="74">
        <v>0</v>
      </c>
      <c r="K34" s="75">
        <v>0</v>
      </c>
      <c r="L34" s="74">
        <f t="shared" si="5"/>
        <v>258164</v>
      </c>
      <c r="M34" s="74">
        <f t="shared" si="6"/>
        <v>41712</v>
      </c>
      <c r="N34" s="74">
        <v>41712</v>
      </c>
      <c r="O34" s="74">
        <v>0</v>
      </c>
      <c r="P34" s="74"/>
      <c r="Q34" s="74"/>
      <c r="R34" s="74">
        <f t="shared" si="7"/>
        <v>90875</v>
      </c>
      <c r="S34" s="74">
        <v>0</v>
      </c>
      <c r="T34" s="74">
        <v>77915</v>
      </c>
      <c r="U34" s="74">
        <v>12960</v>
      </c>
      <c r="V34" s="74">
        <v>0</v>
      </c>
      <c r="W34" s="74">
        <f t="shared" si="8"/>
        <v>110956</v>
      </c>
      <c r="X34" s="74">
        <v>44887</v>
      </c>
      <c r="Y34" s="74">
        <v>62427</v>
      </c>
      <c r="Z34" s="74">
        <v>3642</v>
      </c>
      <c r="AA34" s="74">
        <v>0</v>
      </c>
      <c r="AB34" s="75">
        <v>0</v>
      </c>
      <c r="AC34" s="74">
        <v>14621</v>
      </c>
      <c r="AD34" s="74">
        <v>14252</v>
      </c>
      <c r="AE34" s="74">
        <f t="shared" si="9"/>
        <v>299905</v>
      </c>
      <c r="AF34" s="74">
        <f t="shared" si="10"/>
        <v>0</v>
      </c>
      <c r="AG34" s="74">
        <f t="shared" si="11"/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5">
        <v>0</v>
      </c>
      <c r="AN34" s="74">
        <f t="shared" si="12"/>
        <v>124847</v>
      </c>
      <c r="AO34" s="74">
        <f t="shared" si="13"/>
        <v>7047</v>
      </c>
      <c r="AP34" s="74">
        <v>7047</v>
      </c>
      <c r="AQ34" s="74">
        <v>0</v>
      </c>
      <c r="AR34" s="74"/>
      <c r="AS34" s="74">
        <v>0</v>
      </c>
      <c r="AT34" s="74">
        <f t="shared" si="14"/>
        <v>36391</v>
      </c>
      <c r="AU34" s="74">
        <v>0</v>
      </c>
      <c r="AV34" s="74">
        <v>36391</v>
      </c>
      <c r="AW34" s="74">
        <v>0</v>
      </c>
      <c r="AX34" s="74">
        <v>0</v>
      </c>
      <c r="AY34" s="74">
        <f t="shared" si="15"/>
        <v>80522</v>
      </c>
      <c r="AZ34" s="74">
        <v>3135</v>
      </c>
      <c r="BA34" s="74">
        <v>77387</v>
      </c>
      <c r="BB34" s="74">
        <v>0</v>
      </c>
      <c r="BC34" s="74">
        <v>0</v>
      </c>
      <c r="BD34" s="75">
        <v>0</v>
      </c>
      <c r="BE34" s="74">
        <v>887</v>
      </c>
      <c r="BF34" s="74">
        <v>7972</v>
      </c>
      <c r="BG34" s="74">
        <f t="shared" si="16"/>
        <v>132819</v>
      </c>
      <c r="BH34" s="74">
        <f t="shared" si="45"/>
        <v>27489</v>
      </c>
      <c r="BI34" s="74">
        <f t="shared" si="45"/>
        <v>27489</v>
      </c>
      <c r="BJ34" s="74">
        <f t="shared" si="45"/>
        <v>0</v>
      </c>
      <c r="BK34" s="74">
        <f t="shared" si="45"/>
        <v>27489</v>
      </c>
      <c r="BL34" s="74">
        <f t="shared" si="45"/>
        <v>0</v>
      </c>
      <c r="BM34" s="74">
        <f t="shared" si="45"/>
        <v>0</v>
      </c>
      <c r="BN34" s="74">
        <f t="shared" si="45"/>
        <v>0</v>
      </c>
      <c r="BO34" s="75">
        <v>0</v>
      </c>
      <c r="BP34" s="74">
        <f t="shared" si="46"/>
        <v>383011</v>
      </c>
      <c r="BQ34" s="74">
        <f t="shared" si="46"/>
        <v>48759</v>
      </c>
      <c r="BR34" s="74">
        <f t="shared" si="46"/>
        <v>48759</v>
      </c>
      <c r="BS34" s="74">
        <f t="shared" si="46"/>
        <v>0</v>
      </c>
      <c r="BT34" s="74">
        <f t="shared" si="46"/>
        <v>0</v>
      </c>
      <c r="BU34" s="74">
        <f t="shared" si="46"/>
        <v>0</v>
      </c>
      <c r="BV34" s="74">
        <f t="shared" si="46"/>
        <v>127266</v>
      </c>
      <c r="BW34" s="74">
        <f t="shared" si="46"/>
        <v>0</v>
      </c>
      <c r="BX34" s="74">
        <f t="shared" si="46"/>
        <v>114306</v>
      </c>
      <c r="BY34" s="74">
        <f t="shared" si="46"/>
        <v>12960</v>
      </c>
      <c r="BZ34" s="74">
        <f t="shared" si="46"/>
        <v>0</v>
      </c>
      <c r="CA34" s="74">
        <f t="shared" si="46"/>
        <v>191478</v>
      </c>
      <c r="CB34" s="74">
        <f t="shared" si="46"/>
        <v>48022</v>
      </c>
      <c r="CC34" s="74">
        <f t="shared" si="46"/>
        <v>139814</v>
      </c>
      <c r="CD34" s="74">
        <f t="shared" si="46"/>
        <v>3642</v>
      </c>
      <c r="CE34" s="74">
        <f t="shared" si="46"/>
        <v>0</v>
      </c>
      <c r="CF34" s="75">
        <v>0</v>
      </c>
      <c r="CG34" s="74">
        <f t="shared" si="47"/>
        <v>15508</v>
      </c>
      <c r="CH34" s="74">
        <f t="shared" si="47"/>
        <v>22224</v>
      </c>
      <c r="CI34" s="74">
        <f t="shared" si="47"/>
        <v>432724</v>
      </c>
    </row>
    <row r="35" spans="1:87" s="50" customFormat="1" ht="12" customHeight="1">
      <c r="A35" s="53" t="s">
        <v>361</v>
      </c>
      <c r="B35" s="54" t="s">
        <v>417</v>
      </c>
      <c r="C35" s="53" t="s">
        <v>418</v>
      </c>
      <c r="D35" s="74">
        <f t="shared" si="3"/>
        <v>0</v>
      </c>
      <c r="E35" s="74">
        <f t="shared" si="4"/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5">
        <v>0</v>
      </c>
      <c r="L35" s="74">
        <f t="shared" si="5"/>
        <v>693861</v>
      </c>
      <c r="M35" s="74">
        <f t="shared" si="6"/>
        <v>87464</v>
      </c>
      <c r="N35" s="74">
        <v>87464</v>
      </c>
      <c r="O35" s="74">
        <v>0</v>
      </c>
      <c r="P35" s="74">
        <v>0</v>
      </c>
      <c r="Q35" s="74"/>
      <c r="R35" s="74">
        <f t="shared" si="7"/>
        <v>601</v>
      </c>
      <c r="S35" s="74">
        <v>0</v>
      </c>
      <c r="T35" s="74">
        <v>601</v>
      </c>
      <c r="U35" s="74">
        <v>0</v>
      </c>
      <c r="V35" s="74">
        <v>0</v>
      </c>
      <c r="W35" s="74">
        <f t="shared" si="8"/>
        <v>605796</v>
      </c>
      <c r="X35" s="74">
        <v>0</v>
      </c>
      <c r="Y35" s="74">
        <v>605796</v>
      </c>
      <c r="Z35" s="74">
        <v>0</v>
      </c>
      <c r="AA35" s="74">
        <v>0</v>
      </c>
      <c r="AB35" s="75">
        <v>0</v>
      </c>
      <c r="AC35" s="74">
        <v>0</v>
      </c>
      <c r="AD35" s="74">
        <v>36118</v>
      </c>
      <c r="AE35" s="74">
        <f t="shared" si="9"/>
        <v>729979</v>
      </c>
      <c r="AF35" s="74">
        <f t="shared" si="10"/>
        <v>0</v>
      </c>
      <c r="AG35" s="74">
        <f t="shared" si="11"/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5">
        <v>0</v>
      </c>
      <c r="AN35" s="74">
        <f t="shared" si="12"/>
        <v>43305</v>
      </c>
      <c r="AO35" s="74">
        <f t="shared" si="13"/>
        <v>43305</v>
      </c>
      <c r="AP35" s="74">
        <v>43305</v>
      </c>
      <c r="AQ35" s="74">
        <v>0</v>
      </c>
      <c r="AR35" s="74">
        <v>0</v>
      </c>
      <c r="AS35" s="74">
        <v>0</v>
      </c>
      <c r="AT35" s="74">
        <f t="shared" si="14"/>
        <v>0</v>
      </c>
      <c r="AU35" s="74">
        <v>0</v>
      </c>
      <c r="AV35" s="74">
        <v>0</v>
      </c>
      <c r="AW35" s="74">
        <v>0</v>
      </c>
      <c r="AX35" s="74">
        <v>0</v>
      </c>
      <c r="AY35" s="74">
        <f t="shared" si="15"/>
        <v>0</v>
      </c>
      <c r="AZ35" s="74">
        <v>0</v>
      </c>
      <c r="BA35" s="74">
        <v>0</v>
      </c>
      <c r="BB35" s="74">
        <v>0</v>
      </c>
      <c r="BC35" s="74">
        <v>0</v>
      </c>
      <c r="BD35" s="75">
        <v>0</v>
      </c>
      <c r="BE35" s="74">
        <v>0</v>
      </c>
      <c r="BF35" s="74">
        <v>0</v>
      </c>
      <c r="BG35" s="74">
        <f t="shared" si="16"/>
        <v>43305</v>
      </c>
      <c r="BH35" s="74">
        <f t="shared" si="45"/>
        <v>0</v>
      </c>
      <c r="BI35" s="74">
        <f t="shared" si="45"/>
        <v>0</v>
      </c>
      <c r="BJ35" s="74">
        <f t="shared" si="45"/>
        <v>0</v>
      </c>
      <c r="BK35" s="74">
        <f t="shared" si="45"/>
        <v>0</v>
      </c>
      <c r="BL35" s="74">
        <f t="shared" si="45"/>
        <v>0</v>
      </c>
      <c r="BM35" s="74">
        <f t="shared" si="45"/>
        <v>0</v>
      </c>
      <c r="BN35" s="74">
        <f t="shared" si="45"/>
        <v>0</v>
      </c>
      <c r="BO35" s="75">
        <v>0</v>
      </c>
      <c r="BP35" s="74">
        <f t="shared" si="46"/>
        <v>737166</v>
      </c>
      <c r="BQ35" s="74">
        <f t="shared" si="46"/>
        <v>130769</v>
      </c>
      <c r="BR35" s="74">
        <f t="shared" si="46"/>
        <v>130769</v>
      </c>
      <c r="BS35" s="74">
        <f t="shared" si="46"/>
        <v>0</v>
      </c>
      <c r="BT35" s="74">
        <f t="shared" si="46"/>
        <v>0</v>
      </c>
      <c r="BU35" s="74">
        <f t="shared" si="46"/>
        <v>0</v>
      </c>
      <c r="BV35" s="74">
        <f t="shared" si="46"/>
        <v>601</v>
      </c>
      <c r="BW35" s="74">
        <f t="shared" si="46"/>
        <v>0</v>
      </c>
      <c r="BX35" s="74">
        <f t="shared" si="46"/>
        <v>601</v>
      </c>
      <c r="BY35" s="74">
        <f t="shared" si="46"/>
        <v>0</v>
      </c>
      <c r="BZ35" s="74">
        <f t="shared" si="46"/>
        <v>0</v>
      </c>
      <c r="CA35" s="74">
        <f t="shared" si="46"/>
        <v>605796</v>
      </c>
      <c r="CB35" s="74">
        <f t="shared" si="46"/>
        <v>0</v>
      </c>
      <c r="CC35" s="74">
        <f t="shared" si="46"/>
        <v>605796</v>
      </c>
      <c r="CD35" s="74">
        <f t="shared" si="46"/>
        <v>0</v>
      </c>
      <c r="CE35" s="74">
        <f t="shared" si="46"/>
        <v>0</v>
      </c>
      <c r="CF35" s="75">
        <v>0</v>
      </c>
      <c r="CG35" s="74">
        <f t="shared" si="47"/>
        <v>0</v>
      </c>
      <c r="CH35" s="74">
        <f t="shared" si="47"/>
        <v>36118</v>
      </c>
      <c r="CI35" s="74">
        <f t="shared" si="47"/>
        <v>773284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ゴシック,標準"&amp;14廃棄物処理事業経費（市区町村及び一部事務組合・広域連合の合計）【歳出】（平成21年度実績）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28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5.69921875" style="76" customWidth="1"/>
    <col min="10" max="10" width="6.59765625" style="34" customWidth="1"/>
    <col min="11" max="11" width="35.59765625" style="47" customWidth="1"/>
    <col min="12" max="17" width="10.59765625" style="76" customWidth="1"/>
    <col min="18" max="18" width="6.59765625" style="34" customWidth="1"/>
    <col min="19" max="19" width="35.59765625" style="47" customWidth="1"/>
    <col min="20" max="25" width="10.59765625" style="76" customWidth="1"/>
    <col min="26" max="26" width="6.59765625" style="34" customWidth="1"/>
    <col min="27" max="27" width="35.59765625" style="47" customWidth="1"/>
    <col min="28" max="33" width="10.59765625" style="76" customWidth="1"/>
    <col min="34" max="34" width="6.59765625" style="34" customWidth="1"/>
    <col min="35" max="35" width="35.59765625" style="47" customWidth="1"/>
    <col min="36" max="41" width="10.59765625" style="76" customWidth="1"/>
    <col min="42" max="42" width="6.59765625" style="34" customWidth="1"/>
    <col min="43" max="43" width="35.59765625" style="47" customWidth="1"/>
    <col min="44" max="49" width="10.59765625" style="76" customWidth="1"/>
    <col min="50" max="50" width="6.59765625" style="34" customWidth="1"/>
    <col min="51" max="51" width="35.59765625" style="47" customWidth="1"/>
    <col min="52" max="57" width="10.59765625" style="76" customWidth="1"/>
    <col min="58" max="16384" width="9" style="47" customWidth="1"/>
  </cols>
  <sheetData>
    <row r="1" spans="1:57" s="45" customFormat="1" ht="17.25">
      <c r="A1" s="138" t="s">
        <v>419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59" t="s">
        <v>420</v>
      </c>
      <c r="B2" s="147" t="s">
        <v>421</v>
      </c>
      <c r="C2" s="156" t="s">
        <v>422</v>
      </c>
      <c r="D2" s="139" t="s">
        <v>423</v>
      </c>
      <c r="E2" s="114"/>
      <c r="F2" s="114"/>
      <c r="G2" s="114"/>
      <c r="H2" s="114"/>
      <c r="I2" s="114"/>
      <c r="J2" s="139" t="s">
        <v>35</v>
      </c>
      <c r="K2" s="59"/>
      <c r="L2" s="59"/>
      <c r="M2" s="59"/>
      <c r="N2" s="59"/>
      <c r="O2" s="59"/>
      <c r="P2" s="59"/>
      <c r="Q2" s="115"/>
      <c r="R2" s="139" t="s">
        <v>424</v>
      </c>
      <c r="S2" s="59"/>
      <c r="T2" s="59"/>
      <c r="U2" s="59"/>
      <c r="V2" s="59"/>
      <c r="W2" s="59"/>
      <c r="X2" s="59"/>
      <c r="Y2" s="115"/>
      <c r="Z2" s="139" t="s">
        <v>425</v>
      </c>
      <c r="AA2" s="59"/>
      <c r="AB2" s="59"/>
      <c r="AC2" s="59"/>
      <c r="AD2" s="59"/>
      <c r="AE2" s="59"/>
      <c r="AF2" s="59"/>
      <c r="AG2" s="115"/>
      <c r="AH2" s="139" t="s">
        <v>426</v>
      </c>
      <c r="AI2" s="59"/>
      <c r="AJ2" s="59"/>
      <c r="AK2" s="59"/>
      <c r="AL2" s="59"/>
      <c r="AM2" s="59"/>
      <c r="AN2" s="59"/>
      <c r="AO2" s="115"/>
      <c r="AP2" s="139" t="s">
        <v>427</v>
      </c>
      <c r="AQ2" s="59"/>
      <c r="AR2" s="59"/>
      <c r="AS2" s="59"/>
      <c r="AT2" s="59"/>
      <c r="AU2" s="59"/>
      <c r="AV2" s="59"/>
      <c r="AW2" s="115"/>
      <c r="AX2" s="139" t="s">
        <v>428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0"/>
      <c r="B3" s="148"/>
      <c r="C3" s="162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0"/>
      <c r="B4" s="148"/>
      <c r="C4" s="157"/>
      <c r="D4" s="119" t="s">
        <v>429</v>
      </c>
      <c r="E4" s="59"/>
      <c r="F4" s="118"/>
      <c r="G4" s="119" t="s">
        <v>430</v>
      </c>
      <c r="H4" s="59"/>
      <c r="I4" s="118"/>
      <c r="J4" s="159" t="s">
        <v>431</v>
      </c>
      <c r="K4" s="156" t="s">
        <v>432</v>
      </c>
      <c r="L4" s="119" t="s">
        <v>429</v>
      </c>
      <c r="M4" s="59"/>
      <c r="N4" s="118"/>
      <c r="O4" s="119" t="s">
        <v>430</v>
      </c>
      <c r="P4" s="59"/>
      <c r="Q4" s="118"/>
      <c r="R4" s="159" t="s">
        <v>431</v>
      </c>
      <c r="S4" s="156" t="s">
        <v>432</v>
      </c>
      <c r="T4" s="119" t="s">
        <v>429</v>
      </c>
      <c r="U4" s="59"/>
      <c r="V4" s="118"/>
      <c r="W4" s="119" t="s">
        <v>430</v>
      </c>
      <c r="X4" s="59"/>
      <c r="Y4" s="118"/>
      <c r="Z4" s="159" t="s">
        <v>431</v>
      </c>
      <c r="AA4" s="156" t="s">
        <v>432</v>
      </c>
      <c r="AB4" s="119" t="s">
        <v>429</v>
      </c>
      <c r="AC4" s="59"/>
      <c r="AD4" s="118"/>
      <c r="AE4" s="119" t="s">
        <v>430</v>
      </c>
      <c r="AF4" s="59"/>
      <c r="AG4" s="118"/>
      <c r="AH4" s="159" t="s">
        <v>431</v>
      </c>
      <c r="AI4" s="156" t="s">
        <v>432</v>
      </c>
      <c r="AJ4" s="119" t="s">
        <v>429</v>
      </c>
      <c r="AK4" s="59"/>
      <c r="AL4" s="118"/>
      <c r="AM4" s="119" t="s">
        <v>430</v>
      </c>
      <c r="AN4" s="59"/>
      <c r="AO4" s="118"/>
      <c r="AP4" s="159" t="s">
        <v>431</v>
      </c>
      <c r="AQ4" s="156" t="s">
        <v>432</v>
      </c>
      <c r="AR4" s="119" t="s">
        <v>429</v>
      </c>
      <c r="AS4" s="59"/>
      <c r="AT4" s="118"/>
      <c r="AU4" s="119" t="s">
        <v>430</v>
      </c>
      <c r="AV4" s="59"/>
      <c r="AW4" s="118"/>
      <c r="AX4" s="159" t="s">
        <v>431</v>
      </c>
      <c r="AY4" s="156" t="s">
        <v>432</v>
      </c>
      <c r="AZ4" s="119" t="s">
        <v>429</v>
      </c>
      <c r="BA4" s="59"/>
      <c r="BB4" s="118"/>
      <c r="BC4" s="119" t="s">
        <v>430</v>
      </c>
      <c r="BD4" s="59"/>
      <c r="BE4" s="118"/>
    </row>
    <row r="5" spans="1:57" s="45" customFormat="1" ht="22.5">
      <c r="A5" s="160"/>
      <c r="B5" s="148"/>
      <c r="C5" s="157"/>
      <c r="D5" s="140" t="s">
        <v>434</v>
      </c>
      <c r="E5" s="128" t="s">
        <v>435</v>
      </c>
      <c r="F5" s="129" t="s">
        <v>436</v>
      </c>
      <c r="G5" s="118" t="s">
        <v>434</v>
      </c>
      <c r="H5" s="128" t="s">
        <v>435</v>
      </c>
      <c r="I5" s="129" t="s">
        <v>436</v>
      </c>
      <c r="J5" s="160"/>
      <c r="K5" s="157"/>
      <c r="L5" s="140" t="s">
        <v>434</v>
      </c>
      <c r="M5" s="128" t="s">
        <v>435</v>
      </c>
      <c r="N5" s="129" t="s">
        <v>438</v>
      </c>
      <c r="O5" s="140" t="s">
        <v>434</v>
      </c>
      <c r="P5" s="128" t="s">
        <v>435</v>
      </c>
      <c r="Q5" s="129" t="s">
        <v>438</v>
      </c>
      <c r="R5" s="160"/>
      <c r="S5" s="157"/>
      <c r="T5" s="140" t="s">
        <v>434</v>
      </c>
      <c r="U5" s="128" t="s">
        <v>435</v>
      </c>
      <c r="V5" s="129" t="s">
        <v>438</v>
      </c>
      <c r="W5" s="140" t="s">
        <v>434</v>
      </c>
      <c r="X5" s="128" t="s">
        <v>435</v>
      </c>
      <c r="Y5" s="129" t="s">
        <v>438</v>
      </c>
      <c r="Z5" s="160"/>
      <c r="AA5" s="157"/>
      <c r="AB5" s="140" t="s">
        <v>434</v>
      </c>
      <c r="AC5" s="128" t="s">
        <v>435</v>
      </c>
      <c r="AD5" s="129" t="s">
        <v>438</v>
      </c>
      <c r="AE5" s="140" t="s">
        <v>434</v>
      </c>
      <c r="AF5" s="128" t="s">
        <v>435</v>
      </c>
      <c r="AG5" s="129" t="s">
        <v>438</v>
      </c>
      <c r="AH5" s="160"/>
      <c r="AI5" s="157"/>
      <c r="AJ5" s="140" t="s">
        <v>434</v>
      </c>
      <c r="AK5" s="128" t="s">
        <v>435</v>
      </c>
      <c r="AL5" s="129" t="s">
        <v>438</v>
      </c>
      <c r="AM5" s="140" t="s">
        <v>434</v>
      </c>
      <c r="AN5" s="128" t="s">
        <v>435</v>
      </c>
      <c r="AO5" s="129" t="s">
        <v>438</v>
      </c>
      <c r="AP5" s="160"/>
      <c r="AQ5" s="157"/>
      <c r="AR5" s="140" t="s">
        <v>434</v>
      </c>
      <c r="AS5" s="128" t="s">
        <v>435</v>
      </c>
      <c r="AT5" s="129" t="s">
        <v>438</v>
      </c>
      <c r="AU5" s="140" t="s">
        <v>434</v>
      </c>
      <c r="AV5" s="128" t="s">
        <v>435</v>
      </c>
      <c r="AW5" s="129" t="s">
        <v>438</v>
      </c>
      <c r="AX5" s="160"/>
      <c r="AY5" s="157"/>
      <c r="AZ5" s="140" t="s">
        <v>434</v>
      </c>
      <c r="BA5" s="128" t="s">
        <v>435</v>
      </c>
      <c r="BB5" s="129" t="s">
        <v>438</v>
      </c>
      <c r="BC5" s="140" t="s">
        <v>434</v>
      </c>
      <c r="BD5" s="128" t="s">
        <v>435</v>
      </c>
      <c r="BE5" s="129" t="s">
        <v>438</v>
      </c>
    </row>
    <row r="6" spans="1:57" s="46" customFormat="1" ht="13.5">
      <c r="A6" s="161"/>
      <c r="B6" s="149"/>
      <c r="C6" s="158"/>
      <c r="D6" s="141" t="s">
        <v>439</v>
      </c>
      <c r="E6" s="142" t="s">
        <v>439</v>
      </c>
      <c r="F6" s="142" t="s">
        <v>439</v>
      </c>
      <c r="G6" s="141" t="s">
        <v>439</v>
      </c>
      <c r="H6" s="142" t="s">
        <v>439</v>
      </c>
      <c r="I6" s="142" t="s">
        <v>439</v>
      </c>
      <c r="J6" s="161"/>
      <c r="K6" s="158"/>
      <c r="L6" s="141" t="s">
        <v>439</v>
      </c>
      <c r="M6" s="142" t="s">
        <v>439</v>
      </c>
      <c r="N6" s="142" t="s">
        <v>439</v>
      </c>
      <c r="O6" s="141" t="s">
        <v>439</v>
      </c>
      <c r="P6" s="142" t="s">
        <v>439</v>
      </c>
      <c r="Q6" s="142" t="s">
        <v>439</v>
      </c>
      <c r="R6" s="161"/>
      <c r="S6" s="158"/>
      <c r="T6" s="141" t="s">
        <v>439</v>
      </c>
      <c r="U6" s="142" t="s">
        <v>439</v>
      </c>
      <c r="V6" s="142" t="s">
        <v>439</v>
      </c>
      <c r="W6" s="141" t="s">
        <v>439</v>
      </c>
      <c r="X6" s="142" t="s">
        <v>439</v>
      </c>
      <c r="Y6" s="142" t="s">
        <v>439</v>
      </c>
      <c r="Z6" s="161"/>
      <c r="AA6" s="158"/>
      <c r="AB6" s="141" t="s">
        <v>439</v>
      </c>
      <c r="AC6" s="142" t="s">
        <v>439</v>
      </c>
      <c r="AD6" s="142" t="s">
        <v>439</v>
      </c>
      <c r="AE6" s="141" t="s">
        <v>439</v>
      </c>
      <c r="AF6" s="142" t="s">
        <v>439</v>
      </c>
      <c r="AG6" s="142" t="s">
        <v>439</v>
      </c>
      <c r="AH6" s="161"/>
      <c r="AI6" s="158"/>
      <c r="AJ6" s="141" t="s">
        <v>439</v>
      </c>
      <c r="AK6" s="142" t="s">
        <v>439</v>
      </c>
      <c r="AL6" s="142" t="s">
        <v>439</v>
      </c>
      <c r="AM6" s="141" t="s">
        <v>439</v>
      </c>
      <c r="AN6" s="142" t="s">
        <v>439</v>
      </c>
      <c r="AO6" s="142" t="s">
        <v>439</v>
      </c>
      <c r="AP6" s="161"/>
      <c r="AQ6" s="158"/>
      <c r="AR6" s="141" t="s">
        <v>439</v>
      </c>
      <c r="AS6" s="142" t="s">
        <v>439</v>
      </c>
      <c r="AT6" s="142" t="s">
        <v>439</v>
      </c>
      <c r="AU6" s="141" t="s">
        <v>439</v>
      </c>
      <c r="AV6" s="142" t="s">
        <v>439</v>
      </c>
      <c r="AW6" s="142" t="s">
        <v>439</v>
      </c>
      <c r="AX6" s="161"/>
      <c r="AY6" s="158"/>
      <c r="AZ6" s="141" t="s">
        <v>439</v>
      </c>
      <c r="BA6" s="142" t="s">
        <v>439</v>
      </c>
      <c r="BB6" s="142" t="s">
        <v>439</v>
      </c>
      <c r="BC6" s="141" t="s">
        <v>439</v>
      </c>
      <c r="BD6" s="142" t="s">
        <v>439</v>
      </c>
      <c r="BE6" s="142" t="s">
        <v>439</v>
      </c>
    </row>
    <row r="7" spans="1:57" s="61" customFormat="1" ht="12" customHeight="1">
      <c r="A7" s="48" t="s">
        <v>440</v>
      </c>
      <c r="B7" s="48">
        <v>32000</v>
      </c>
      <c r="C7" s="48" t="s">
        <v>436</v>
      </c>
      <c r="D7" s="70">
        <f aca="true" t="shared" si="0" ref="D7:I7">SUM(D8:D28)</f>
        <v>240545</v>
      </c>
      <c r="E7" s="70">
        <f t="shared" si="0"/>
        <v>1824907</v>
      </c>
      <c r="F7" s="70">
        <f t="shared" si="0"/>
        <v>2065452</v>
      </c>
      <c r="G7" s="70">
        <f t="shared" si="0"/>
        <v>0</v>
      </c>
      <c r="H7" s="70">
        <f t="shared" si="0"/>
        <v>350294</v>
      </c>
      <c r="I7" s="70">
        <f t="shared" si="0"/>
        <v>350294</v>
      </c>
      <c r="J7" s="49">
        <f>COUNTIF(J8:J28,"&lt;&gt;")</f>
        <v>10</v>
      </c>
      <c r="K7" s="49">
        <f>COUNTIF(K8:K28,"&lt;&gt;")</f>
        <v>10</v>
      </c>
      <c r="L7" s="70">
        <f aca="true" t="shared" si="1" ref="L7:Q7">SUM(L8:L28)</f>
        <v>212139</v>
      </c>
      <c r="M7" s="70">
        <f t="shared" si="1"/>
        <v>1261485</v>
      </c>
      <c r="N7" s="70">
        <f t="shared" si="1"/>
        <v>1473624</v>
      </c>
      <c r="O7" s="70">
        <f t="shared" si="1"/>
        <v>0</v>
      </c>
      <c r="P7" s="70">
        <f t="shared" si="1"/>
        <v>297653</v>
      </c>
      <c r="Q7" s="70">
        <f t="shared" si="1"/>
        <v>297653</v>
      </c>
      <c r="R7" s="49">
        <f>COUNTIF(R8:R28,"&lt;&gt;")</f>
        <v>5</v>
      </c>
      <c r="S7" s="49">
        <f>COUNTIF(S8:S28,"&lt;&gt;")</f>
        <v>5</v>
      </c>
      <c r="T7" s="70">
        <f aca="true" t="shared" si="2" ref="T7:Y7">SUM(T8:T28)</f>
        <v>28406</v>
      </c>
      <c r="U7" s="70">
        <f t="shared" si="2"/>
        <v>532263</v>
      </c>
      <c r="V7" s="70">
        <f t="shared" si="2"/>
        <v>560669</v>
      </c>
      <c r="W7" s="70">
        <f t="shared" si="2"/>
        <v>0</v>
      </c>
      <c r="X7" s="70">
        <f t="shared" si="2"/>
        <v>23860</v>
      </c>
      <c r="Y7" s="70">
        <f t="shared" si="2"/>
        <v>23860</v>
      </c>
      <c r="Z7" s="49">
        <f>COUNTIF(Z8:Z28,"&lt;&gt;")</f>
        <v>2</v>
      </c>
      <c r="AA7" s="49">
        <f>COUNTIF(AA8:AA28,"&lt;&gt;")</f>
        <v>2</v>
      </c>
      <c r="AB7" s="70">
        <f aca="true" t="shared" si="3" ref="AB7:AG7">SUM(AB8:AB28)</f>
        <v>0</v>
      </c>
      <c r="AC7" s="70">
        <f t="shared" si="3"/>
        <v>31159</v>
      </c>
      <c r="AD7" s="70">
        <f t="shared" si="3"/>
        <v>31159</v>
      </c>
      <c r="AE7" s="70">
        <f t="shared" si="3"/>
        <v>0</v>
      </c>
      <c r="AF7" s="70">
        <f t="shared" si="3"/>
        <v>28781</v>
      </c>
      <c r="AG7" s="70">
        <f t="shared" si="3"/>
        <v>28781</v>
      </c>
      <c r="AH7" s="49">
        <f>COUNTIF(AH8:AH28,"&lt;&gt;")</f>
        <v>0</v>
      </c>
      <c r="AI7" s="49">
        <f>COUNTIF(AI8:AI28,"&lt;&gt;")</f>
        <v>0</v>
      </c>
      <c r="AJ7" s="70">
        <f aca="true" t="shared" si="4" ref="AJ7:AO7">SUM(AJ8:AJ28)</f>
        <v>0</v>
      </c>
      <c r="AK7" s="70">
        <f t="shared" si="4"/>
        <v>0</v>
      </c>
      <c r="AL7" s="70">
        <f t="shared" si="4"/>
        <v>0</v>
      </c>
      <c r="AM7" s="70">
        <f t="shared" si="4"/>
        <v>0</v>
      </c>
      <c r="AN7" s="70">
        <f t="shared" si="4"/>
        <v>0</v>
      </c>
      <c r="AO7" s="70">
        <f t="shared" si="4"/>
        <v>0</v>
      </c>
      <c r="AP7" s="49">
        <f>COUNTIF(AP8:AP28,"&lt;&gt;")</f>
        <v>0</v>
      </c>
      <c r="AQ7" s="49">
        <f>COUNTIF(AQ8:AQ28,"&lt;&gt;")</f>
        <v>0</v>
      </c>
      <c r="AR7" s="70">
        <f aca="true" t="shared" si="5" ref="AR7:AW7">SUM(AR8:AR28)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COUNTIF(AX8:AX28,"&lt;&gt;")</f>
        <v>0</v>
      </c>
      <c r="AY7" s="49">
        <f>COUNTIF(AY8:AY28,"&lt;&gt;")</f>
        <v>0</v>
      </c>
      <c r="AZ7" s="70">
        <f aca="true" t="shared" si="6" ref="AZ7:BE7">SUM(AZ8:AZ28)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440</v>
      </c>
      <c r="B8" s="64" t="s">
        <v>441</v>
      </c>
      <c r="C8" s="51" t="s">
        <v>442</v>
      </c>
      <c r="D8" s="72">
        <f aca="true" t="shared" si="7" ref="D8:D28">SUM(L8,T8,AB8,AJ8,AR8,AZ8)</f>
        <v>0</v>
      </c>
      <c r="E8" s="72">
        <f aca="true" t="shared" si="8" ref="E8:E28">SUM(M8,U8,AC8,AK8,AS8,BA8)</f>
        <v>0</v>
      </c>
      <c r="F8" s="72">
        <f aca="true" t="shared" si="9" ref="F8:F28">SUM(D8:E8)</f>
        <v>0</v>
      </c>
      <c r="G8" s="72">
        <f aca="true" t="shared" si="10" ref="G8:G28">SUM(O8,W8,AE8,AM8,AU8,BC8)</f>
        <v>0</v>
      </c>
      <c r="H8" s="72">
        <f aca="true" t="shared" si="11" ref="H8:H28">SUM(P8,X8,AF8,AN8,AV8,BD8)</f>
        <v>0</v>
      </c>
      <c r="I8" s="72">
        <f aca="true" t="shared" si="12" ref="I8:I28">SUM(G8:H8)</f>
        <v>0</v>
      </c>
      <c r="J8" s="65"/>
      <c r="K8" s="52"/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65"/>
      <c r="S8" s="52"/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65"/>
      <c r="AA8" s="52"/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65"/>
      <c r="AI8" s="52"/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65"/>
      <c r="AQ8" s="52"/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65"/>
      <c r="AY8" s="52"/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</row>
    <row r="9" spans="1:57" s="50" customFormat="1" ht="12" customHeight="1">
      <c r="A9" s="51" t="s">
        <v>440</v>
      </c>
      <c r="B9" s="64" t="s">
        <v>443</v>
      </c>
      <c r="C9" s="51" t="s">
        <v>444</v>
      </c>
      <c r="D9" s="72">
        <f t="shared" si="7"/>
        <v>0</v>
      </c>
      <c r="E9" s="72">
        <f t="shared" si="8"/>
        <v>489262</v>
      </c>
      <c r="F9" s="72">
        <f t="shared" si="9"/>
        <v>489262</v>
      </c>
      <c r="G9" s="72">
        <f t="shared" si="10"/>
        <v>0</v>
      </c>
      <c r="H9" s="72">
        <f t="shared" si="11"/>
        <v>43305</v>
      </c>
      <c r="I9" s="72">
        <f t="shared" si="12"/>
        <v>43305</v>
      </c>
      <c r="J9" s="54" t="s">
        <v>640</v>
      </c>
      <c r="K9" s="52" t="s">
        <v>641</v>
      </c>
      <c r="L9" s="72">
        <v>0</v>
      </c>
      <c r="M9" s="72">
        <v>489262</v>
      </c>
      <c r="N9" s="72">
        <v>489262</v>
      </c>
      <c r="O9" s="72">
        <v>0</v>
      </c>
      <c r="P9" s="72">
        <v>43305</v>
      </c>
      <c r="Q9" s="72">
        <v>43305</v>
      </c>
      <c r="R9" s="65"/>
      <c r="S9" s="52"/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65"/>
      <c r="AA9" s="52"/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65"/>
      <c r="AI9" s="52"/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65"/>
      <c r="AQ9" s="52"/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65"/>
      <c r="AY9" s="52"/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</row>
    <row r="10" spans="1:57" s="50" customFormat="1" ht="12" customHeight="1">
      <c r="A10" s="51" t="s">
        <v>440</v>
      </c>
      <c r="B10" s="64" t="s">
        <v>446</v>
      </c>
      <c r="C10" s="51" t="s">
        <v>447</v>
      </c>
      <c r="D10" s="72">
        <f t="shared" si="7"/>
        <v>0</v>
      </c>
      <c r="E10" s="72">
        <f t="shared" si="8"/>
        <v>0</v>
      </c>
      <c r="F10" s="72">
        <f t="shared" si="9"/>
        <v>0</v>
      </c>
      <c r="G10" s="72">
        <f t="shared" si="10"/>
        <v>0</v>
      </c>
      <c r="H10" s="72">
        <f t="shared" si="11"/>
        <v>0</v>
      </c>
      <c r="I10" s="72">
        <f t="shared" si="12"/>
        <v>0</v>
      </c>
      <c r="J10" s="65"/>
      <c r="K10" s="52"/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65"/>
      <c r="S10" s="52"/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65"/>
      <c r="AA10" s="52"/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65"/>
      <c r="AI10" s="52"/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65"/>
      <c r="AQ10" s="52"/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65"/>
      <c r="AY10" s="52"/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</row>
    <row r="11" spans="1:57" s="50" customFormat="1" ht="12" customHeight="1">
      <c r="A11" s="51" t="s">
        <v>440</v>
      </c>
      <c r="B11" s="64" t="s">
        <v>448</v>
      </c>
      <c r="C11" s="51" t="s">
        <v>449</v>
      </c>
      <c r="D11" s="72">
        <f t="shared" si="7"/>
        <v>187606</v>
      </c>
      <c r="E11" s="72">
        <f t="shared" si="8"/>
        <v>268861</v>
      </c>
      <c r="F11" s="72">
        <f t="shared" si="9"/>
        <v>456467</v>
      </c>
      <c r="G11" s="72">
        <f t="shared" si="10"/>
        <v>0</v>
      </c>
      <c r="H11" s="72">
        <f t="shared" si="11"/>
        <v>0</v>
      </c>
      <c r="I11" s="72">
        <f t="shared" si="12"/>
        <v>0</v>
      </c>
      <c r="J11" s="65"/>
      <c r="K11" s="52"/>
      <c r="L11" s="72">
        <v>187606</v>
      </c>
      <c r="M11" s="72">
        <v>268861</v>
      </c>
      <c r="N11" s="72">
        <v>456467</v>
      </c>
      <c r="O11" s="72">
        <v>0</v>
      </c>
      <c r="P11" s="72">
        <v>0</v>
      </c>
      <c r="Q11" s="72">
        <v>0</v>
      </c>
      <c r="R11" s="65"/>
      <c r="S11" s="52"/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65"/>
      <c r="AA11" s="52"/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65"/>
      <c r="AI11" s="52"/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65"/>
      <c r="AQ11" s="52"/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65"/>
      <c r="AY11" s="52"/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</row>
    <row r="12" spans="1:57" s="50" customFormat="1" ht="12" customHeight="1">
      <c r="A12" s="53" t="s">
        <v>440</v>
      </c>
      <c r="B12" s="54" t="s">
        <v>450</v>
      </c>
      <c r="C12" s="53" t="s">
        <v>451</v>
      </c>
      <c r="D12" s="74">
        <f t="shared" si="7"/>
        <v>0</v>
      </c>
      <c r="E12" s="74">
        <f t="shared" si="8"/>
        <v>0</v>
      </c>
      <c r="F12" s="74">
        <f t="shared" si="9"/>
        <v>0</v>
      </c>
      <c r="G12" s="74">
        <f t="shared" si="10"/>
        <v>0</v>
      </c>
      <c r="H12" s="74">
        <f t="shared" si="11"/>
        <v>0</v>
      </c>
      <c r="I12" s="74">
        <f t="shared" si="12"/>
        <v>0</v>
      </c>
      <c r="J12" s="54"/>
      <c r="K12" s="53"/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54"/>
      <c r="S12" s="53"/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</row>
    <row r="13" spans="1:57" s="50" customFormat="1" ht="12" customHeight="1">
      <c r="A13" s="53" t="s">
        <v>440</v>
      </c>
      <c r="B13" s="54" t="s">
        <v>452</v>
      </c>
      <c r="C13" s="53" t="s">
        <v>453</v>
      </c>
      <c r="D13" s="74">
        <f t="shared" si="7"/>
        <v>0</v>
      </c>
      <c r="E13" s="74">
        <f t="shared" si="8"/>
        <v>0</v>
      </c>
      <c r="F13" s="74">
        <f t="shared" si="9"/>
        <v>0</v>
      </c>
      <c r="G13" s="74">
        <f t="shared" si="10"/>
        <v>0</v>
      </c>
      <c r="H13" s="74">
        <f t="shared" si="11"/>
        <v>0</v>
      </c>
      <c r="I13" s="74">
        <f t="shared" si="12"/>
        <v>0</v>
      </c>
      <c r="J13" s="54"/>
      <c r="K13" s="53"/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54"/>
      <c r="S13" s="53"/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</row>
    <row r="14" spans="1:57" s="50" customFormat="1" ht="12" customHeight="1">
      <c r="A14" s="53" t="s">
        <v>440</v>
      </c>
      <c r="B14" s="54" t="s">
        <v>454</v>
      </c>
      <c r="C14" s="53" t="s">
        <v>455</v>
      </c>
      <c r="D14" s="74">
        <f t="shared" si="7"/>
        <v>0</v>
      </c>
      <c r="E14" s="74">
        <f t="shared" si="8"/>
        <v>179064</v>
      </c>
      <c r="F14" s="74">
        <f t="shared" si="9"/>
        <v>179064</v>
      </c>
      <c r="G14" s="74">
        <f t="shared" si="10"/>
        <v>0</v>
      </c>
      <c r="H14" s="74">
        <f t="shared" si="11"/>
        <v>10037</v>
      </c>
      <c r="I14" s="74">
        <f t="shared" si="12"/>
        <v>10037</v>
      </c>
      <c r="J14" s="54" t="s">
        <v>640</v>
      </c>
      <c r="K14" s="53" t="s">
        <v>641</v>
      </c>
      <c r="L14" s="74">
        <v>0</v>
      </c>
      <c r="M14" s="74">
        <v>179064</v>
      </c>
      <c r="N14" s="74">
        <v>179064</v>
      </c>
      <c r="O14" s="74">
        <v>0</v>
      </c>
      <c r="P14" s="74">
        <v>0</v>
      </c>
      <c r="Q14" s="74">
        <v>0</v>
      </c>
      <c r="R14" s="54" t="s">
        <v>642</v>
      </c>
      <c r="S14" s="53" t="s">
        <v>643</v>
      </c>
      <c r="T14" s="74">
        <v>0</v>
      </c>
      <c r="U14" s="74">
        <v>0</v>
      </c>
      <c r="V14" s="74">
        <v>0</v>
      </c>
      <c r="W14" s="74">
        <v>0</v>
      </c>
      <c r="X14" s="74">
        <v>10037</v>
      </c>
      <c r="Y14" s="74">
        <v>10037</v>
      </c>
      <c r="Z14" s="54"/>
      <c r="AA14" s="53"/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</row>
    <row r="15" spans="1:57" s="50" customFormat="1" ht="12" customHeight="1">
      <c r="A15" s="53" t="s">
        <v>440</v>
      </c>
      <c r="B15" s="54" t="s">
        <v>459</v>
      </c>
      <c r="C15" s="53" t="s">
        <v>460</v>
      </c>
      <c r="D15" s="74">
        <f t="shared" si="7"/>
        <v>0</v>
      </c>
      <c r="E15" s="74">
        <f t="shared" si="8"/>
        <v>467335</v>
      </c>
      <c r="F15" s="74">
        <f t="shared" si="9"/>
        <v>467335</v>
      </c>
      <c r="G15" s="74">
        <f t="shared" si="10"/>
        <v>0</v>
      </c>
      <c r="H15" s="74">
        <f t="shared" si="11"/>
        <v>80236</v>
      </c>
      <c r="I15" s="74">
        <f t="shared" si="12"/>
        <v>80236</v>
      </c>
      <c r="J15" s="64" t="s">
        <v>644</v>
      </c>
      <c r="K15" s="53" t="s">
        <v>645</v>
      </c>
      <c r="L15" s="74">
        <v>0</v>
      </c>
      <c r="M15" s="74">
        <v>0</v>
      </c>
      <c r="N15" s="74">
        <v>0</v>
      </c>
      <c r="O15" s="74">
        <v>0</v>
      </c>
      <c r="P15" s="74">
        <v>80236</v>
      </c>
      <c r="Q15" s="74">
        <v>80236</v>
      </c>
      <c r="R15" s="54" t="s">
        <v>646</v>
      </c>
      <c r="S15" s="53" t="s">
        <v>647</v>
      </c>
      <c r="T15" s="74">
        <v>0</v>
      </c>
      <c r="U15" s="74">
        <v>467335</v>
      </c>
      <c r="V15" s="74">
        <v>467335</v>
      </c>
      <c r="W15" s="74">
        <v>0</v>
      </c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</row>
    <row r="16" spans="1:57" s="50" customFormat="1" ht="12" customHeight="1">
      <c r="A16" s="53" t="s">
        <v>440</v>
      </c>
      <c r="B16" s="54" t="s">
        <v>463</v>
      </c>
      <c r="C16" s="53" t="s">
        <v>464</v>
      </c>
      <c r="D16" s="74">
        <f t="shared" si="7"/>
        <v>0</v>
      </c>
      <c r="E16" s="74">
        <f t="shared" si="8"/>
        <v>0</v>
      </c>
      <c r="F16" s="74">
        <f t="shared" si="9"/>
        <v>0</v>
      </c>
      <c r="G16" s="74">
        <f t="shared" si="10"/>
        <v>0</v>
      </c>
      <c r="H16" s="74">
        <f t="shared" si="11"/>
        <v>0</v>
      </c>
      <c r="I16" s="74">
        <f t="shared" si="12"/>
        <v>0</v>
      </c>
      <c r="J16" s="54"/>
      <c r="K16" s="53"/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54"/>
      <c r="S16" s="53"/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</row>
    <row r="17" spans="1:57" s="50" customFormat="1" ht="12" customHeight="1">
      <c r="A17" s="53" t="s">
        <v>440</v>
      </c>
      <c r="B17" s="54" t="s">
        <v>465</v>
      </c>
      <c r="C17" s="53" t="s">
        <v>466</v>
      </c>
      <c r="D17" s="74">
        <f t="shared" si="7"/>
        <v>0</v>
      </c>
      <c r="E17" s="74">
        <f t="shared" si="8"/>
        <v>0</v>
      </c>
      <c r="F17" s="74">
        <f t="shared" si="9"/>
        <v>0</v>
      </c>
      <c r="G17" s="74">
        <f t="shared" si="10"/>
        <v>0</v>
      </c>
      <c r="H17" s="74">
        <f t="shared" si="11"/>
        <v>28172</v>
      </c>
      <c r="I17" s="74">
        <f t="shared" si="12"/>
        <v>28172</v>
      </c>
      <c r="J17" s="54" t="s">
        <v>644</v>
      </c>
      <c r="K17" s="53" t="s">
        <v>645</v>
      </c>
      <c r="L17" s="74">
        <v>0</v>
      </c>
      <c r="M17" s="74">
        <v>0</v>
      </c>
      <c r="N17" s="74">
        <v>0</v>
      </c>
      <c r="O17" s="74">
        <v>0</v>
      </c>
      <c r="P17" s="74">
        <v>28172</v>
      </c>
      <c r="Q17" s="74">
        <v>28172</v>
      </c>
      <c r="R17" s="54"/>
      <c r="S17" s="53"/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</row>
    <row r="18" spans="1:57" s="50" customFormat="1" ht="12" customHeight="1">
      <c r="A18" s="53" t="s">
        <v>440</v>
      </c>
      <c r="B18" s="54" t="s">
        <v>468</v>
      </c>
      <c r="C18" s="53" t="s">
        <v>469</v>
      </c>
      <c r="D18" s="74">
        <f t="shared" si="7"/>
        <v>0</v>
      </c>
      <c r="E18" s="74">
        <f t="shared" si="8"/>
        <v>85430</v>
      </c>
      <c r="F18" s="74">
        <f t="shared" si="9"/>
        <v>85430</v>
      </c>
      <c r="G18" s="74">
        <f t="shared" si="10"/>
        <v>0</v>
      </c>
      <c r="H18" s="74">
        <f t="shared" si="11"/>
        <v>13823</v>
      </c>
      <c r="I18" s="74">
        <f t="shared" si="12"/>
        <v>13823</v>
      </c>
      <c r="J18" s="54" t="s">
        <v>646</v>
      </c>
      <c r="K18" s="53" t="s">
        <v>647</v>
      </c>
      <c r="L18" s="74">
        <v>0</v>
      </c>
      <c r="M18" s="74">
        <v>85430</v>
      </c>
      <c r="N18" s="74">
        <v>85430</v>
      </c>
      <c r="O18" s="74">
        <v>0</v>
      </c>
      <c r="P18" s="74">
        <v>0</v>
      </c>
      <c r="Q18" s="74">
        <v>0</v>
      </c>
      <c r="R18" s="54" t="s">
        <v>644</v>
      </c>
      <c r="S18" s="53" t="s">
        <v>645</v>
      </c>
      <c r="T18" s="74">
        <v>0</v>
      </c>
      <c r="U18" s="74">
        <v>0</v>
      </c>
      <c r="V18" s="74">
        <v>0</v>
      </c>
      <c r="W18" s="74">
        <v>0</v>
      </c>
      <c r="X18" s="74">
        <v>13823</v>
      </c>
      <c r="Y18" s="74">
        <v>13823</v>
      </c>
      <c r="Z18" s="54"/>
      <c r="AA18" s="53"/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74">
        <v>0</v>
      </c>
      <c r="AU18" s="74">
        <v>0</v>
      </c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</row>
    <row r="19" spans="1:57" s="50" customFormat="1" ht="12" customHeight="1">
      <c r="A19" s="53" t="s">
        <v>440</v>
      </c>
      <c r="B19" s="54" t="s">
        <v>471</v>
      </c>
      <c r="C19" s="53" t="s">
        <v>472</v>
      </c>
      <c r="D19" s="74">
        <f t="shared" si="7"/>
        <v>0</v>
      </c>
      <c r="E19" s="74">
        <f t="shared" si="8"/>
        <v>0</v>
      </c>
      <c r="F19" s="74">
        <f t="shared" si="9"/>
        <v>0</v>
      </c>
      <c r="G19" s="74">
        <f t="shared" si="10"/>
        <v>0</v>
      </c>
      <c r="H19" s="74">
        <f t="shared" si="11"/>
        <v>0</v>
      </c>
      <c r="I19" s="74">
        <f t="shared" si="12"/>
        <v>0</v>
      </c>
      <c r="J19" s="54"/>
      <c r="K19" s="53"/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54"/>
      <c r="S19" s="53"/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</row>
    <row r="20" spans="1:57" s="50" customFormat="1" ht="12" customHeight="1">
      <c r="A20" s="53" t="s">
        <v>440</v>
      </c>
      <c r="B20" s="54" t="s">
        <v>473</v>
      </c>
      <c r="C20" s="53" t="s">
        <v>474</v>
      </c>
      <c r="D20" s="74">
        <f t="shared" si="7"/>
        <v>0</v>
      </c>
      <c r="E20" s="74">
        <f t="shared" si="8"/>
        <v>53651</v>
      </c>
      <c r="F20" s="74">
        <f t="shared" si="9"/>
        <v>53651</v>
      </c>
      <c r="G20" s="74">
        <f t="shared" si="10"/>
        <v>0</v>
      </c>
      <c r="H20" s="74">
        <f t="shared" si="11"/>
        <v>25221</v>
      </c>
      <c r="I20" s="74">
        <f t="shared" si="12"/>
        <v>25221</v>
      </c>
      <c r="J20" s="54" t="s">
        <v>642</v>
      </c>
      <c r="K20" s="53" t="s">
        <v>643</v>
      </c>
      <c r="L20" s="74">
        <v>0</v>
      </c>
      <c r="M20" s="74">
        <v>53651</v>
      </c>
      <c r="N20" s="74">
        <v>53651</v>
      </c>
      <c r="O20" s="74">
        <v>0</v>
      </c>
      <c r="P20" s="74">
        <v>25221</v>
      </c>
      <c r="Q20" s="74">
        <v>25221</v>
      </c>
      <c r="R20" s="54"/>
      <c r="S20" s="53"/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</row>
    <row r="21" spans="1:57" s="50" customFormat="1" ht="12" customHeight="1">
      <c r="A21" s="53" t="s">
        <v>440</v>
      </c>
      <c r="B21" s="54" t="s">
        <v>475</v>
      </c>
      <c r="C21" s="53" t="s">
        <v>476</v>
      </c>
      <c r="D21" s="74">
        <f t="shared" si="7"/>
        <v>0</v>
      </c>
      <c r="E21" s="74">
        <f t="shared" si="8"/>
        <v>54011</v>
      </c>
      <c r="F21" s="74">
        <f t="shared" si="9"/>
        <v>54011</v>
      </c>
      <c r="G21" s="74">
        <f t="shared" si="10"/>
        <v>0</v>
      </c>
      <c r="H21" s="74">
        <f t="shared" si="11"/>
        <v>22863</v>
      </c>
      <c r="I21" s="74">
        <f t="shared" si="12"/>
        <v>22863</v>
      </c>
      <c r="J21" s="54" t="s">
        <v>642</v>
      </c>
      <c r="K21" s="53" t="s">
        <v>643</v>
      </c>
      <c r="L21" s="74">
        <v>0</v>
      </c>
      <c r="M21" s="74">
        <v>54011</v>
      </c>
      <c r="N21" s="74">
        <v>54011</v>
      </c>
      <c r="O21" s="74">
        <v>0</v>
      </c>
      <c r="P21" s="74">
        <v>22863</v>
      </c>
      <c r="Q21" s="74">
        <v>22863</v>
      </c>
      <c r="R21" s="54"/>
      <c r="S21" s="53"/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54"/>
      <c r="AA21" s="53"/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74">
        <v>0</v>
      </c>
      <c r="BC21" s="74">
        <v>0</v>
      </c>
      <c r="BD21" s="74">
        <v>0</v>
      </c>
      <c r="BE21" s="74">
        <v>0</v>
      </c>
    </row>
    <row r="22" spans="1:57" s="50" customFormat="1" ht="12" customHeight="1">
      <c r="A22" s="53" t="s">
        <v>440</v>
      </c>
      <c r="B22" s="54" t="s">
        <v>477</v>
      </c>
      <c r="C22" s="53" t="s">
        <v>478</v>
      </c>
      <c r="D22" s="74">
        <f t="shared" si="7"/>
        <v>0</v>
      </c>
      <c r="E22" s="74">
        <f t="shared" si="8"/>
        <v>106337</v>
      </c>
      <c r="F22" s="74">
        <f t="shared" si="9"/>
        <v>106337</v>
      </c>
      <c r="G22" s="74">
        <f t="shared" si="10"/>
        <v>0</v>
      </c>
      <c r="H22" s="74">
        <f t="shared" si="11"/>
        <v>48906</v>
      </c>
      <c r="I22" s="74">
        <f t="shared" si="12"/>
        <v>48906</v>
      </c>
      <c r="J22" s="54" t="s">
        <v>642</v>
      </c>
      <c r="K22" s="53" t="s">
        <v>643</v>
      </c>
      <c r="L22" s="74">
        <v>0</v>
      </c>
      <c r="M22" s="74">
        <v>106337</v>
      </c>
      <c r="N22" s="74">
        <v>106337</v>
      </c>
      <c r="O22" s="74">
        <v>0</v>
      </c>
      <c r="P22" s="74">
        <v>48906</v>
      </c>
      <c r="Q22" s="74">
        <v>48906</v>
      </c>
      <c r="R22" s="54"/>
      <c r="S22" s="53"/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54"/>
      <c r="AA22" s="53"/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74">
        <v>0</v>
      </c>
      <c r="BC22" s="74">
        <v>0</v>
      </c>
      <c r="BD22" s="74">
        <v>0</v>
      </c>
      <c r="BE22" s="74">
        <v>0</v>
      </c>
    </row>
    <row r="23" spans="1:57" s="50" customFormat="1" ht="12" customHeight="1">
      <c r="A23" s="53" t="s">
        <v>440</v>
      </c>
      <c r="B23" s="54" t="s">
        <v>479</v>
      </c>
      <c r="C23" s="53" t="s">
        <v>480</v>
      </c>
      <c r="D23" s="74">
        <f t="shared" si="7"/>
        <v>28406</v>
      </c>
      <c r="E23" s="74">
        <f t="shared" si="8"/>
        <v>70273</v>
      </c>
      <c r="F23" s="74">
        <f t="shared" si="9"/>
        <v>98679</v>
      </c>
      <c r="G23" s="74">
        <f t="shared" si="10"/>
        <v>0</v>
      </c>
      <c r="H23" s="74">
        <f t="shared" si="11"/>
        <v>48950</v>
      </c>
      <c r="I23" s="74">
        <f t="shared" si="12"/>
        <v>48950</v>
      </c>
      <c r="J23" s="54" t="s">
        <v>648</v>
      </c>
      <c r="K23" s="53" t="s">
        <v>649</v>
      </c>
      <c r="L23" s="74">
        <v>0</v>
      </c>
      <c r="M23" s="74">
        <v>0</v>
      </c>
      <c r="N23" s="74">
        <v>0</v>
      </c>
      <c r="O23" s="74">
        <v>0</v>
      </c>
      <c r="P23" s="74">
        <v>48950</v>
      </c>
      <c r="Q23" s="74">
        <v>48950</v>
      </c>
      <c r="R23" s="64" t="s">
        <v>650</v>
      </c>
      <c r="S23" s="53" t="s">
        <v>651</v>
      </c>
      <c r="T23" s="74">
        <v>28406</v>
      </c>
      <c r="U23" s="74">
        <v>39114</v>
      </c>
      <c r="V23" s="74">
        <v>67520</v>
      </c>
      <c r="W23" s="74">
        <v>0</v>
      </c>
      <c r="X23" s="74">
        <v>0</v>
      </c>
      <c r="Y23" s="74">
        <v>0</v>
      </c>
      <c r="Z23" s="54" t="s">
        <v>652</v>
      </c>
      <c r="AA23" s="53" t="s">
        <v>653</v>
      </c>
      <c r="AB23" s="74">
        <v>0</v>
      </c>
      <c r="AC23" s="74">
        <v>31159</v>
      </c>
      <c r="AD23" s="74">
        <v>31159</v>
      </c>
      <c r="AE23" s="74">
        <v>0</v>
      </c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74">
        <v>0</v>
      </c>
      <c r="BC23" s="74">
        <v>0</v>
      </c>
      <c r="BD23" s="74">
        <v>0</v>
      </c>
      <c r="BE23" s="74">
        <v>0</v>
      </c>
    </row>
    <row r="24" spans="1:57" s="50" customFormat="1" ht="12" customHeight="1">
      <c r="A24" s="53" t="s">
        <v>440</v>
      </c>
      <c r="B24" s="54" t="s">
        <v>486</v>
      </c>
      <c r="C24" s="53" t="s">
        <v>487</v>
      </c>
      <c r="D24" s="74">
        <f t="shared" si="7"/>
        <v>24533</v>
      </c>
      <c r="E24" s="74">
        <f t="shared" si="8"/>
        <v>50683</v>
      </c>
      <c r="F24" s="74">
        <f t="shared" si="9"/>
        <v>75216</v>
      </c>
      <c r="G24" s="74">
        <f t="shared" si="10"/>
        <v>0</v>
      </c>
      <c r="H24" s="74">
        <f t="shared" si="11"/>
        <v>28781</v>
      </c>
      <c r="I24" s="74">
        <f t="shared" si="12"/>
        <v>28781</v>
      </c>
      <c r="J24" s="64" t="s">
        <v>650</v>
      </c>
      <c r="K24" s="53" t="s">
        <v>651</v>
      </c>
      <c r="L24" s="74">
        <v>24533</v>
      </c>
      <c r="M24" s="74">
        <v>24869</v>
      </c>
      <c r="N24" s="74">
        <v>49402</v>
      </c>
      <c r="O24" s="74">
        <v>0</v>
      </c>
      <c r="P24" s="74">
        <v>0</v>
      </c>
      <c r="Q24" s="74">
        <v>0</v>
      </c>
      <c r="R24" s="64" t="s">
        <v>652</v>
      </c>
      <c r="S24" s="53" t="s">
        <v>653</v>
      </c>
      <c r="T24" s="74">
        <v>0</v>
      </c>
      <c r="U24" s="74">
        <v>25814</v>
      </c>
      <c r="V24" s="74">
        <v>25814</v>
      </c>
      <c r="W24" s="74">
        <v>0</v>
      </c>
      <c r="X24" s="74">
        <v>0</v>
      </c>
      <c r="Y24" s="74">
        <v>0</v>
      </c>
      <c r="Z24" s="64" t="s">
        <v>648</v>
      </c>
      <c r="AA24" s="53" t="s">
        <v>649</v>
      </c>
      <c r="AB24" s="74">
        <v>0</v>
      </c>
      <c r="AC24" s="74">
        <v>0</v>
      </c>
      <c r="AD24" s="74">
        <v>0</v>
      </c>
      <c r="AE24" s="74">
        <v>0</v>
      </c>
      <c r="AF24" s="74">
        <v>28781</v>
      </c>
      <c r="AG24" s="74">
        <v>28781</v>
      </c>
      <c r="AH24" s="54"/>
      <c r="AI24" s="53"/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54"/>
      <c r="AQ24" s="53"/>
      <c r="AR24" s="74">
        <v>0</v>
      </c>
      <c r="AS24" s="74">
        <v>0</v>
      </c>
      <c r="AT24" s="74">
        <v>0</v>
      </c>
      <c r="AU24" s="74">
        <v>0</v>
      </c>
      <c r="AV24" s="74">
        <v>0</v>
      </c>
      <c r="AW24" s="74">
        <v>0</v>
      </c>
      <c r="AX24" s="54"/>
      <c r="AY24" s="53"/>
      <c r="AZ24" s="74">
        <v>0</v>
      </c>
      <c r="BA24" s="74">
        <v>0</v>
      </c>
      <c r="BB24" s="74">
        <v>0</v>
      </c>
      <c r="BC24" s="74">
        <v>0</v>
      </c>
      <c r="BD24" s="74">
        <v>0</v>
      </c>
      <c r="BE24" s="74">
        <v>0</v>
      </c>
    </row>
    <row r="25" spans="1:57" s="50" customFormat="1" ht="12" customHeight="1">
      <c r="A25" s="53" t="s">
        <v>440</v>
      </c>
      <c r="B25" s="54" t="s">
        <v>488</v>
      </c>
      <c r="C25" s="53" t="s">
        <v>489</v>
      </c>
      <c r="D25" s="74">
        <f t="shared" si="7"/>
        <v>0</v>
      </c>
      <c r="E25" s="74">
        <f t="shared" si="8"/>
        <v>0</v>
      </c>
      <c r="F25" s="74">
        <f t="shared" si="9"/>
        <v>0</v>
      </c>
      <c r="G25" s="74">
        <f t="shared" si="10"/>
        <v>0</v>
      </c>
      <c r="H25" s="74">
        <f t="shared" si="11"/>
        <v>0</v>
      </c>
      <c r="I25" s="74">
        <f t="shared" si="12"/>
        <v>0</v>
      </c>
      <c r="J25" s="54"/>
      <c r="K25" s="53"/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54"/>
      <c r="S25" s="53"/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54"/>
      <c r="AA25" s="53"/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54"/>
      <c r="AI25" s="53"/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54"/>
      <c r="AQ25" s="53"/>
      <c r="AR25" s="74">
        <v>0</v>
      </c>
      <c r="AS25" s="74">
        <v>0</v>
      </c>
      <c r="AT25" s="74">
        <v>0</v>
      </c>
      <c r="AU25" s="74">
        <v>0</v>
      </c>
      <c r="AV25" s="74">
        <v>0</v>
      </c>
      <c r="AW25" s="74">
        <v>0</v>
      </c>
      <c r="AX25" s="54"/>
      <c r="AY25" s="53"/>
      <c r="AZ25" s="74">
        <v>0</v>
      </c>
      <c r="BA25" s="74">
        <v>0</v>
      </c>
      <c r="BB25" s="74">
        <v>0</v>
      </c>
      <c r="BC25" s="74">
        <v>0</v>
      </c>
      <c r="BD25" s="74">
        <v>0</v>
      </c>
      <c r="BE25" s="74">
        <v>0</v>
      </c>
    </row>
    <row r="26" spans="1:57" s="50" customFormat="1" ht="12" customHeight="1">
      <c r="A26" s="53" t="s">
        <v>440</v>
      </c>
      <c r="B26" s="54" t="s">
        <v>490</v>
      </c>
      <c r="C26" s="53" t="s">
        <v>491</v>
      </c>
      <c r="D26" s="74">
        <f t="shared" si="7"/>
        <v>0</v>
      </c>
      <c r="E26" s="74">
        <f t="shared" si="8"/>
        <v>0</v>
      </c>
      <c r="F26" s="74">
        <f t="shared" si="9"/>
        <v>0</v>
      </c>
      <c r="G26" s="74">
        <f t="shared" si="10"/>
        <v>0</v>
      </c>
      <c r="H26" s="74">
        <f t="shared" si="11"/>
        <v>0</v>
      </c>
      <c r="I26" s="74">
        <f t="shared" si="12"/>
        <v>0</v>
      </c>
      <c r="J26" s="54"/>
      <c r="K26" s="53"/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54"/>
      <c r="S26" s="53"/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54"/>
      <c r="AA26" s="53"/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54"/>
      <c r="AI26" s="53"/>
      <c r="AJ26" s="74">
        <v>0</v>
      </c>
      <c r="AK26" s="74">
        <v>0</v>
      </c>
      <c r="AL26" s="74">
        <v>0</v>
      </c>
      <c r="AM26" s="74">
        <v>0</v>
      </c>
      <c r="AN26" s="74">
        <v>0</v>
      </c>
      <c r="AO26" s="74">
        <v>0</v>
      </c>
      <c r="AP26" s="54"/>
      <c r="AQ26" s="53"/>
      <c r="AR26" s="74">
        <v>0</v>
      </c>
      <c r="AS26" s="74">
        <v>0</v>
      </c>
      <c r="AT26" s="74">
        <v>0</v>
      </c>
      <c r="AU26" s="74">
        <v>0</v>
      </c>
      <c r="AV26" s="74">
        <v>0</v>
      </c>
      <c r="AW26" s="74">
        <v>0</v>
      </c>
      <c r="AX26" s="54"/>
      <c r="AY26" s="53"/>
      <c r="AZ26" s="74">
        <v>0</v>
      </c>
      <c r="BA26" s="74">
        <v>0</v>
      </c>
      <c r="BB26" s="74">
        <v>0</v>
      </c>
      <c r="BC26" s="74">
        <v>0</v>
      </c>
      <c r="BD26" s="74">
        <v>0</v>
      </c>
      <c r="BE26" s="74">
        <v>0</v>
      </c>
    </row>
    <row r="27" spans="1:57" s="50" customFormat="1" ht="12" customHeight="1">
      <c r="A27" s="53" t="s">
        <v>440</v>
      </c>
      <c r="B27" s="54" t="s">
        <v>492</v>
      </c>
      <c r="C27" s="53" t="s">
        <v>493</v>
      </c>
      <c r="D27" s="74">
        <f t="shared" si="7"/>
        <v>0</v>
      </c>
      <c r="E27" s="74">
        <f t="shared" si="8"/>
        <v>0</v>
      </c>
      <c r="F27" s="74">
        <f t="shared" si="9"/>
        <v>0</v>
      </c>
      <c r="G27" s="74">
        <f t="shared" si="10"/>
        <v>0</v>
      </c>
      <c r="H27" s="74">
        <f t="shared" si="11"/>
        <v>0</v>
      </c>
      <c r="I27" s="74">
        <f t="shared" si="12"/>
        <v>0</v>
      </c>
      <c r="J27" s="54"/>
      <c r="K27" s="53"/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54"/>
      <c r="S27" s="53"/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54"/>
      <c r="AA27" s="53"/>
      <c r="AB27" s="74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54"/>
      <c r="AI27" s="53"/>
      <c r="AJ27" s="74">
        <v>0</v>
      </c>
      <c r="AK27" s="74">
        <v>0</v>
      </c>
      <c r="AL27" s="74">
        <v>0</v>
      </c>
      <c r="AM27" s="74">
        <v>0</v>
      </c>
      <c r="AN27" s="74">
        <v>0</v>
      </c>
      <c r="AO27" s="74">
        <v>0</v>
      </c>
      <c r="AP27" s="54"/>
      <c r="AQ27" s="53"/>
      <c r="AR27" s="74">
        <v>0</v>
      </c>
      <c r="AS27" s="74">
        <v>0</v>
      </c>
      <c r="AT27" s="74">
        <v>0</v>
      </c>
      <c r="AU27" s="74">
        <v>0</v>
      </c>
      <c r="AV27" s="74">
        <v>0</v>
      </c>
      <c r="AW27" s="74">
        <v>0</v>
      </c>
      <c r="AX27" s="54"/>
      <c r="AY27" s="53"/>
      <c r="AZ27" s="74">
        <v>0</v>
      </c>
      <c r="BA27" s="74">
        <v>0</v>
      </c>
      <c r="BB27" s="74">
        <v>0</v>
      </c>
      <c r="BC27" s="74">
        <v>0</v>
      </c>
      <c r="BD27" s="74">
        <v>0</v>
      </c>
      <c r="BE27" s="74">
        <v>0</v>
      </c>
    </row>
    <row r="28" spans="1:57" s="50" customFormat="1" ht="12" customHeight="1">
      <c r="A28" s="53" t="s">
        <v>440</v>
      </c>
      <c r="B28" s="54" t="s">
        <v>494</v>
      </c>
      <c r="C28" s="53" t="s">
        <v>495</v>
      </c>
      <c r="D28" s="74">
        <f t="shared" si="7"/>
        <v>0</v>
      </c>
      <c r="E28" s="74">
        <f t="shared" si="8"/>
        <v>0</v>
      </c>
      <c r="F28" s="74">
        <f t="shared" si="9"/>
        <v>0</v>
      </c>
      <c r="G28" s="74">
        <f t="shared" si="10"/>
        <v>0</v>
      </c>
      <c r="H28" s="74">
        <f t="shared" si="11"/>
        <v>0</v>
      </c>
      <c r="I28" s="74">
        <f t="shared" si="12"/>
        <v>0</v>
      </c>
      <c r="J28" s="54"/>
      <c r="K28" s="53"/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54"/>
      <c r="S28" s="53"/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54"/>
      <c r="AA28" s="53"/>
      <c r="AB28" s="74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54"/>
      <c r="AI28" s="53"/>
      <c r="AJ28" s="74">
        <v>0</v>
      </c>
      <c r="AK28" s="74">
        <v>0</v>
      </c>
      <c r="AL28" s="74">
        <v>0</v>
      </c>
      <c r="AM28" s="74">
        <v>0</v>
      </c>
      <c r="AN28" s="74">
        <v>0</v>
      </c>
      <c r="AO28" s="74">
        <v>0</v>
      </c>
      <c r="AP28" s="54"/>
      <c r="AQ28" s="53"/>
      <c r="AR28" s="74">
        <v>0</v>
      </c>
      <c r="AS28" s="74">
        <v>0</v>
      </c>
      <c r="AT28" s="74">
        <v>0</v>
      </c>
      <c r="AU28" s="74">
        <v>0</v>
      </c>
      <c r="AV28" s="74">
        <v>0</v>
      </c>
      <c r="AW28" s="74">
        <v>0</v>
      </c>
      <c r="AX28" s="54"/>
      <c r="AY28" s="53"/>
      <c r="AZ28" s="74">
        <v>0</v>
      </c>
      <c r="BA28" s="74">
        <v>0</v>
      </c>
      <c r="BB28" s="74">
        <v>0</v>
      </c>
      <c r="BC28" s="74">
        <v>0</v>
      </c>
      <c r="BD28" s="74">
        <v>0</v>
      </c>
      <c r="BE28" s="74">
        <v>0</v>
      </c>
    </row>
  </sheetData>
  <sheetProtection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4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0.59765625" style="76" customWidth="1"/>
    <col min="6" max="6" width="6.59765625" style="34" customWidth="1"/>
    <col min="7" max="7" width="12.59765625" style="47" customWidth="1"/>
    <col min="8" max="9" width="10.59765625" style="76" customWidth="1"/>
    <col min="10" max="10" width="6.59765625" style="34" customWidth="1"/>
    <col min="11" max="11" width="12.59765625" style="47" customWidth="1"/>
    <col min="12" max="13" width="10.59765625" style="76" customWidth="1"/>
    <col min="14" max="14" width="6.59765625" style="34" customWidth="1"/>
    <col min="15" max="15" width="12.59765625" style="47" customWidth="1"/>
    <col min="16" max="17" width="10.59765625" style="76" customWidth="1"/>
    <col min="18" max="18" width="6.59765625" style="34" customWidth="1"/>
    <col min="19" max="19" width="12.59765625" style="47" customWidth="1"/>
    <col min="20" max="21" width="10.59765625" style="76" customWidth="1"/>
    <col min="22" max="22" width="6.59765625" style="34" customWidth="1"/>
    <col min="23" max="23" width="12.59765625" style="47" customWidth="1"/>
    <col min="24" max="25" width="10.59765625" style="76" customWidth="1"/>
    <col min="26" max="26" width="6.59765625" style="34" customWidth="1"/>
    <col min="27" max="27" width="12.59765625" style="47" customWidth="1"/>
    <col min="28" max="29" width="10.59765625" style="76" customWidth="1"/>
    <col min="30" max="30" width="6.59765625" style="34" customWidth="1"/>
    <col min="31" max="31" width="12.59765625" style="47" customWidth="1"/>
    <col min="32" max="33" width="10.59765625" style="76" customWidth="1"/>
    <col min="34" max="34" width="6.59765625" style="34" customWidth="1"/>
    <col min="35" max="35" width="12.59765625" style="47" customWidth="1"/>
    <col min="36" max="37" width="10.59765625" style="76" customWidth="1"/>
    <col min="38" max="38" width="6.59765625" style="34" customWidth="1"/>
    <col min="39" max="39" width="12.59765625" style="47" customWidth="1"/>
    <col min="40" max="41" width="10.59765625" style="76" customWidth="1"/>
    <col min="42" max="42" width="6.59765625" style="34" customWidth="1"/>
    <col min="43" max="43" width="12.59765625" style="47" customWidth="1"/>
    <col min="44" max="45" width="10.59765625" style="76" customWidth="1"/>
    <col min="46" max="46" width="6.59765625" style="34" customWidth="1"/>
    <col min="47" max="47" width="12.59765625" style="47" customWidth="1"/>
    <col min="48" max="49" width="10.59765625" style="76" customWidth="1"/>
    <col min="50" max="50" width="6.59765625" style="34" customWidth="1"/>
    <col min="51" max="51" width="12.59765625" style="47" customWidth="1"/>
    <col min="52" max="53" width="10.59765625" style="76" customWidth="1"/>
    <col min="54" max="54" width="6.59765625" style="34" customWidth="1"/>
    <col min="55" max="55" width="12.59765625" style="47" customWidth="1"/>
    <col min="56" max="57" width="10.59765625" style="76" customWidth="1"/>
    <col min="58" max="58" width="6.59765625" style="34" customWidth="1"/>
    <col min="59" max="59" width="12.59765625" style="47" customWidth="1"/>
    <col min="60" max="61" width="10.59765625" style="76" customWidth="1"/>
    <col min="62" max="62" width="6.59765625" style="34" customWidth="1"/>
    <col min="63" max="63" width="12.59765625" style="47" customWidth="1"/>
    <col min="64" max="65" width="10.59765625" style="76" customWidth="1"/>
    <col min="66" max="66" width="6.59765625" style="34" customWidth="1"/>
    <col min="67" max="67" width="12.59765625" style="47" customWidth="1"/>
    <col min="68" max="69" width="10.59765625" style="76" customWidth="1"/>
    <col min="70" max="70" width="6.59765625" style="34" customWidth="1"/>
    <col min="71" max="71" width="12.59765625" style="47" customWidth="1"/>
    <col min="72" max="73" width="10.59765625" style="76" customWidth="1"/>
    <col min="74" max="74" width="6.59765625" style="34" customWidth="1"/>
    <col min="75" max="75" width="12.59765625" style="47" customWidth="1"/>
    <col min="76" max="77" width="10.59765625" style="76" customWidth="1"/>
    <col min="78" max="78" width="6.59765625" style="34" customWidth="1"/>
    <col min="79" max="79" width="12.59765625" style="47" customWidth="1"/>
    <col min="80" max="81" width="10.59765625" style="76" customWidth="1"/>
    <col min="82" max="82" width="6.59765625" style="34" customWidth="1"/>
    <col min="83" max="83" width="12.59765625" style="47" customWidth="1"/>
    <col min="84" max="85" width="10.59765625" style="76" customWidth="1"/>
    <col min="86" max="86" width="6.59765625" style="34" customWidth="1"/>
    <col min="87" max="87" width="12.59765625" style="47" customWidth="1"/>
    <col min="88" max="89" width="10.59765625" style="76" customWidth="1"/>
    <col min="90" max="90" width="6.59765625" style="34" customWidth="1"/>
    <col min="91" max="91" width="12.59765625" style="47" customWidth="1"/>
    <col min="92" max="93" width="10.59765625" style="76" customWidth="1"/>
    <col min="94" max="94" width="6.59765625" style="34" customWidth="1"/>
    <col min="95" max="95" width="12.59765625" style="47" customWidth="1"/>
    <col min="96" max="97" width="10.59765625" style="76" customWidth="1"/>
    <col min="98" max="98" width="6.59765625" style="34" customWidth="1"/>
    <col min="99" max="99" width="12.59765625" style="47" customWidth="1"/>
    <col min="100" max="101" width="10.59765625" style="76" customWidth="1"/>
    <col min="102" max="102" width="6.59765625" style="34" customWidth="1"/>
    <col min="103" max="103" width="12.59765625" style="47" customWidth="1"/>
    <col min="104" max="105" width="10.59765625" style="76" customWidth="1"/>
    <col min="106" max="106" width="6.59765625" style="34" customWidth="1"/>
    <col min="107" max="107" width="12.59765625" style="47" customWidth="1"/>
    <col min="108" max="109" width="10.59765625" style="76" customWidth="1"/>
    <col min="110" max="110" width="6.59765625" style="34" customWidth="1"/>
    <col min="111" max="111" width="12.59765625" style="47" customWidth="1"/>
    <col min="112" max="113" width="10.59765625" style="76" customWidth="1"/>
    <col min="114" max="114" width="6.59765625" style="34" customWidth="1"/>
    <col min="115" max="115" width="12.59765625" style="47" customWidth="1"/>
    <col min="116" max="117" width="10.59765625" style="76" customWidth="1"/>
    <col min="118" max="118" width="6.59765625" style="34" customWidth="1"/>
    <col min="119" max="119" width="12.59765625" style="47" customWidth="1"/>
    <col min="120" max="121" width="10.59765625" style="76" customWidth="1"/>
    <col min="122" max="122" width="6.59765625" style="34" customWidth="1"/>
    <col min="123" max="123" width="12.59765625" style="47" customWidth="1"/>
    <col min="124" max="125" width="10.59765625" style="76" customWidth="1"/>
    <col min="126" max="16384" width="9" style="47" customWidth="1"/>
  </cols>
  <sheetData>
    <row r="1" spans="1:125" s="45" customFormat="1" ht="17.25">
      <c r="A1" s="138" t="s">
        <v>496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9" t="s">
        <v>497</v>
      </c>
      <c r="B2" s="147" t="s">
        <v>498</v>
      </c>
      <c r="C2" s="156" t="s">
        <v>432</v>
      </c>
      <c r="D2" s="165" t="s">
        <v>499</v>
      </c>
      <c r="E2" s="166"/>
      <c r="F2" s="143" t="s">
        <v>500</v>
      </c>
      <c r="G2" s="60"/>
      <c r="H2" s="60"/>
      <c r="I2" s="118"/>
      <c r="J2" s="143" t="s">
        <v>501</v>
      </c>
      <c r="K2" s="60"/>
      <c r="L2" s="60"/>
      <c r="M2" s="118"/>
      <c r="N2" s="143" t="s">
        <v>502</v>
      </c>
      <c r="O2" s="60"/>
      <c r="P2" s="60"/>
      <c r="Q2" s="118"/>
      <c r="R2" s="143" t="s">
        <v>503</v>
      </c>
      <c r="S2" s="60"/>
      <c r="T2" s="60"/>
      <c r="U2" s="118"/>
      <c r="V2" s="143" t="s">
        <v>504</v>
      </c>
      <c r="W2" s="60"/>
      <c r="X2" s="60"/>
      <c r="Y2" s="118"/>
      <c r="Z2" s="143" t="s">
        <v>505</v>
      </c>
      <c r="AA2" s="60"/>
      <c r="AB2" s="60"/>
      <c r="AC2" s="118"/>
      <c r="AD2" s="143" t="s">
        <v>506</v>
      </c>
      <c r="AE2" s="60"/>
      <c r="AF2" s="60"/>
      <c r="AG2" s="118"/>
      <c r="AH2" s="143" t="s">
        <v>507</v>
      </c>
      <c r="AI2" s="60"/>
      <c r="AJ2" s="60"/>
      <c r="AK2" s="118"/>
      <c r="AL2" s="143" t="s">
        <v>508</v>
      </c>
      <c r="AM2" s="60"/>
      <c r="AN2" s="60"/>
      <c r="AO2" s="118"/>
      <c r="AP2" s="143" t="s">
        <v>509</v>
      </c>
      <c r="AQ2" s="60"/>
      <c r="AR2" s="60"/>
      <c r="AS2" s="118"/>
      <c r="AT2" s="143" t="s">
        <v>510</v>
      </c>
      <c r="AU2" s="60"/>
      <c r="AV2" s="60"/>
      <c r="AW2" s="118"/>
      <c r="AX2" s="143" t="s">
        <v>511</v>
      </c>
      <c r="AY2" s="60"/>
      <c r="AZ2" s="60"/>
      <c r="BA2" s="118"/>
      <c r="BB2" s="143" t="s">
        <v>512</v>
      </c>
      <c r="BC2" s="60"/>
      <c r="BD2" s="60"/>
      <c r="BE2" s="118"/>
      <c r="BF2" s="143" t="s">
        <v>513</v>
      </c>
      <c r="BG2" s="60"/>
      <c r="BH2" s="60"/>
      <c r="BI2" s="118"/>
      <c r="BJ2" s="143" t="s">
        <v>514</v>
      </c>
      <c r="BK2" s="60"/>
      <c r="BL2" s="60"/>
      <c r="BM2" s="118"/>
      <c r="BN2" s="143" t="s">
        <v>515</v>
      </c>
      <c r="BO2" s="60"/>
      <c r="BP2" s="60"/>
      <c r="BQ2" s="118"/>
      <c r="BR2" s="143" t="s">
        <v>516</v>
      </c>
      <c r="BS2" s="60"/>
      <c r="BT2" s="60"/>
      <c r="BU2" s="118"/>
      <c r="BV2" s="143" t="s">
        <v>517</v>
      </c>
      <c r="BW2" s="60"/>
      <c r="BX2" s="60"/>
      <c r="BY2" s="118"/>
      <c r="BZ2" s="143" t="s">
        <v>518</v>
      </c>
      <c r="CA2" s="60"/>
      <c r="CB2" s="60"/>
      <c r="CC2" s="118"/>
      <c r="CD2" s="143" t="s">
        <v>519</v>
      </c>
      <c r="CE2" s="60"/>
      <c r="CF2" s="60"/>
      <c r="CG2" s="118"/>
      <c r="CH2" s="143" t="s">
        <v>520</v>
      </c>
      <c r="CI2" s="60"/>
      <c r="CJ2" s="60"/>
      <c r="CK2" s="118"/>
      <c r="CL2" s="143" t="s">
        <v>521</v>
      </c>
      <c r="CM2" s="60"/>
      <c r="CN2" s="60"/>
      <c r="CO2" s="118"/>
      <c r="CP2" s="143" t="s">
        <v>522</v>
      </c>
      <c r="CQ2" s="60"/>
      <c r="CR2" s="60"/>
      <c r="CS2" s="118"/>
      <c r="CT2" s="143" t="s">
        <v>523</v>
      </c>
      <c r="CU2" s="60"/>
      <c r="CV2" s="60"/>
      <c r="CW2" s="118"/>
      <c r="CX2" s="143" t="s">
        <v>524</v>
      </c>
      <c r="CY2" s="60"/>
      <c r="CZ2" s="60"/>
      <c r="DA2" s="118"/>
      <c r="DB2" s="143" t="s">
        <v>525</v>
      </c>
      <c r="DC2" s="60"/>
      <c r="DD2" s="60"/>
      <c r="DE2" s="118"/>
      <c r="DF2" s="143" t="s">
        <v>526</v>
      </c>
      <c r="DG2" s="60"/>
      <c r="DH2" s="60"/>
      <c r="DI2" s="118"/>
      <c r="DJ2" s="143" t="s">
        <v>527</v>
      </c>
      <c r="DK2" s="60"/>
      <c r="DL2" s="60"/>
      <c r="DM2" s="118"/>
      <c r="DN2" s="143" t="s">
        <v>528</v>
      </c>
      <c r="DO2" s="60"/>
      <c r="DP2" s="60"/>
      <c r="DQ2" s="118"/>
      <c r="DR2" s="143" t="s">
        <v>529</v>
      </c>
      <c r="DS2" s="60"/>
      <c r="DT2" s="60"/>
      <c r="DU2" s="118"/>
    </row>
    <row r="3" spans="1:125" s="45" customFormat="1" ht="13.5">
      <c r="A3" s="160"/>
      <c r="B3" s="148"/>
      <c r="C3" s="162"/>
      <c r="D3" s="167"/>
      <c r="E3" s="168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0"/>
      <c r="B4" s="148"/>
      <c r="C4" s="157"/>
      <c r="D4" s="159" t="s">
        <v>429</v>
      </c>
      <c r="E4" s="159" t="s">
        <v>430</v>
      </c>
      <c r="F4" s="159" t="s">
        <v>530</v>
      </c>
      <c r="G4" s="159" t="s">
        <v>531</v>
      </c>
      <c r="H4" s="159" t="s">
        <v>429</v>
      </c>
      <c r="I4" s="159" t="s">
        <v>430</v>
      </c>
      <c r="J4" s="159" t="s">
        <v>530</v>
      </c>
      <c r="K4" s="159" t="s">
        <v>531</v>
      </c>
      <c r="L4" s="159" t="s">
        <v>429</v>
      </c>
      <c r="M4" s="159" t="s">
        <v>430</v>
      </c>
      <c r="N4" s="159" t="s">
        <v>530</v>
      </c>
      <c r="O4" s="159" t="s">
        <v>531</v>
      </c>
      <c r="P4" s="159" t="s">
        <v>429</v>
      </c>
      <c r="Q4" s="159" t="s">
        <v>430</v>
      </c>
      <c r="R4" s="159" t="s">
        <v>530</v>
      </c>
      <c r="S4" s="159" t="s">
        <v>531</v>
      </c>
      <c r="T4" s="159" t="s">
        <v>429</v>
      </c>
      <c r="U4" s="159" t="s">
        <v>430</v>
      </c>
      <c r="V4" s="159" t="s">
        <v>530</v>
      </c>
      <c r="W4" s="159" t="s">
        <v>531</v>
      </c>
      <c r="X4" s="159" t="s">
        <v>429</v>
      </c>
      <c r="Y4" s="159" t="s">
        <v>430</v>
      </c>
      <c r="Z4" s="159" t="s">
        <v>530</v>
      </c>
      <c r="AA4" s="159" t="s">
        <v>531</v>
      </c>
      <c r="AB4" s="159" t="s">
        <v>429</v>
      </c>
      <c r="AC4" s="159" t="s">
        <v>430</v>
      </c>
      <c r="AD4" s="159" t="s">
        <v>530</v>
      </c>
      <c r="AE4" s="159" t="s">
        <v>531</v>
      </c>
      <c r="AF4" s="159" t="s">
        <v>429</v>
      </c>
      <c r="AG4" s="159" t="s">
        <v>430</v>
      </c>
      <c r="AH4" s="159" t="s">
        <v>530</v>
      </c>
      <c r="AI4" s="159" t="s">
        <v>531</v>
      </c>
      <c r="AJ4" s="159" t="s">
        <v>429</v>
      </c>
      <c r="AK4" s="159" t="s">
        <v>430</v>
      </c>
      <c r="AL4" s="159" t="s">
        <v>530</v>
      </c>
      <c r="AM4" s="159" t="s">
        <v>531</v>
      </c>
      <c r="AN4" s="159" t="s">
        <v>429</v>
      </c>
      <c r="AO4" s="159" t="s">
        <v>430</v>
      </c>
      <c r="AP4" s="159" t="s">
        <v>530</v>
      </c>
      <c r="AQ4" s="159" t="s">
        <v>531</v>
      </c>
      <c r="AR4" s="159" t="s">
        <v>429</v>
      </c>
      <c r="AS4" s="159" t="s">
        <v>430</v>
      </c>
      <c r="AT4" s="159" t="s">
        <v>530</v>
      </c>
      <c r="AU4" s="159" t="s">
        <v>531</v>
      </c>
      <c r="AV4" s="159" t="s">
        <v>429</v>
      </c>
      <c r="AW4" s="159" t="s">
        <v>430</v>
      </c>
      <c r="AX4" s="159" t="s">
        <v>530</v>
      </c>
      <c r="AY4" s="159" t="s">
        <v>531</v>
      </c>
      <c r="AZ4" s="159" t="s">
        <v>429</v>
      </c>
      <c r="BA4" s="159" t="s">
        <v>430</v>
      </c>
      <c r="BB4" s="159" t="s">
        <v>530</v>
      </c>
      <c r="BC4" s="159" t="s">
        <v>531</v>
      </c>
      <c r="BD4" s="159" t="s">
        <v>429</v>
      </c>
      <c r="BE4" s="159" t="s">
        <v>430</v>
      </c>
      <c r="BF4" s="159" t="s">
        <v>530</v>
      </c>
      <c r="BG4" s="159" t="s">
        <v>531</v>
      </c>
      <c r="BH4" s="159" t="s">
        <v>429</v>
      </c>
      <c r="BI4" s="159" t="s">
        <v>430</v>
      </c>
      <c r="BJ4" s="159" t="s">
        <v>530</v>
      </c>
      <c r="BK4" s="159" t="s">
        <v>531</v>
      </c>
      <c r="BL4" s="159" t="s">
        <v>429</v>
      </c>
      <c r="BM4" s="159" t="s">
        <v>430</v>
      </c>
      <c r="BN4" s="159" t="s">
        <v>530</v>
      </c>
      <c r="BO4" s="159" t="s">
        <v>531</v>
      </c>
      <c r="BP4" s="159" t="s">
        <v>429</v>
      </c>
      <c r="BQ4" s="159" t="s">
        <v>430</v>
      </c>
      <c r="BR4" s="159" t="s">
        <v>530</v>
      </c>
      <c r="BS4" s="159" t="s">
        <v>531</v>
      </c>
      <c r="BT4" s="159" t="s">
        <v>429</v>
      </c>
      <c r="BU4" s="159" t="s">
        <v>430</v>
      </c>
      <c r="BV4" s="159" t="s">
        <v>530</v>
      </c>
      <c r="BW4" s="159" t="s">
        <v>531</v>
      </c>
      <c r="BX4" s="159" t="s">
        <v>429</v>
      </c>
      <c r="BY4" s="159" t="s">
        <v>430</v>
      </c>
      <c r="BZ4" s="159" t="s">
        <v>530</v>
      </c>
      <c r="CA4" s="159" t="s">
        <v>531</v>
      </c>
      <c r="CB4" s="159" t="s">
        <v>429</v>
      </c>
      <c r="CC4" s="159" t="s">
        <v>430</v>
      </c>
      <c r="CD4" s="159" t="s">
        <v>530</v>
      </c>
      <c r="CE4" s="159" t="s">
        <v>531</v>
      </c>
      <c r="CF4" s="159" t="s">
        <v>429</v>
      </c>
      <c r="CG4" s="159" t="s">
        <v>430</v>
      </c>
      <c r="CH4" s="159" t="s">
        <v>530</v>
      </c>
      <c r="CI4" s="159" t="s">
        <v>531</v>
      </c>
      <c r="CJ4" s="159" t="s">
        <v>429</v>
      </c>
      <c r="CK4" s="159" t="s">
        <v>430</v>
      </c>
      <c r="CL4" s="159" t="s">
        <v>530</v>
      </c>
      <c r="CM4" s="159" t="s">
        <v>531</v>
      </c>
      <c r="CN4" s="159" t="s">
        <v>429</v>
      </c>
      <c r="CO4" s="159" t="s">
        <v>430</v>
      </c>
      <c r="CP4" s="159" t="s">
        <v>530</v>
      </c>
      <c r="CQ4" s="159" t="s">
        <v>531</v>
      </c>
      <c r="CR4" s="159" t="s">
        <v>429</v>
      </c>
      <c r="CS4" s="159" t="s">
        <v>430</v>
      </c>
      <c r="CT4" s="159" t="s">
        <v>530</v>
      </c>
      <c r="CU4" s="159" t="s">
        <v>531</v>
      </c>
      <c r="CV4" s="159" t="s">
        <v>429</v>
      </c>
      <c r="CW4" s="159" t="s">
        <v>430</v>
      </c>
      <c r="CX4" s="159" t="s">
        <v>530</v>
      </c>
      <c r="CY4" s="159" t="s">
        <v>531</v>
      </c>
      <c r="CZ4" s="159" t="s">
        <v>429</v>
      </c>
      <c r="DA4" s="159" t="s">
        <v>430</v>
      </c>
      <c r="DB4" s="159" t="s">
        <v>530</v>
      </c>
      <c r="DC4" s="159" t="s">
        <v>531</v>
      </c>
      <c r="DD4" s="159" t="s">
        <v>429</v>
      </c>
      <c r="DE4" s="159" t="s">
        <v>430</v>
      </c>
      <c r="DF4" s="159" t="s">
        <v>530</v>
      </c>
      <c r="DG4" s="159" t="s">
        <v>531</v>
      </c>
      <c r="DH4" s="159" t="s">
        <v>429</v>
      </c>
      <c r="DI4" s="159" t="s">
        <v>430</v>
      </c>
      <c r="DJ4" s="159" t="s">
        <v>530</v>
      </c>
      <c r="DK4" s="159" t="s">
        <v>531</v>
      </c>
      <c r="DL4" s="159" t="s">
        <v>429</v>
      </c>
      <c r="DM4" s="159" t="s">
        <v>430</v>
      </c>
      <c r="DN4" s="159" t="s">
        <v>530</v>
      </c>
      <c r="DO4" s="159" t="s">
        <v>531</v>
      </c>
      <c r="DP4" s="159" t="s">
        <v>429</v>
      </c>
      <c r="DQ4" s="159" t="s">
        <v>430</v>
      </c>
      <c r="DR4" s="159" t="s">
        <v>530</v>
      </c>
      <c r="DS4" s="159" t="s">
        <v>531</v>
      </c>
      <c r="DT4" s="159" t="s">
        <v>429</v>
      </c>
      <c r="DU4" s="159" t="s">
        <v>430</v>
      </c>
    </row>
    <row r="5" spans="1:125" s="45" customFormat="1" ht="13.5">
      <c r="A5" s="160"/>
      <c r="B5" s="148"/>
      <c r="C5" s="157"/>
      <c r="D5" s="160"/>
      <c r="E5" s="160"/>
      <c r="F5" s="163"/>
      <c r="G5" s="160"/>
      <c r="H5" s="160"/>
      <c r="I5" s="160"/>
      <c r="J5" s="163"/>
      <c r="K5" s="160"/>
      <c r="L5" s="160"/>
      <c r="M5" s="160"/>
      <c r="N5" s="163"/>
      <c r="O5" s="160"/>
      <c r="P5" s="160"/>
      <c r="Q5" s="160"/>
      <c r="R5" s="163"/>
      <c r="S5" s="160"/>
      <c r="T5" s="160"/>
      <c r="U5" s="160"/>
      <c r="V5" s="163"/>
      <c r="W5" s="160"/>
      <c r="X5" s="160"/>
      <c r="Y5" s="160"/>
      <c r="Z5" s="163"/>
      <c r="AA5" s="160"/>
      <c r="AB5" s="160"/>
      <c r="AC5" s="160"/>
      <c r="AD5" s="163"/>
      <c r="AE5" s="160"/>
      <c r="AF5" s="160"/>
      <c r="AG5" s="160"/>
      <c r="AH5" s="163"/>
      <c r="AI5" s="160"/>
      <c r="AJ5" s="160"/>
      <c r="AK5" s="160"/>
      <c r="AL5" s="163"/>
      <c r="AM5" s="160"/>
      <c r="AN5" s="160"/>
      <c r="AO5" s="160"/>
      <c r="AP5" s="163"/>
      <c r="AQ5" s="160"/>
      <c r="AR5" s="160"/>
      <c r="AS5" s="160"/>
      <c r="AT5" s="163"/>
      <c r="AU5" s="160"/>
      <c r="AV5" s="160"/>
      <c r="AW5" s="160"/>
      <c r="AX5" s="163"/>
      <c r="AY5" s="160"/>
      <c r="AZ5" s="160"/>
      <c r="BA5" s="160"/>
      <c r="BB5" s="163"/>
      <c r="BC5" s="160"/>
      <c r="BD5" s="160"/>
      <c r="BE5" s="160"/>
      <c r="BF5" s="163"/>
      <c r="BG5" s="160"/>
      <c r="BH5" s="160"/>
      <c r="BI5" s="160"/>
      <c r="BJ5" s="163"/>
      <c r="BK5" s="160"/>
      <c r="BL5" s="160"/>
      <c r="BM5" s="160"/>
      <c r="BN5" s="163"/>
      <c r="BO5" s="160"/>
      <c r="BP5" s="160"/>
      <c r="BQ5" s="160"/>
      <c r="BR5" s="163"/>
      <c r="BS5" s="160"/>
      <c r="BT5" s="160"/>
      <c r="BU5" s="160"/>
      <c r="BV5" s="163"/>
      <c r="BW5" s="160"/>
      <c r="BX5" s="160"/>
      <c r="BY5" s="160"/>
      <c r="BZ5" s="163"/>
      <c r="CA5" s="160"/>
      <c r="CB5" s="160"/>
      <c r="CC5" s="160"/>
      <c r="CD5" s="163"/>
      <c r="CE5" s="160"/>
      <c r="CF5" s="160"/>
      <c r="CG5" s="160"/>
      <c r="CH5" s="163"/>
      <c r="CI5" s="160"/>
      <c r="CJ5" s="160"/>
      <c r="CK5" s="160"/>
      <c r="CL5" s="163"/>
      <c r="CM5" s="160"/>
      <c r="CN5" s="160"/>
      <c r="CO5" s="160"/>
      <c r="CP5" s="163"/>
      <c r="CQ5" s="160"/>
      <c r="CR5" s="160"/>
      <c r="CS5" s="160"/>
      <c r="CT5" s="163"/>
      <c r="CU5" s="160"/>
      <c r="CV5" s="160"/>
      <c r="CW5" s="160"/>
      <c r="CX5" s="163"/>
      <c r="CY5" s="160"/>
      <c r="CZ5" s="160"/>
      <c r="DA5" s="160"/>
      <c r="DB5" s="163"/>
      <c r="DC5" s="160"/>
      <c r="DD5" s="160"/>
      <c r="DE5" s="160"/>
      <c r="DF5" s="163"/>
      <c r="DG5" s="160"/>
      <c r="DH5" s="160"/>
      <c r="DI5" s="160"/>
      <c r="DJ5" s="163"/>
      <c r="DK5" s="160"/>
      <c r="DL5" s="160"/>
      <c r="DM5" s="160"/>
      <c r="DN5" s="163"/>
      <c r="DO5" s="160"/>
      <c r="DP5" s="160"/>
      <c r="DQ5" s="160"/>
      <c r="DR5" s="163"/>
      <c r="DS5" s="160"/>
      <c r="DT5" s="160"/>
      <c r="DU5" s="160"/>
    </row>
    <row r="6" spans="1:125" s="46" customFormat="1" ht="13.5">
      <c r="A6" s="161"/>
      <c r="B6" s="149"/>
      <c r="C6" s="158"/>
      <c r="D6" s="142" t="s">
        <v>439</v>
      </c>
      <c r="E6" s="142" t="s">
        <v>439</v>
      </c>
      <c r="F6" s="164"/>
      <c r="G6" s="161"/>
      <c r="H6" s="142" t="s">
        <v>439</v>
      </c>
      <c r="I6" s="142" t="s">
        <v>439</v>
      </c>
      <c r="J6" s="164"/>
      <c r="K6" s="161"/>
      <c r="L6" s="142" t="s">
        <v>439</v>
      </c>
      <c r="M6" s="142" t="s">
        <v>439</v>
      </c>
      <c r="N6" s="164"/>
      <c r="O6" s="161"/>
      <c r="P6" s="142" t="s">
        <v>439</v>
      </c>
      <c r="Q6" s="142" t="s">
        <v>439</v>
      </c>
      <c r="R6" s="164"/>
      <c r="S6" s="161"/>
      <c r="T6" s="142" t="s">
        <v>439</v>
      </c>
      <c r="U6" s="142" t="s">
        <v>439</v>
      </c>
      <c r="V6" s="164"/>
      <c r="W6" s="161"/>
      <c r="X6" s="142" t="s">
        <v>439</v>
      </c>
      <c r="Y6" s="142" t="s">
        <v>439</v>
      </c>
      <c r="Z6" s="164"/>
      <c r="AA6" s="161"/>
      <c r="AB6" s="142" t="s">
        <v>439</v>
      </c>
      <c r="AC6" s="142" t="s">
        <v>439</v>
      </c>
      <c r="AD6" s="164"/>
      <c r="AE6" s="161"/>
      <c r="AF6" s="142" t="s">
        <v>439</v>
      </c>
      <c r="AG6" s="142" t="s">
        <v>439</v>
      </c>
      <c r="AH6" s="164"/>
      <c r="AI6" s="161"/>
      <c r="AJ6" s="142" t="s">
        <v>439</v>
      </c>
      <c r="AK6" s="142" t="s">
        <v>439</v>
      </c>
      <c r="AL6" s="164"/>
      <c r="AM6" s="161"/>
      <c r="AN6" s="142" t="s">
        <v>439</v>
      </c>
      <c r="AO6" s="142" t="s">
        <v>439</v>
      </c>
      <c r="AP6" s="164"/>
      <c r="AQ6" s="161"/>
      <c r="AR6" s="142" t="s">
        <v>439</v>
      </c>
      <c r="AS6" s="142" t="s">
        <v>439</v>
      </c>
      <c r="AT6" s="164"/>
      <c r="AU6" s="161"/>
      <c r="AV6" s="142" t="s">
        <v>439</v>
      </c>
      <c r="AW6" s="142" t="s">
        <v>439</v>
      </c>
      <c r="AX6" s="164"/>
      <c r="AY6" s="161"/>
      <c r="AZ6" s="142" t="s">
        <v>439</v>
      </c>
      <c r="BA6" s="142" t="s">
        <v>439</v>
      </c>
      <c r="BB6" s="164"/>
      <c r="BC6" s="161"/>
      <c r="BD6" s="142" t="s">
        <v>439</v>
      </c>
      <c r="BE6" s="142" t="s">
        <v>439</v>
      </c>
      <c r="BF6" s="164"/>
      <c r="BG6" s="161"/>
      <c r="BH6" s="142" t="s">
        <v>439</v>
      </c>
      <c r="BI6" s="142" t="s">
        <v>439</v>
      </c>
      <c r="BJ6" s="164"/>
      <c r="BK6" s="161"/>
      <c r="BL6" s="142" t="s">
        <v>439</v>
      </c>
      <c r="BM6" s="142" t="s">
        <v>439</v>
      </c>
      <c r="BN6" s="164"/>
      <c r="BO6" s="161"/>
      <c r="BP6" s="142" t="s">
        <v>439</v>
      </c>
      <c r="BQ6" s="142" t="s">
        <v>439</v>
      </c>
      <c r="BR6" s="164"/>
      <c r="BS6" s="161"/>
      <c r="BT6" s="142" t="s">
        <v>439</v>
      </c>
      <c r="BU6" s="142" t="s">
        <v>439</v>
      </c>
      <c r="BV6" s="164"/>
      <c r="BW6" s="161"/>
      <c r="BX6" s="142" t="s">
        <v>439</v>
      </c>
      <c r="BY6" s="142" t="s">
        <v>439</v>
      </c>
      <c r="BZ6" s="164"/>
      <c r="CA6" s="161"/>
      <c r="CB6" s="142" t="s">
        <v>439</v>
      </c>
      <c r="CC6" s="142" t="s">
        <v>439</v>
      </c>
      <c r="CD6" s="164"/>
      <c r="CE6" s="161"/>
      <c r="CF6" s="142" t="s">
        <v>439</v>
      </c>
      <c r="CG6" s="142" t="s">
        <v>439</v>
      </c>
      <c r="CH6" s="164"/>
      <c r="CI6" s="161"/>
      <c r="CJ6" s="142" t="s">
        <v>439</v>
      </c>
      <c r="CK6" s="142" t="s">
        <v>439</v>
      </c>
      <c r="CL6" s="164"/>
      <c r="CM6" s="161"/>
      <c r="CN6" s="142" t="s">
        <v>439</v>
      </c>
      <c r="CO6" s="142" t="s">
        <v>439</v>
      </c>
      <c r="CP6" s="164"/>
      <c r="CQ6" s="161"/>
      <c r="CR6" s="142" t="s">
        <v>439</v>
      </c>
      <c r="CS6" s="142" t="s">
        <v>439</v>
      </c>
      <c r="CT6" s="164"/>
      <c r="CU6" s="161"/>
      <c r="CV6" s="142" t="s">
        <v>439</v>
      </c>
      <c r="CW6" s="142" t="s">
        <v>439</v>
      </c>
      <c r="CX6" s="164"/>
      <c r="CY6" s="161"/>
      <c r="CZ6" s="142" t="s">
        <v>439</v>
      </c>
      <c r="DA6" s="142" t="s">
        <v>439</v>
      </c>
      <c r="DB6" s="164"/>
      <c r="DC6" s="161"/>
      <c r="DD6" s="142" t="s">
        <v>439</v>
      </c>
      <c r="DE6" s="142" t="s">
        <v>439</v>
      </c>
      <c r="DF6" s="164"/>
      <c r="DG6" s="161"/>
      <c r="DH6" s="142" t="s">
        <v>439</v>
      </c>
      <c r="DI6" s="142" t="s">
        <v>439</v>
      </c>
      <c r="DJ6" s="164"/>
      <c r="DK6" s="161"/>
      <c r="DL6" s="142" t="s">
        <v>439</v>
      </c>
      <c r="DM6" s="142" t="s">
        <v>439</v>
      </c>
      <c r="DN6" s="164"/>
      <c r="DO6" s="161"/>
      <c r="DP6" s="142" t="s">
        <v>439</v>
      </c>
      <c r="DQ6" s="142" t="s">
        <v>439</v>
      </c>
      <c r="DR6" s="164"/>
      <c r="DS6" s="161"/>
      <c r="DT6" s="142" t="s">
        <v>439</v>
      </c>
      <c r="DU6" s="142" t="s">
        <v>439</v>
      </c>
    </row>
    <row r="7" spans="1:125" s="61" customFormat="1" ht="12" customHeight="1">
      <c r="A7" s="48" t="s">
        <v>440</v>
      </c>
      <c r="B7" s="48">
        <v>32000</v>
      </c>
      <c r="C7" s="48" t="s">
        <v>436</v>
      </c>
      <c r="D7" s="70">
        <f>SUM(D8:D14)</f>
        <v>2065452</v>
      </c>
      <c r="E7" s="70">
        <f>SUM(E8:E14)</f>
        <v>350294</v>
      </c>
      <c r="F7" s="49">
        <f>COUNTIF(F8:F14,"&lt;&gt;")</f>
        <v>7</v>
      </c>
      <c r="G7" s="49">
        <f>COUNTIF(G8:G14,"&lt;&gt;")</f>
        <v>7</v>
      </c>
      <c r="H7" s="70">
        <f>SUM(H8:H14)</f>
        <v>1492529</v>
      </c>
      <c r="I7" s="70">
        <f>SUM(I8:I14)</f>
        <v>197712</v>
      </c>
      <c r="J7" s="49">
        <f>COUNTIF(J8:J14,"&lt;&gt;")</f>
        <v>7</v>
      </c>
      <c r="K7" s="49">
        <f>COUNTIF(K8:K14,"&lt;&gt;")</f>
        <v>7</v>
      </c>
      <c r="L7" s="70">
        <f>SUM(L8:L14)</f>
        <v>417184</v>
      </c>
      <c r="M7" s="70">
        <f>SUM(M8:M14)</f>
        <v>79816</v>
      </c>
      <c r="N7" s="49">
        <f>COUNTIF(N8:N14,"&lt;&gt;")</f>
        <v>3</v>
      </c>
      <c r="O7" s="49">
        <f>COUNTIF(O8:O14,"&lt;&gt;")</f>
        <v>3</v>
      </c>
      <c r="P7" s="70">
        <f>SUM(P8:P14)</f>
        <v>155739</v>
      </c>
      <c r="Q7" s="70">
        <f>SUM(Q8:Q14)</f>
        <v>62729</v>
      </c>
      <c r="R7" s="49">
        <f>COUNTIF(R8:R14,"&lt;&gt;")</f>
        <v>1</v>
      </c>
      <c r="S7" s="49">
        <f>COUNTIF(S8:S14,"&lt;&gt;")</f>
        <v>1</v>
      </c>
      <c r="T7" s="70">
        <f>SUM(T8:T14)</f>
        <v>0</v>
      </c>
      <c r="U7" s="70">
        <f>SUM(U8:U14)</f>
        <v>10037</v>
      </c>
      <c r="V7" s="49">
        <f>COUNTIF(V8:V14,"&lt;&gt;")</f>
        <v>0</v>
      </c>
      <c r="W7" s="49">
        <f>COUNTIF(W8:W14,"&lt;&gt;")</f>
        <v>0</v>
      </c>
      <c r="X7" s="70">
        <f>SUM(X8:X14)</f>
        <v>0</v>
      </c>
      <c r="Y7" s="70">
        <f>SUM(Y8:Y14)</f>
        <v>0</v>
      </c>
      <c r="Z7" s="49">
        <f>COUNTIF(Z8:Z14,"&lt;&gt;")</f>
        <v>0</v>
      </c>
      <c r="AA7" s="49">
        <f>COUNTIF(AA8:AA14,"&lt;&gt;")</f>
        <v>0</v>
      </c>
      <c r="AB7" s="70">
        <f>SUM(AB8:AB14)</f>
        <v>0</v>
      </c>
      <c r="AC7" s="70">
        <f>SUM(AC8:AC14)</f>
        <v>0</v>
      </c>
      <c r="AD7" s="49">
        <f>COUNTIF(AD8:AD14,"&lt;&gt;")</f>
        <v>0</v>
      </c>
      <c r="AE7" s="49">
        <f>COUNTIF(AE8:AE14,"&lt;&gt;")</f>
        <v>0</v>
      </c>
      <c r="AF7" s="70">
        <f>SUM(AF8:AF14)</f>
        <v>0</v>
      </c>
      <c r="AG7" s="70">
        <f>SUM(AG8:AG14)</f>
        <v>0</v>
      </c>
      <c r="AH7" s="49">
        <f>COUNTIF(AH8:AH14,"&lt;&gt;")</f>
        <v>0</v>
      </c>
      <c r="AI7" s="49">
        <f>COUNTIF(AI8:AI14,"&lt;&gt;")</f>
        <v>0</v>
      </c>
      <c r="AJ7" s="70">
        <f>SUM(AJ8:AJ14)</f>
        <v>0</v>
      </c>
      <c r="AK7" s="70">
        <f>SUM(AK8:AK14)</f>
        <v>0</v>
      </c>
      <c r="AL7" s="49">
        <f>COUNTIF(AL8:AL14,"&lt;&gt;")</f>
        <v>0</v>
      </c>
      <c r="AM7" s="49">
        <f>COUNTIF(AM8:AM14,"&lt;&gt;")</f>
        <v>0</v>
      </c>
      <c r="AN7" s="70">
        <f>SUM(AN8:AN14)</f>
        <v>0</v>
      </c>
      <c r="AO7" s="70">
        <f>SUM(AO8:AO14)</f>
        <v>0</v>
      </c>
      <c r="AP7" s="49">
        <f>COUNTIF(AP8:AP14,"&lt;&gt;")</f>
        <v>0</v>
      </c>
      <c r="AQ7" s="49">
        <f>COUNTIF(AQ8:AQ14,"&lt;&gt;")</f>
        <v>0</v>
      </c>
      <c r="AR7" s="70">
        <f>SUM(AR8:AR14)</f>
        <v>0</v>
      </c>
      <c r="AS7" s="70">
        <f>SUM(AS8:AS14)</f>
        <v>0</v>
      </c>
      <c r="AT7" s="49">
        <f>COUNTIF(AT8:AT14,"&lt;&gt;")</f>
        <v>0</v>
      </c>
      <c r="AU7" s="49">
        <f>COUNTIF(AU8:AU14,"&lt;&gt;")</f>
        <v>0</v>
      </c>
      <c r="AV7" s="70">
        <f>SUM(AV8:AV14)</f>
        <v>0</v>
      </c>
      <c r="AW7" s="70">
        <f>SUM(AW8:AW14)</f>
        <v>0</v>
      </c>
      <c r="AX7" s="49">
        <f>COUNTIF(AX8:AX14,"&lt;&gt;")</f>
        <v>0</v>
      </c>
      <c r="AY7" s="49">
        <f>COUNTIF(AY8:AY14,"&lt;&gt;")</f>
        <v>0</v>
      </c>
      <c r="AZ7" s="70">
        <f>SUM(AZ8:AZ14)</f>
        <v>0</v>
      </c>
      <c r="BA7" s="70">
        <f>SUM(BA8:BA14)</f>
        <v>0</v>
      </c>
      <c r="BB7" s="49">
        <f>COUNTIF(BB8:BB14,"&lt;&gt;")</f>
        <v>0</v>
      </c>
      <c r="BC7" s="49">
        <f>COUNTIF(BC8:BC14,"&lt;&gt;")</f>
        <v>0</v>
      </c>
      <c r="BD7" s="70">
        <f>SUM(BD8:BD14)</f>
        <v>0</v>
      </c>
      <c r="BE7" s="70">
        <f>SUM(BE8:BE14)</f>
        <v>0</v>
      </c>
      <c r="BF7" s="49">
        <f>COUNTIF(BF8:BF14,"&lt;&gt;")</f>
        <v>0</v>
      </c>
      <c r="BG7" s="49">
        <f>COUNTIF(BG8:BG14,"&lt;&gt;")</f>
        <v>0</v>
      </c>
      <c r="BH7" s="70">
        <f>SUM(BH8:BH14)</f>
        <v>0</v>
      </c>
      <c r="BI7" s="70">
        <f>SUM(BI8:BI14)</f>
        <v>0</v>
      </c>
      <c r="BJ7" s="49">
        <f>COUNTIF(BJ8:BJ14,"&lt;&gt;")</f>
        <v>0</v>
      </c>
      <c r="BK7" s="49">
        <f>COUNTIF(BK8:BK14,"&lt;&gt;")</f>
        <v>0</v>
      </c>
      <c r="BL7" s="70">
        <f>SUM(BL8:BL14)</f>
        <v>0</v>
      </c>
      <c r="BM7" s="70">
        <f>SUM(BM8:BM14)</f>
        <v>0</v>
      </c>
      <c r="BN7" s="49">
        <f>COUNTIF(BN8:BN14,"&lt;&gt;")</f>
        <v>0</v>
      </c>
      <c r="BO7" s="49">
        <f>COUNTIF(BO8:BO14,"&lt;&gt;")</f>
        <v>0</v>
      </c>
      <c r="BP7" s="70">
        <f>SUM(BP8:BP14)</f>
        <v>0</v>
      </c>
      <c r="BQ7" s="70">
        <f>SUM(BQ8:BQ14)</f>
        <v>0</v>
      </c>
      <c r="BR7" s="49">
        <f>COUNTIF(BR8:BR14,"&lt;&gt;")</f>
        <v>0</v>
      </c>
      <c r="BS7" s="49">
        <f>COUNTIF(BS8:BS14,"&lt;&gt;")</f>
        <v>0</v>
      </c>
      <c r="BT7" s="70">
        <f>SUM(BT8:BT14)</f>
        <v>0</v>
      </c>
      <c r="BU7" s="70">
        <f>SUM(BU8:BU14)</f>
        <v>0</v>
      </c>
      <c r="BV7" s="49">
        <f>COUNTIF(BV8:BV14,"&lt;&gt;")</f>
        <v>0</v>
      </c>
      <c r="BW7" s="49">
        <f>COUNTIF(BW8:BW14,"&lt;&gt;")</f>
        <v>0</v>
      </c>
      <c r="BX7" s="70">
        <f>SUM(BX8:BX14)</f>
        <v>0</v>
      </c>
      <c r="BY7" s="70">
        <f>SUM(BY8:BY14)</f>
        <v>0</v>
      </c>
      <c r="BZ7" s="49">
        <f>COUNTIF(BZ8:BZ14,"&lt;&gt;")</f>
        <v>0</v>
      </c>
      <c r="CA7" s="49">
        <f>COUNTIF(CA8:CA14,"&lt;&gt;")</f>
        <v>0</v>
      </c>
      <c r="CB7" s="70">
        <f>SUM(CB8:CB14)</f>
        <v>0</v>
      </c>
      <c r="CC7" s="70">
        <f>SUM(CC8:CC14)</f>
        <v>0</v>
      </c>
      <c r="CD7" s="49">
        <f>COUNTIF(CD8:CD14,"&lt;&gt;")</f>
        <v>0</v>
      </c>
      <c r="CE7" s="49">
        <f>COUNTIF(CE8:CE14,"&lt;&gt;")</f>
        <v>0</v>
      </c>
      <c r="CF7" s="70">
        <f>SUM(CF8:CF14)</f>
        <v>0</v>
      </c>
      <c r="CG7" s="70">
        <f>SUM(CG8:CG14)</f>
        <v>0</v>
      </c>
      <c r="CH7" s="49">
        <f>COUNTIF(CH8:CH14,"&lt;&gt;")</f>
        <v>0</v>
      </c>
      <c r="CI7" s="49">
        <f>COUNTIF(CI8:CI14,"&lt;&gt;")</f>
        <v>0</v>
      </c>
      <c r="CJ7" s="70">
        <f>SUM(CJ8:CJ14)</f>
        <v>0</v>
      </c>
      <c r="CK7" s="70">
        <f>SUM(CK8:CK14)</f>
        <v>0</v>
      </c>
      <c r="CL7" s="49">
        <f>COUNTIF(CL8:CL14,"&lt;&gt;")</f>
        <v>0</v>
      </c>
      <c r="CM7" s="49">
        <f>COUNTIF(CM8:CM14,"&lt;&gt;")</f>
        <v>0</v>
      </c>
      <c r="CN7" s="70">
        <f>SUM(CN8:CN14)</f>
        <v>0</v>
      </c>
      <c r="CO7" s="70">
        <f>SUM(CO8:CO14)</f>
        <v>0</v>
      </c>
      <c r="CP7" s="49">
        <f>COUNTIF(CP8:CP14,"&lt;&gt;")</f>
        <v>0</v>
      </c>
      <c r="CQ7" s="49">
        <f>COUNTIF(CQ8:CQ14,"&lt;&gt;")</f>
        <v>0</v>
      </c>
      <c r="CR7" s="70">
        <f>SUM(CR8:CR14)</f>
        <v>0</v>
      </c>
      <c r="CS7" s="70">
        <f>SUM(CS8:CS14)</f>
        <v>0</v>
      </c>
      <c r="CT7" s="49">
        <f>COUNTIF(CT8:CT14,"&lt;&gt;")</f>
        <v>0</v>
      </c>
      <c r="CU7" s="49">
        <f>COUNTIF(CU8:CU14,"&lt;&gt;")</f>
        <v>0</v>
      </c>
      <c r="CV7" s="70">
        <f>SUM(CV8:CV14)</f>
        <v>0</v>
      </c>
      <c r="CW7" s="70">
        <f>SUM(CW8:CW14)</f>
        <v>0</v>
      </c>
      <c r="CX7" s="49">
        <f>COUNTIF(CX8:CX14,"&lt;&gt;")</f>
        <v>0</v>
      </c>
      <c r="CY7" s="49">
        <f>COUNTIF(CY8:CY14,"&lt;&gt;")</f>
        <v>0</v>
      </c>
      <c r="CZ7" s="70">
        <f>SUM(CZ8:CZ14)</f>
        <v>0</v>
      </c>
      <c r="DA7" s="70">
        <f>SUM(DA8:DA14)</f>
        <v>0</v>
      </c>
      <c r="DB7" s="49">
        <f>COUNTIF(DB8:DB14,"&lt;&gt;")</f>
        <v>0</v>
      </c>
      <c r="DC7" s="49">
        <f>COUNTIF(DC8:DC14,"&lt;&gt;")</f>
        <v>0</v>
      </c>
      <c r="DD7" s="70">
        <f>SUM(DD8:DD14)</f>
        <v>0</v>
      </c>
      <c r="DE7" s="70">
        <f>SUM(DE8:DE14)</f>
        <v>0</v>
      </c>
      <c r="DF7" s="49">
        <f>COUNTIF(DF8:DF14,"&lt;&gt;")</f>
        <v>0</v>
      </c>
      <c r="DG7" s="49">
        <f>COUNTIF(DG8:DG14,"&lt;&gt;")</f>
        <v>0</v>
      </c>
      <c r="DH7" s="70">
        <f>SUM(DH8:DH14)</f>
        <v>0</v>
      </c>
      <c r="DI7" s="70">
        <f>SUM(DI8:DI14)</f>
        <v>0</v>
      </c>
      <c r="DJ7" s="49">
        <f>COUNTIF(DJ8:DJ14,"&lt;&gt;")</f>
        <v>0</v>
      </c>
      <c r="DK7" s="49">
        <f>COUNTIF(DK8:DK14,"&lt;&gt;")</f>
        <v>0</v>
      </c>
      <c r="DL7" s="70">
        <f>SUM(DL8:DL14)</f>
        <v>0</v>
      </c>
      <c r="DM7" s="70">
        <f>SUM(DM8:DM14)</f>
        <v>0</v>
      </c>
      <c r="DN7" s="49">
        <f>COUNTIF(DN8:DN14,"&lt;&gt;")</f>
        <v>0</v>
      </c>
      <c r="DO7" s="49">
        <f>COUNTIF(DO8:DO14,"&lt;&gt;")</f>
        <v>0</v>
      </c>
      <c r="DP7" s="70">
        <f>SUM(DP8:DP14)</f>
        <v>0</v>
      </c>
      <c r="DQ7" s="70">
        <f>SUM(DQ8:DQ14)</f>
        <v>0</v>
      </c>
      <c r="DR7" s="49">
        <f>COUNTIF(DR8:DR14,"&lt;&gt;")</f>
        <v>0</v>
      </c>
      <c r="DS7" s="49">
        <f>COUNTIF(DS8:DS14,"&lt;&gt;")</f>
        <v>0</v>
      </c>
      <c r="DT7" s="70">
        <f>SUM(DT8:DT14)</f>
        <v>0</v>
      </c>
      <c r="DU7" s="70">
        <f>SUM(DU8:DU14)</f>
        <v>0</v>
      </c>
    </row>
    <row r="8" spans="1:125" s="50" customFormat="1" ht="12" customHeight="1">
      <c r="A8" s="51" t="s">
        <v>440</v>
      </c>
      <c r="B8" s="64" t="s">
        <v>467</v>
      </c>
      <c r="C8" s="51" t="s">
        <v>461</v>
      </c>
      <c r="D8" s="72">
        <f aca="true" t="shared" si="0" ref="D8:E14">SUM(H8,L8,P8,T8,X8,AB8,AF8,AJ8,AN8,AR8,AV8,AZ8,BD8,BH8,BL8,BP8,BT8,BX8,CB8,CF8,CJ8,CN8,CR8,CV8,CZ8,DD8,DH8,DL8,DP8,DT8)</f>
        <v>0</v>
      </c>
      <c r="E8" s="72">
        <f t="shared" si="0"/>
        <v>122231</v>
      </c>
      <c r="F8" s="66" t="s">
        <v>654</v>
      </c>
      <c r="G8" s="52" t="s">
        <v>655</v>
      </c>
      <c r="H8" s="72">
        <v>0</v>
      </c>
      <c r="I8" s="72">
        <v>80236</v>
      </c>
      <c r="J8" s="66" t="s">
        <v>656</v>
      </c>
      <c r="K8" s="52" t="s">
        <v>657</v>
      </c>
      <c r="L8" s="72">
        <v>0</v>
      </c>
      <c r="M8" s="72">
        <v>28172</v>
      </c>
      <c r="N8" s="66" t="s">
        <v>658</v>
      </c>
      <c r="O8" s="52" t="s">
        <v>659</v>
      </c>
      <c r="P8" s="72">
        <v>0</v>
      </c>
      <c r="Q8" s="72">
        <v>13823</v>
      </c>
      <c r="R8" s="66"/>
      <c r="S8" s="52"/>
      <c r="T8" s="72">
        <v>0</v>
      </c>
      <c r="U8" s="72">
        <v>0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440</v>
      </c>
      <c r="B9" s="64" t="s">
        <v>481</v>
      </c>
      <c r="C9" s="51" t="s">
        <v>482</v>
      </c>
      <c r="D9" s="72">
        <f t="shared" si="0"/>
        <v>0</v>
      </c>
      <c r="E9" s="72">
        <f t="shared" si="0"/>
        <v>77731</v>
      </c>
      <c r="F9" s="66" t="s">
        <v>660</v>
      </c>
      <c r="G9" s="52" t="s">
        <v>661</v>
      </c>
      <c r="H9" s="72">
        <v>0</v>
      </c>
      <c r="I9" s="72">
        <v>48950</v>
      </c>
      <c r="J9" s="66" t="s">
        <v>662</v>
      </c>
      <c r="K9" s="52" t="s">
        <v>663</v>
      </c>
      <c r="L9" s="72">
        <v>0</v>
      </c>
      <c r="M9" s="72">
        <v>28781</v>
      </c>
      <c r="N9" s="66"/>
      <c r="O9" s="52"/>
      <c r="P9" s="72">
        <v>0</v>
      </c>
      <c r="Q9" s="72">
        <v>0</v>
      </c>
      <c r="R9" s="66"/>
      <c r="S9" s="52"/>
      <c r="T9" s="72">
        <v>0</v>
      </c>
      <c r="U9" s="72">
        <v>0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440</v>
      </c>
      <c r="B10" s="64" t="s">
        <v>532</v>
      </c>
      <c r="C10" s="51" t="s">
        <v>483</v>
      </c>
      <c r="D10" s="72">
        <f t="shared" si="0"/>
        <v>573389</v>
      </c>
      <c r="E10" s="72">
        <f t="shared" si="0"/>
        <v>0</v>
      </c>
      <c r="F10" s="64" t="s">
        <v>664</v>
      </c>
      <c r="G10" s="52" t="s">
        <v>665</v>
      </c>
      <c r="H10" s="72">
        <v>456467</v>
      </c>
      <c r="I10" s="72">
        <v>0</v>
      </c>
      <c r="J10" s="54" t="s">
        <v>660</v>
      </c>
      <c r="K10" s="52" t="s">
        <v>661</v>
      </c>
      <c r="L10" s="72">
        <v>67520</v>
      </c>
      <c r="M10" s="72">
        <v>0</v>
      </c>
      <c r="N10" s="54" t="s">
        <v>662</v>
      </c>
      <c r="O10" s="52" t="s">
        <v>663</v>
      </c>
      <c r="P10" s="72">
        <v>49402</v>
      </c>
      <c r="Q10" s="72">
        <v>0</v>
      </c>
      <c r="R10" s="66"/>
      <c r="S10" s="52"/>
      <c r="T10" s="72">
        <v>0</v>
      </c>
      <c r="U10" s="72">
        <v>0</v>
      </c>
      <c r="V10" s="66"/>
      <c r="W10" s="52"/>
      <c r="X10" s="72">
        <v>0</v>
      </c>
      <c r="Y10" s="72">
        <v>0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440</v>
      </c>
      <c r="B11" s="64" t="s">
        <v>484</v>
      </c>
      <c r="C11" s="51" t="s">
        <v>485</v>
      </c>
      <c r="D11" s="72">
        <f t="shared" si="0"/>
        <v>56973</v>
      </c>
      <c r="E11" s="72">
        <f t="shared" si="0"/>
        <v>0</v>
      </c>
      <c r="F11" s="66" t="s">
        <v>660</v>
      </c>
      <c r="G11" s="52" t="s">
        <v>661</v>
      </c>
      <c r="H11" s="72">
        <v>25814</v>
      </c>
      <c r="I11" s="72">
        <v>0</v>
      </c>
      <c r="J11" s="66" t="s">
        <v>662</v>
      </c>
      <c r="K11" s="52" t="s">
        <v>663</v>
      </c>
      <c r="L11" s="72">
        <v>31159</v>
      </c>
      <c r="M11" s="72">
        <v>0</v>
      </c>
      <c r="N11" s="66"/>
      <c r="O11" s="52"/>
      <c r="P11" s="72">
        <v>0</v>
      </c>
      <c r="Q11" s="72">
        <v>0</v>
      </c>
      <c r="R11" s="66"/>
      <c r="S11" s="52"/>
      <c r="T11" s="72">
        <v>0</v>
      </c>
      <c r="U11" s="72">
        <v>0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440</v>
      </c>
      <c r="B12" s="54" t="s">
        <v>470</v>
      </c>
      <c r="C12" s="53" t="s">
        <v>462</v>
      </c>
      <c r="D12" s="74">
        <f t="shared" si="0"/>
        <v>552765</v>
      </c>
      <c r="E12" s="74">
        <f t="shared" si="0"/>
        <v>0</v>
      </c>
      <c r="F12" s="54" t="s">
        <v>654</v>
      </c>
      <c r="G12" s="53" t="s">
        <v>655</v>
      </c>
      <c r="H12" s="74">
        <v>467335</v>
      </c>
      <c r="I12" s="74">
        <v>0</v>
      </c>
      <c r="J12" s="54" t="s">
        <v>658</v>
      </c>
      <c r="K12" s="53" t="s">
        <v>659</v>
      </c>
      <c r="L12" s="74">
        <v>85430</v>
      </c>
      <c r="M12" s="74">
        <v>0</v>
      </c>
      <c r="N12" s="54"/>
      <c r="O12" s="53"/>
      <c r="P12" s="74">
        <v>0</v>
      </c>
      <c r="Q12" s="74">
        <v>0</v>
      </c>
      <c r="R12" s="54"/>
      <c r="S12" s="53"/>
      <c r="T12" s="74">
        <v>0</v>
      </c>
      <c r="U12" s="74">
        <v>0</v>
      </c>
      <c r="V12" s="54"/>
      <c r="W12" s="53"/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440</v>
      </c>
      <c r="B13" s="54" t="s">
        <v>457</v>
      </c>
      <c r="C13" s="53" t="s">
        <v>458</v>
      </c>
      <c r="D13" s="74">
        <f t="shared" si="0"/>
        <v>213999</v>
      </c>
      <c r="E13" s="74">
        <f t="shared" si="0"/>
        <v>107027</v>
      </c>
      <c r="F13" s="54" t="s">
        <v>666</v>
      </c>
      <c r="G13" s="53" t="s">
        <v>667</v>
      </c>
      <c r="H13" s="74">
        <v>53651</v>
      </c>
      <c r="I13" s="74">
        <v>25221</v>
      </c>
      <c r="J13" s="54" t="s">
        <v>668</v>
      </c>
      <c r="K13" s="53" t="s">
        <v>669</v>
      </c>
      <c r="L13" s="74">
        <v>54011</v>
      </c>
      <c r="M13" s="74">
        <v>22863</v>
      </c>
      <c r="N13" s="54" t="s">
        <v>670</v>
      </c>
      <c r="O13" s="53" t="s">
        <v>671</v>
      </c>
      <c r="P13" s="74">
        <v>106337</v>
      </c>
      <c r="Q13" s="74">
        <v>48906</v>
      </c>
      <c r="R13" s="54" t="s">
        <v>672</v>
      </c>
      <c r="S13" s="53" t="s">
        <v>673</v>
      </c>
      <c r="T13" s="74">
        <v>0</v>
      </c>
      <c r="U13" s="74">
        <v>10037</v>
      </c>
      <c r="V13" s="54"/>
      <c r="W13" s="53"/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440</v>
      </c>
      <c r="B14" s="54" t="s">
        <v>456</v>
      </c>
      <c r="C14" s="53" t="s">
        <v>445</v>
      </c>
      <c r="D14" s="74">
        <f t="shared" si="0"/>
        <v>668326</v>
      </c>
      <c r="E14" s="74">
        <f t="shared" si="0"/>
        <v>43305</v>
      </c>
      <c r="F14" s="54" t="s">
        <v>674</v>
      </c>
      <c r="G14" s="53" t="s">
        <v>675</v>
      </c>
      <c r="H14" s="74">
        <v>489262</v>
      </c>
      <c r="I14" s="74">
        <v>43305</v>
      </c>
      <c r="J14" s="54" t="s">
        <v>672</v>
      </c>
      <c r="K14" s="53" t="s">
        <v>673</v>
      </c>
      <c r="L14" s="74">
        <v>179064</v>
      </c>
      <c r="M14" s="74">
        <v>0</v>
      </c>
      <c r="N14" s="54"/>
      <c r="O14" s="53"/>
      <c r="P14" s="74">
        <v>0</v>
      </c>
      <c r="Q14" s="74">
        <v>0</v>
      </c>
      <c r="R14" s="54"/>
      <c r="S14" s="53"/>
      <c r="T14" s="74">
        <v>0</v>
      </c>
      <c r="U14" s="74">
        <v>0</v>
      </c>
      <c r="V14" s="54"/>
      <c r="W14" s="53"/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</sheetData>
  <sheetProtection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5">
      <selection activeCell="A26" sqref="A26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533</v>
      </c>
      <c r="D2" s="25" t="s">
        <v>107</v>
      </c>
      <c r="E2" s="144" t="s">
        <v>534</v>
      </c>
      <c r="F2" s="3"/>
      <c r="G2" s="3"/>
      <c r="H2" s="3"/>
      <c r="I2" s="3"/>
      <c r="J2" s="3"/>
      <c r="K2" s="3"/>
      <c r="L2" s="3" t="str">
        <f>LEFT(D2,2)</f>
        <v>32</v>
      </c>
      <c r="M2" s="3" t="e">
        <f>IF(L2&lt;&gt;"",VLOOKUP(L2,$AK$6:$AL$34,2,FALSE),"-")</f>
        <v>#N/A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122" t="s">
        <v>535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廃棄物処理事業経費（平成２１年度実績）")</f>
        <v>合計 廃棄物処理事業経費（平成２１年度実績）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5</v>
      </c>
      <c r="AH5" s="2">
        <f>+'廃棄物事業経費（歳入）'!B5</f>
        <v>0</v>
      </c>
      <c r="AI5" s="2">
        <v>5</v>
      </c>
    </row>
    <row r="6" spans="2:38" ht="18.75" customHeight="1">
      <c r="B6" s="172" t="s">
        <v>536</v>
      </c>
      <c r="C6" s="192"/>
      <c r="D6" s="193"/>
      <c r="E6" s="13" t="s">
        <v>41</v>
      </c>
      <c r="F6" s="14" t="s">
        <v>43</v>
      </c>
      <c r="H6" s="169" t="s">
        <v>537</v>
      </c>
      <c r="I6" s="194"/>
      <c r="J6" s="194"/>
      <c r="K6" s="182"/>
      <c r="L6" s="13" t="s">
        <v>41</v>
      </c>
      <c r="M6" s="13" t="s">
        <v>43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538</v>
      </c>
      <c r="AL6" s="28" t="s">
        <v>6</v>
      </c>
    </row>
    <row r="7" spans="2:38" ht="19.5" customHeight="1">
      <c r="B7" s="187" t="s">
        <v>77</v>
      </c>
      <c r="C7" s="189"/>
      <c r="D7" s="189"/>
      <c r="E7" s="17">
        <f aca="true" t="shared" si="0" ref="E7:E12">AF7</f>
        <v>2261024</v>
      </c>
      <c r="F7" s="17">
        <f aca="true" t="shared" si="1" ref="F7:F12">AF14</f>
        <v>200398</v>
      </c>
      <c r="H7" s="175" t="s">
        <v>433</v>
      </c>
      <c r="I7" s="175" t="s">
        <v>539</v>
      </c>
      <c r="J7" s="169" t="s">
        <v>85</v>
      </c>
      <c r="K7" s="171"/>
      <c r="L7" s="17">
        <f aca="true" t="shared" si="2" ref="L7:L12">AF21</f>
        <v>0</v>
      </c>
      <c r="M7" s="17">
        <f aca="true" t="shared" si="3" ref="M7:M12">AF42</f>
        <v>0</v>
      </c>
      <c r="AC7" s="15" t="s">
        <v>77</v>
      </c>
      <c r="AD7" s="41" t="s">
        <v>540</v>
      </c>
      <c r="AE7" s="40" t="s">
        <v>541</v>
      </c>
      <c r="AF7" s="36">
        <f aca="true" ca="1" t="shared" si="4" ref="AF7:AF38">IF(AF$2=0,INDIRECT("'"&amp;AD7&amp;"'!"&amp;AE7&amp;$AI$2),0)</f>
        <v>2261024</v>
      </c>
      <c r="AG7" s="40"/>
      <c r="AH7" s="122" t="str">
        <f>+'廃棄物事業経費（歳入）'!B7</f>
        <v>32000</v>
      </c>
      <c r="AI7" s="2">
        <v>7</v>
      </c>
      <c r="AK7" s="26" t="s">
        <v>542</v>
      </c>
      <c r="AL7" s="28" t="s">
        <v>7</v>
      </c>
    </row>
    <row r="8" spans="2:38" ht="19.5" customHeight="1">
      <c r="B8" s="187" t="s">
        <v>543</v>
      </c>
      <c r="C8" s="189"/>
      <c r="D8" s="189"/>
      <c r="E8" s="17">
        <f t="shared" si="0"/>
        <v>12435</v>
      </c>
      <c r="F8" s="17">
        <f t="shared" si="1"/>
        <v>0</v>
      </c>
      <c r="H8" s="178"/>
      <c r="I8" s="178"/>
      <c r="J8" s="169" t="s">
        <v>87</v>
      </c>
      <c r="K8" s="182"/>
      <c r="L8" s="17">
        <f t="shared" si="2"/>
        <v>6462964</v>
      </c>
      <c r="M8" s="17">
        <f t="shared" si="3"/>
        <v>250347</v>
      </c>
      <c r="AC8" s="15" t="s">
        <v>543</v>
      </c>
      <c r="AD8" s="41" t="s">
        <v>540</v>
      </c>
      <c r="AE8" s="40" t="s">
        <v>544</v>
      </c>
      <c r="AF8" s="36">
        <f ca="1" t="shared" si="4"/>
        <v>12435</v>
      </c>
      <c r="AG8" s="40"/>
      <c r="AH8" s="122" t="str">
        <f>+'廃棄物事業経費（歳入）'!B8</f>
        <v>32201</v>
      </c>
      <c r="AI8" s="2">
        <v>8</v>
      </c>
      <c r="AK8" s="26" t="s">
        <v>545</v>
      </c>
      <c r="AL8" s="28" t="s">
        <v>8</v>
      </c>
    </row>
    <row r="9" spans="2:38" ht="19.5" customHeight="1">
      <c r="B9" s="187" t="s">
        <v>80</v>
      </c>
      <c r="C9" s="189"/>
      <c r="D9" s="189"/>
      <c r="E9" s="17">
        <f t="shared" si="0"/>
        <v>3663470</v>
      </c>
      <c r="F9" s="17">
        <f t="shared" si="1"/>
        <v>57200</v>
      </c>
      <c r="H9" s="178"/>
      <c r="I9" s="178"/>
      <c r="J9" s="169" t="s">
        <v>89</v>
      </c>
      <c r="K9" s="171"/>
      <c r="L9" s="17">
        <f t="shared" si="2"/>
        <v>684891</v>
      </c>
      <c r="M9" s="17">
        <f t="shared" si="3"/>
        <v>0</v>
      </c>
      <c r="AC9" s="15" t="s">
        <v>80</v>
      </c>
      <c r="AD9" s="41" t="s">
        <v>540</v>
      </c>
      <c r="AE9" s="40" t="s">
        <v>546</v>
      </c>
      <c r="AF9" s="36">
        <f ca="1" t="shared" si="4"/>
        <v>3663470</v>
      </c>
      <c r="AG9" s="40"/>
      <c r="AH9" s="122" t="str">
        <f>+'廃棄物事業経費（歳入）'!B9</f>
        <v>32202</v>
      </c>
      <c r="AI9" s="2">
        <v>9</v>
      </c>
      <c r="AK9" s="26" t="s">
        <v>547</v>
      </c>
      <c r="AL9" s="28" t="s">
        <v>9</v>
      </c>
    </row>
    <row r="10" spans="2:38" ht="19.5" customHeight="1">
      <c r="B10" s="187" t="s">
        <v>548</v>
      </c>
      <c r="C10" s="189"/>
      <c r="D10" s="189"/>
      <c r="E10" s="17">
        <f t="shared" si="0"/>
        <v>1673678</v>
      </c>
      <c r="F10" s="17">
        <f t="shared" si="1"/>
        <v>267832</v>
      </c>
      <c r="H10" s="178"/>
      <c r="I10" s="179"/>
      <c r="J10" s="169" t="s">
        <v>0</v>
      </c>
      <c r="K10" s="171"/>
      <c r="L10" s="17">
        <f t="shared" si="2"/>
        <v>0</v>
      </c>
      <c r="M10" s="17">
        <f t="shared" si="3"/>
        <v>0</v>
      </c>
      <c r="AC10" s="15" t="s">
        <v>548</v>
      </c>
      <c r="AD10" s="41" t="s">
        <v>540</v>
      </c>
      <c r="AE10" s="40" t="s">
        <v>549</v>
      </c>
      <c r="AF10" s="36">
        <f ca="1" t="shared" si="4"/>
        <v>1673678</v>
      </c>
      <c r="AG10" s="40"/>
      <c r="AH10" s="122" t="str">
        <f>+'廃棄物事業経費（歳入）'!B10</f>
        <v>32203</v>
      </c>
      <c r="AI10" s="2">
        <v>10</v>
      </c>
      <c r="AK10" s="26" t="s">
        <v>550</v>
      </c>
      <c r="AL10" s="28" t="s">
        <v>10</v>
      </c>
    </row>
    <row r="11" spans="2:38" ht="19.5" customHeight="1">
      <c r="B11" s="187" t="s">
        <v>551</v>
      </c>
      <c r="C11" s="189"/>
      <c r="D11" s="189"/>
      <c r="E11" s="17">
        <f t="shared" si="0"/>
        <v>2065452</v>
      </c>
      <c r="F11" s="17">
        <f t="shared" si="1"/>
        <v>350294</v>
      </c>
      <c r="H11" s="178"/>
      <c r="I11" s="190" t="s">
        <v>57</v>
      </c>
      <c r="J11" s="190"/>
      <c r="K11" s="190"/>
      <c r="L11" s="17">
        <f t="shared" si="2"/>
        <v>63284</v>
      </c>
      <c r="M11" s="17">
        <f t="shared" si="3"/>
        <v>10164</v>
      </c>
      <c r="AC11" s="15" t="s">
        <v>551</v>
      </c>
      <c r="AD11" s="41" t="s">
        <v>540</v>
      </c>
      <c r="AE11" s="40" t="s">
        <v>552</v>
      </c>
      <c r="AF11" s="36">
        <f ca="1" t="shared" si="4"/>
        <v>2065452</v>
      </c>
      <c r="AG11" s="40"/>
      <c r="AH11" s="122" t="str">
        <f>+'廃棄物事業経費（歳入）'!B11</f>
        <v>32204</v>
      </c>
      <c r="AI11" s="2">
        <v>11</v>
      </c>
      <c r="AK11" s="26" t="s">
        <v>553</v>
      </c>
      <c r="AL11" s="28" t="s">
        <v>11</v>
      </c>
    </row>
    <row r="12" spans="2:38" ht="19.5" customHeight="1">
      <c r="B12" s="187" t="s">
        <v>0</v>
      </c>
      <c r="C12" s="189"/>
      <c r="D12" s="189"/>
      <c r="E12" s="17">
        <f t="shared" si="0"/>
        <v>868561</v>
      </c>
      <c r="F12" s="17">
        <f t="shared" si="1"/>
        <v>110412</v>
      </c>
      <c r="H12" s="178"/>
      <c r="I12" s="190" t="s">
        <v>554</v>
      </c>
      <c r="J12" s="190"/>
      <c r="K12" s="190"/>
      <c r="L12" s="17">
        <f t="shared" si="2"/>
        <v>240545</v>
      </c>
      <c r="M12" s="17">
        <f t="shared" si="3"/>
        <v>0</v>
      </c>
      <c r="AC12" s="15" t="s">
        <v>0</v>
      </c>
      <c r="AD12" s="41" t="s">
        <v>540</v>
      </c>
      <c r="AE12" s="40" t="s">
        <v>555</v>
      </c>
      <c r="AF12" s="36">
        <f ca="1" t="shared" si="4"/>
        <v>868561</v>
      </c>
      <c r="AG12" s="40"/>
      <c r="AH12" s="122" t="str">
        <f>+'廃棄物事業経費（歳入）'!B12</f>
        <v>32205</v>
      </c>
      <c r="AI12" s="2">
        <v>12</v>
      </c>
      <c r="AK12" s="26" t="s">
        <v>556</v>
      </c>
      <c r="AL12" s="28" t="s">
        <v>12</v>
      </c>
    </row>
    <row r="13" spans="2:38" ht="19.5" customHeight="1">
      <c r="B13" s="183" t="s">
        <v>557</v>
      </c>
      <c r="C13" s="191"/>
      <c r="D13" s="191"/>
      <c r="E13" s="18">
        <f>SUM(E7:E12)</f>
        <v>10544620</v>
      </c>
      <c r="F13" s="18">
        <f>SUM(F7:F12)</f>
        <v>986136</v>
      </c>
      <c r="H13" s="178"/>
      <c r="I13" s="172" t="s">
        <v>437</v>
      </c>
      <c r="J13" s="173"/>
      <c r="K13" s="174"/>
      <c r="L13" s="19">
        <f>SUM(L7:L12)</f>
        <v>7451684</v>
      </c>
      <c r="M13" s="19">
        <f>SUM(M7:M12)</f>
        <v>260511</v>
      </c>
      <c r="AC13" s="15" t="s">
        <v>54</v>
      </c>
      <c r="AD13" s="41" t="s">
        <v>540</v>
      </c>
      <c r="AE13" s="40" t="s">
        <v>558</v>
      </c>
      <c r="AF13" s="36">
        <f ca="1" t="shared" si="4"/>
        <v>7690573</v>
      </c>
      <c r="AG13" s="40"/>
      <c r="AH13" s="122" t="str">
        <f>+'廃棄物事業経費（歳入）'!B13</f>
        <v>32206</v>
      </c>
      <c r="AI13" s="2">
        <v>13</v>
      </c>
      <c r="AK13" s="26" t="s">
        <v>559</v>
      </c>
      <c r="AL13" s="28" t="s">
        <v>13</v>
      </c>
    </row>
    <row r="14" spans="2:38" ht="19.5" customHeight="1">
      <c r="B14" s="20"/>
      <c r="C14" s="185" t="s">
        <v>560</v>
      </c>
      <c r="D14" s="186"/>
      <c r="E14" s="22">
        <f>E13-E11</f>
        <v>8479168</v>
      </c>
      <c r="F14" s="22">
        <f>F13-F11</f>
        <v>635842</v>
      </c>
      <c r="H14" s="179"/>
      <c r="I14" s="20"/>
      <c r="J14" s="24"/>
      <c r="K14" s="21" t="s">
        <v>560</v>
      </c>
      <c r="L14" s="23">
        <f>L13-L12</f>
        <v>7211139</v>
      </c>
      <c r="M14" s="23">
        <f>M13-M12</f>
        <v>260511</v>
      </c>
      <c r="AC14" s="15" t="s">
        <v>77</v>
      </c>
      <c r="AD14" s="41" t="s">
        <v>540</v>
      </c>
      <c r="AE14" s="40" t="s">
        <v>561</v>
      </c>
      <c r="AF14" s="36">
        <f ca="1" t="shared" si="4"/>
        <v>200398</v>
      </c>
      <c r="AG14" s="40"/>
      <c r="AH14" s="122" t="str">
        <f>+'廃棄物事業経費（歳入）'!B14</f>
        <v>32207</v>
      </c>
      <c r="AI14" s="2">
        <v>14</v>
      </c>
      <c r="AK14" s="26" t="s">
        <v>562</v>
      </c>
      <c r="AL14" s="28" t="s">
        <v>14</v>
      </c>
    </row>
    <row r="15" spans="2:38" ht="19.5" customHeight="1">
      <c r="B15" s="187" t="s">
        <v>54</v>
      </c>
      <c r="C15" s="189"/>
      <c r="D15" s="189"/>
      <c r="E15" s="17">
        <f>AF13</f>
        <v>7690573</v>
      </c>
      <c r="F15" s="17">
        <f>AF20</f>
        <v>1355262</v>
      </c>
      <c r="H15" s="175" t="s">
        <v>563</v>
      </c>
      <c r="I15" s="175" t="s">
        <v>564</v>
      </c>
      <c r="J15" s="16" t="s">
        <v>91</v>
      </c>
      <c r="K15" s="27"/>
      <c r="L15" s="17">
        <f aca="true" t="shared" si="5" ref="L15:L28">AF27</f>
        <v>1527908</v>
      </c>
      <c r="M15" s="17">
        <f aca="true" t="shared" si="6" ref="M15:M28">AF48</f>
        <v>269682</v>
      </c>
      <c r="AC15" s="15" t="s">
        <v>543</v>
      </c>
      <c r="AD15" s="41" t="s">
        <v>540</v>
      </c>
      <c r="AE15" s="40" t="s">
        <v>565</v>
      </c>
      <c r="AF15" s="36">
        <f ca="1" t="shared" si="4"/>
        <v>0</v>
      </c>
      <c r="AG15" s="40"/>
      <c r="AH15" s="122" t="str">
        <f>+'廃棄物事業経費（歳入）'!B15</f>
        <v>32209</v>
      </c>
      <c r="AI15" s="2">
        <v>15</v>
      </c>
      <c r="AK15" s="26" t="s">
        <v>566</v>
      </c>
      <c r="AL15" s="28" t="s">
        <v>15</v>
      </c>
    </row>
    <row r="16" spans="2:38" ht="19.5" customHeight="1">
      <c r="B16" s="183" t="s">
        <v>1</v>
      </c>
      <c r="C16" s="184"/>
      <c r="D16" s="184"/>
      <c r="E16" s="18">
        <f>SUM(E13,E15)</f>
        <v>18235193</v>
      </c>
      <c r="F16" s="18">
        <f>SUM(F13,F15)</f>
        <v>2341398</v>
      </c>
      <c r="H16" s="176"/>
      <c r="I16" s="178"/>
      <c r="J16" s="178" t="s">
        <v>567</v>
      </c>
      <c r="K16" s="13" t="s">
        <v>93</v>
      </c>
      <c r="L16" s="17">
        <f t="shared" si="5"/>
        <v>204661</v>
      </c>
      <c r="M16" s="17">
        <f t="shared" si="6"/>
        <v>0</v>
      </c>
      <c r="AC16" s="15" t="s">
        <v>80</v>
      </c>
      <c r="AD16" s="41" t="s">
        <v>540</v>
      </c>
      <c r="AE16" s="40" t="s">
        <v>568</v>
      </c>
      <c r="AF16" s="36">
        <f ca="1" t="shared" si="4"/>
        <v>57200</v>
      </c>
      <c r="AG16" s="40"/>
      <c r="AH16" s="122" t="str">
        <f>+'廃棄物事業経費（歳入）'!B16</f>
        <v>32304</v>
      </c>
      <c r="AI16" s="2">
        <v>16</v>
      </c>
      <c r="AK16" s="26" t="s">
        <v>569</v>
      </c>
      <c r="AL16" s="28" t="s">
        <v>16</v>
      </c>
    </row>
    <row r="17" spans="2:38" ht="19.5" customHeight="1">
      <c r="B17" s="20"/>
      <c r="C17" s="185" t="s">
        <v>560</v>
      </c>
      <c r="D17" s="186"/>
      <c r="E17" s="22">
        <f>SUM(E14:E15)</f>
        <v>16169741</v>
      </c>
      <c r="F17" s="22">
        <f>SUM(F14:F15)</f>
        <v>1991104</v>
      </c>
      <c r="H17" s="176"/>
      <c r="I17" s="178"/>
      <c r="J17" s="178"/>
      <c r="K17" s="13" t="s">
        <v>95</v>
      </c>
      <c r="L17" s="17">
        <f t="shared" si="5"/>
        <v>236198</v>
      </c>
      <c r="M17" s="17">
        <f t="shared" si="6"/>
        <v>110419</v>
      </c>
      <c r="AC17" s="15" t="s">
        <v>548</v>
      </c>
      <c r="AD17" s="41" t="s">
        <v>540</v>
      </c>
      <c r="AE17" s="40" t="s">
        <v>570</v>
      </c>
      <c r="AF17" s="36">
        <f ca="1" t="shared" si="4"/>
        <v>267832</v>
      </c>
      <c r="AG17" s="40"/>
      <c r="AH17" s="122" t="str">
        <f>+'廃棄物事業経費（歳入）'!B17</f>
        <v>32343</v>
      </c>
      <c r="AI17" s="2">
        <v>17</v>
      </c>
      <c r="AK17" s="26" t="s">
        <v>571</v>
      </c>
      <c r="AL17" s="28" t="s">
        <v>17</v>
      </c>
    </row>
    <row r="18" spans="8:38" ht="19.5" customHeight="1">
      <c r="H18" s="176"/>
      <c r="I18" s="179"/>
      <c r="J18" s="179"/>
      <c r="K18" s="13" t="s">
        <v>97</v>
      </c>
      <c r="L18" s="17">
        <f t="shared" si="5"/>
        <v>38236</v>
      </c>
      <c r="M18" s="17">
        <f t="shared" si="6"/>
        <v>0</v>
      </c>
      <c r="AC18" s="15" t="s">
        <v>551</v>
      </c>
      <c r="AD18" s="41" t="s">
        <v>540</v>
      </c>
      <c r="AE18" s="40" t="s">
        <v>572</v>
      </c>
      <c r="AF18" s="36">
        <f ca="1" t="shared" si="4"/>
        <v>350294</v>
      </c>
      <c r="AG18" s="40"/>
      <c r="AH18" s="122" t="str">
        <f>+'廃棄物事業経費（歳入）'!B18</f>
        <v>32386</v>
      </c>
      <c r="AI18" s="2">
        <v>18</v>
      </c>
      <c r="AK18" s="26" t="s">
        <v>573</v>
      </c>
      <c r="AL18" s="28" t="s">
        <v>18</v>
      </c>
    </row>
    <row r="19" spans="8:38" ht="19.5" customHeight="1">
      <c r="H19" s="176"/>
      <c r="I19" s="175" t="s">
        <v>574</v>
      </c>
      <c r="J19" s="169" t="s">
        <v>99</v>
      </c>
      <c r="K19" s="171"/>
      <c r="L19" s="17">
        <f t="shared" si="5"/>
        <v>67639</v>
      </c>
      <c r="M19" s="17">
        <f t="shared" si="6"/>
        <v>9175</v>
      </c>
      <c r="AC19" s="15" t="s">
        <v>0</v>
      </c>
      <c r="AD19" s="41" t="s">
        <v>540</v>
      </c>
      <c r="AE19" s="40" t="s">
        <v>575</v>
      </c>
      <c r="AF19" s="36">
        <f ca="1" t="shared" si="4"/>
        <v>110412</v>
      </c>
      <c r="AG19" s="40"/>
      <c r="AH19" s="122" t="str">
        <f>+'廃棄物事業経費（歳入）'!B19</f>
        <v>32401</v>
      </c>
      <c r="AI19" s="2">
        <v>19</v>
      </c>
      <c r="AK19" s="26" t="s">
        <v>576</v>
      </c>
      <c r="AL19" s="28" t="s">
        <v>19</v>
      </c>
    </row>
    <row r="20" spans="2:38" ht="19.5" customHeight="1">
      <c r="B20" s="187" t="s">
        <v>577</v>
      </c>
      <c r="C20" s="188"/>
      <c r="D20" s="188"/>
      <c r="E20" s="29">
        <f>E11</f>
        <v>2065452</v>
      </c>
      <c r="F20" s="29">
        <f>F11</f>
        <v>350294</v>
      </c>
      <c r="H20" s="176"/>
      <c r="I20" s="178"/>
      <c r="J20" s="169" t="s">
        <v>101</v>
      </c>
      <c r="K20" s="171"/>
      <c r="L20" s="17">
        <f t="shared" si="5"/>
        <v>1116949</v>
      </c>
      <c r="M20" s="17">
        <f t="shared" si="6"/>
        <v>874026</v>
      </c>
      <c r="AC20" s="15" t="s">
        <v>54</v>
      </c>
      <c r="AD20" s="41" t="s">
        <v>540</v>
      </c>
      <c r="AE20" s="40" t="s">
        <v>578</v>
      </c>
      <c r="AF20" s="36">
        <f ca="1" t="shared" si="4"/>
        <v>1355262</v>
      </c>
      <c r="AG20" s="40"/>
      <c r="AH20" s="122" t="str">
        <f>+'廃棄物事業経費（歳入）'!B20</f>
        <v>32441</v>
      </c>
      <c r="AI20" s="2">
        <v>20</v>
      </c>
      <c r="AK20" s="26" t="s">
        <v>579</v>
      </c>
      <c r="AL20" s="28" t="s">
        <v>20</v>
      </c>
    </row>
    <row r="21" spans="2:38" ht="19.5" customHeight="1">
      <c r="B21" s="187" t="s">
        <v>580</v>
      </c>
      <c r="C21" s="187"/>
      <c r="D21" s="187"/>
      <c r="E21" s="29">
        <f>L12+L27</f>
        <v>2065452</v>
      </c>
      <c r="F21" s="29">
        <f>M12+M27</f>
        <v>350294</v>
      </c>
      <c r="H21" s="176"/>
      <c r="I21" s="179"/>
      <c r="J21" s="169" t="s">
        <v>103</v>
      </c>
      <c r="K21" s="171"/>
      <c r="L21" s="17">
        <f t="shared" si="5"/>
        <v>144474</v>
      </c>
      <c r="M21" s="17">
        <f t="shared" si="6"/>
        <v>0</v>
      </c>
      <c r="AB21" s="28" t="s">
        <v>41</v>
      </c>
      <c r="AC21" s="15" t="s">
        <v>581</v>
      </c>
      <c r="AD21" s="41" t="s">
        <v>582</v>
      </c>
      <c r="AE21" s="40" t="s">
        <v>541</v>
      </c>
      <c r="AF21" s="36">
        <f ca="1" t="shared" si="4"/>
        <v>0</v>
      </c>
      <c r="AG21" s="40"/>
      <c r="AH21" s="122" t="str">
        <f>+'廃棄物事業経費（歳入）'!B21</f>
        <v>32448</v>
      </c>
      <c r="AI21" s="2">
        <v>21</v>
      </c>
      <c r="AK21" s="26" t="s">
        <v>583</v>
      </c>
      <c r="AL21" s="28" t="s">
        <v>21</v>
      </c>
    </row>
    <row r="22" spans="2:38" ht="19.5" customHeight="1">
      <c r="B22" s="30"/>
      <c r="C22" s="31"/>
      <c r="D22" s="31"/>
      <c r="E22" s="32"/>
      <c r="F22" s="32"/>
      <c r="H22" s="176"/>
      <c r="I22" s="169" t="s">
        <v>62</v>
      </c>
      <c r="J22" s="170"/>
      <c r="K22" s="171"/>
      <c r="L22" s="17">
        <f t="shared" si="5"/>
        <v>11732</v>
      </c>
      <c r="M22" s="17">
        <f t="shared" si="6"/>
        <v>0</v>
      </c>
      <c r="AB22" s="28" t="s">
        <v>41</v>
      </c>
      <c r="AC22" s="15" t="s">
        <v>584</v>
      </c>
      <c r="AD22" s="41" t="s">
        <v>582</v>
      </c>
      <c r="AE22" s="40" t="s">
        <v>544</v>
      </c>
      <c r="AF22" s="36">
        <f ca="1" t="shared" si="4"/>
        <v>6462964</v>
      </c>
      <c r="AH22" s="122" t="str">
        <f>+'廃棄物事業経費（歳入）'!B22</f>
        <v>32449</v>
      </c>
      <c r="AI22" s="2">
        <v>22</v>
      </c>
      <c r="AK22" s="26" t="s">
        <v>585</v>
      </c>
      <c r="AL22" s="28" t="s">
        <v>22</v>
      </c>
    </row>
    <row r="23" spans="2:38" ht="19.5" customHeight="1">
      <c r="B23" s="30"/>
      <c r="C23" s="31"/>
      <c r="D23" s="31"/>
      <c r="E23" s="32"/>
      <c r="F23" s="32"/>
      <c r="H23" s="176"/>
      <c r="I23" s="175" t="s">
        <v>586</v>
      </c>
      <c r="J23" s="172" t="s">
        <v>99</v>
      </c>
      <c r="K23" s="174"/>
      <c r="L23" s="17">
        <f t="shared" si="5"/>
        <v>2074450</v>
      </c>
      <c r="M23" s="17">
        <f t="shared" si="6"/>
        <v>74205</v>
      </c>
      <c r="AB23" s="28" t="s">
        <v>41</v>
      </c>
      <c r="AC23" s="1" t="s">
        <v>587</v>
      </c>
      <c r="AD23" s="41" t="s">
        <v>582</v>
      </c>
      <c r="AE23" s="35" t="s">
        <v>546</v>
      </c>
      <c r="AF23" s="36">
        <f ca="1" t="shared" si="4"/>
        <v>684891</v>
      </c>
      <c r="AH23" s="122" t="str">
        <f>+'廃棄物事業経費（歳入）'!B23</f>
        <v>32501</v>
      </c>
      <c r="AI23" s="2">
        <v>23</v>
      </c>
      <c r="AK23" s="26" t="s">
        <v>588</v>
      </c>
      <c r="AL23" s="28" t="s">
        <v>23</v>
      </c>
    </row>
    <row r="24" spans="2:38" ht="19.5" customHeight="1">
      <c r="B24" s="30"/>
      <c r="C24" s="31"/>
      <c r="D24" s="31"/>
      <c r="E24" s="32"/>
      <c r="F24" s="32"/>
      <c r="H24" s="176"/>
      <c r="I24" s="178"/>
      <c r="J24" s="169" t="s">
        <v>101</v>
      </c>
      <c r="K24" s="171"/>
      <c r="L24" s="17">
        <f t="shared" si="5"/>
        <v>2234845</v>
      </c>
      <c r="M24" s="17">
        <f t="shared" si="6"/>
        <v>265833</v>
      </c>
      <c r="AB24" s="28" t="s">
        <v>41</v>
      </c>
      <c r="AC24" s="15" t="s">
        <v>0</v>
      </c>
      <c r="AD24" s="41" t="s">
        <v>582</v>
      </c>
      <c r="AE24" s="40" t="s">
        <v>549</v>
      </c>
      <c r="AF24" s="36">
        <f ca="1" t="shared" si="4"/>
        <v>0</v>
      </c>
      <c r="AH24" s="122" t="str">
        <f>+'廃棄物事業経費（歳入）'!B24</f>
        <v>32505</v>
      </c>
      <c r="AI24" s="2">
        <v>24</v>
      </c>
      <c r="AK24" s="26" t="s">
        <v>589</v>
      </c>
      <c r="AL24" s="28" t="s">
        <v>24</v>
      </c>
    </row>
    <row r="25" spans="8:38" ht="19.5" customHeight="1">
      <c r="H25" s="176"/>
      <c r="I25" s="178"/>
      <c r="J25" s="169" t="s">
        <v>103</v>
      </c>
      <c r="K25" s="171"/>
      <c r="L25" s="17">
        <f t="shared" si="5"/>
        <v>174510</v>
      </c>
      <c r="M25" s="17">
        <f t="shared" si="6"/>
        <v>3608</v>
      </c>
      <c r="AB25" s="28" t="s">
        <v>41</v>
      </c>
      <c r="AC25" s="15" t="s">
        <v>57</v>
      </c>
      <c r="AD25" s="41" t="s">
        <v>582</v>
      </c>
      <c r="AE25" s="40" t="s">
        <v>552</v>
      </c>
      <c r="AF25" s="36">
        <f ca="1" t="shared" si="4"/>
        <v>63284</v>
      </c>
      <c r="AH25" s="122" t="str">
        <f>+'廃棄物事業経費（歳入）'!B25</f>
        <v>32525</v>
      </c>
      <c r="AI25" s="2">
        <v>25</v>
      </c>
      <c r="AK25" s="26" t="s">
        <v>590</v>
      </c>
      <c r="AL25" s="28" t="s">
        <v>25</v>
      </c>
    </row>
    <row r="26" spans="8:38" ht="19.5" customHeight="1">
      <c r="H26" s="176"/>
      <c r="I26" s="179"/>
      <c r="J26" s="180" t="s">
        <v>0</v>
      </c>
      <c r="K26" s="181"/>
      <c r="L26" s="17">
        <f t="shared" si="5"/>
        <v>53418</v>
      </c>
      <c r="M26" s="17">
        <f t="shared" si="6"/>
        <v>12476</v>
      </c>
      <c r="AB26" s="28" t="s">
        <v>41</v>
      </c>
      <c r="AC26" s="1" t="s">
        <v>554</v>
      </c>
      <c r="AD26" s="41" t="s">
        <v>582</v>
      </c>
      <c r="AE26" s="35" t="s">
        <v>555</v>
      </c>
      <c r="AF26" s="36">
        <f ca="1" t="shared" si="4"/>
        <v>240545</v>
      </c>
      <c r="AH26" s="122" t="str">
        <f>+'廃棄物事業経費（歳入）'!B26</f>
        <v>32526</v>
      </c>
      <c r="AI26" s="2">
        <v>26</v>
      </c>
      <c r="AK26" s="26" t="s">
        <v>591</v>
      </c>
      <c r="AL26" s="28" t="s">
        <v>26</v>
      </c>
    </row>
    <row r="27" spans="8:38" ht="19.5" customHeight="1">
      <c r="H27" s="176"/>
      <c r="I27" s="169" t="s">
        <v>554</v>
      </c>
      <c r="J27" s="170"/>
      <c r="K27" s="171"/>
      <c r="L27" s="17">
        <f t="shared" si="5"/>
        <v>1824907</v>
      </c>
      <c r="M27" s="17">
        <f t="shared" si="6"/>
        <v>350294</v>
      </c>
      <c r="AB27" s="28" t="s">
        <v>41</v>
      </c>
      <c r="AC27" s="1" t="s">
        <v>592</v>
      </c>
      <c r="AD27" s="41" t="s">
        <v>582</v>
      </c>
      <c r="AE27" s="35" t="s">
        <v>593</v>
      </c>
      <c r="AF27" s="36">
        <f ca="1" t="shared" si="4"/>
        <v>1527908</v>
      </c>
      <c r="AH27" s="122" t="str">
        <f>+'廃棄物事業経費（歳入）'!B27</f>
        <v>32527</v>
      </c>
      <c r="AI27" s="2">
        <v>27</v>
      </c>
      <c r="AK27" s="26" t="s">
        <v>594</v>
      </c>
      <c r="AL27" s="28" t="s">
        <v>27</v>
      </c>
    </row>
    <row r="28" spans="8:38" ht="19.5" customHeight="1">
      <c r="H28" s="176"/>
      <c r="I28" s="169" t="s">
        <v>36</v>
      </c>
      <c r="J28" s="170"/>
      <c r="K28" s="171"/>
      <c r="L28" s="17">
        <f t="shared" si="5"/>
        <v>25019</v>
      </c>
      <c r="M28" s="17">
        <f t="shared" si="6"/>
        <v>2439</v>
      </c>
      <c r="AB28" s="28" t="s">
        <v>41</v>
      </c>
      <c r="AC28" s="1" t="s">
        <v>595</v>
      </c>
      <c r="AD28" s="41" t="s">
        <v>582</v>
      </c>
      <c r="AE28" s="35" t="s">
        <v>561</v>
      </c>
      <c r="AF28" s="36">
        <f ca="1" t="shared" si="4"/>
        <v>204661</v>
      </c>
      <c r="AH28" s="122" t="str">
        <f>+'廃棄物事業経費（歳入）'!B28</f>
        <v>32528</v>
      </c>
      <c r="AI28" s="2">
        <v>28</v>
      </c>
      <c r="AK28" s="26" t="s">
        <v>596</v>
      </c>
      <c r="AL28" s="28" t="s">
        <v>28</v>
      </c>
    </row>
    <row r="29" spans="8:38" ht="19.5" customHeight="1">
      <c r="H29" s="176"/>
      <c r="I29" s="172" t="s">
        <v>437</v>
      </c>
      <c r="J29" s="173"/>
      <c r="K29" s="174"/>
      <c r="L29" s="19">
        <f>SUM(L15:L28)</f>
        <v>9734946</v>
      </c>
      <c r="M29" s="19">
        <f>SUM(M15:M28)</f>
        <v>1972157</v>
      </c>
      <c r="AB29" s="28" t="s">
        <v>41</v>
      </c>
      <c r="AC29" s="1" t="s">
        <v>597</v>
      </c>
      <c r="AD29" s="41" t="s">
        <v>582</v>
      </c>
      <c r="AE29" s="35" t="s">
        <v>565</v>
      </c>
      <c r="AF29" s="36">
        <f ca="1" t="shared" si="4"/>
        <v>236198</v>
      </c>
      <c r="AH29" s="122" t="str">
        <f>+'廃棄物事業経費（歳入）'!B29</f>
        <v>32826</v>
      </c>
      <c r="AI29" s="2">
        <v>29</v>
      </c>
      <c r="AK29" s="26" t="s">
        <v>598</v>
      </c>
      <c r="AL29" s="28" t="s">
        <v>29</v>
      </c>
    </row>
    <row r="30" spans="8:38" ht="19.5" customHeight="1">
      <c r="H30" s="177"/>
      <c r="I30" s="20"/>
      <c r="J30" s="24"/>
      <c r="K30" s="21" t="s">
        <v>560</v>
      </c>
      <c r="L30" s="23">
        <f>L29-L27</f>
        <v>7910039</v>
      </c>
      <c r="M30" s="23">
        <f>M29-M27</f>
        <v>1621863</v>
      </c>
      <c r="AB30" s="28" t="s">
        <v>41</v>
      </c>
      <c r="AC30" s="1" t="s">
        <v>599</v>
      </c>
      <c r="AD30" s="41" t="s">
        <v>582</v>
      </c>
      <c r="AE30" s="35" t="s">
        <v>568</v>
      </c>
      <c r="AF30" s="36">
        <f ca="1" t="shared" si="4"/>
        <v>38236</v>
      </c>
      <c r="AH30" s="122" t="str">
        <f>+'廃棄物事業経費（歳入）'!B30</f>
        <v>32841</v>
      </c>
      <c r="AI30" s="2">
        <v>30</v>
      </c>
      <c r="AK30" s="26" t="s">
        <v>600</v>
      </c>
      <c r="AL30" s="28" t="s">
        <v>30</v>
      </c>
    </row>
    <row r="31" spans="8:38" ht="19.5" customHeight="1">
      <c r="H31" s="169" t="s">
        <v>0</v>
      </c>
      <c r="I31" s="170"/>
      <c r="J31" s="170"/>
      <c r="K31" s="171"/>
      <c r="L31" s="17">
        <f>AF41</f>
        <v>1048563</v>
      </c>
      <c r="M31" s="17">
        <f>AF62</f>
        <v>108730</v>
      </c>
      <c r="AB31" s="28" t="s">
        <v>41</v>
      </c>
      <c r="AC31" s="1" t="s">
        <v>601</v>
      </c>
      <c r="AD31" s="41" t="s">
        <v>582</v>
      </c>
      <c r="AE31" s="35" t="s">
        <v>572</v>
      </c>
      <c r="AF31" s="36">
        <f ca="1" t="shared" si="4"/>
        <v>67639</v>
      </c>
      <c r="AH31" s="122" t="str">
        <f>+'廃棄物事業経費（歳入）'!B31</f>
        <v>32852</v>
      </c>
      <c r="AI31" s="2">
        <v>31</v>
      </c>
      <c r="AK31" s="26" t="s">
        <v>602</v>
      </c>
      <c r="AL31" s="28" t="s">
        <v>31</v>
      </c>
    </row>
    <row r="32" spans="8:38" ht="19.5" customHeight="1">
      <c r="H32" s="172" t="s">
        <v>1</v>
      </c>
      <c r="I32" s="173"/>
      <c r="J32" s="173"/>
      <c r="K32" s="174"/>
      <c r="L32" s="19">
        <f>SUM(L13,L29,L31)</f>
        <v>18235193</v>
      </c>
      <c r="M32" s="19">
        <f>SUM(M13,M29,M31)</f>
        <v>2341398</v>
      </c>
      <c r="AB32" s="28" t="s">
        <v>41</v>
      </c>
      <c r="AC32" s="1" t="s">
        <v>603</v>
      </c>
      <c r="AD32" s="41" t="s">
        <v>582</v>
      </c>
      <c r="AE32" s="35" t="s">
        <v>575</v>
      </c>
      <c r="AF32" s="36">
        <f ca="1" t="shared" si="4"/>
        <v>1116949</v>
      </c>
      <c r="AH32" s="122" t="str">
        <f>+'廃棄物事業経費（歳入）'!B32</f>
        <v>32874</v>
      </c>
      <c r="AI32" s="2">
        <v>32</v>
      </c>
      <c r="AK32" s="26" t="s">
        <v>604</v>
      </c>
      <c r="AL32" s="28" t="s">
        <v>32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560</v>
      </c>
      <c r="L33" s="23">
        <f>SUM(L14,L30,L31)</f>
        <v>16169741</v>
      </c>
      <c r="M33" s="23">
        <f>SUM(M14,M30,M31)</f>
        <v>1991104</v>
      </c>
      <c r="AB33" s="28" t="s">
        <v>41</v>
      </c>
      <c r="AC33" s="1" t="s">
        <v>605</v>
      </c>
      <c r="AD33" s="41" t="s">
        <v>582</v>
      </c>
      <c r="AE33" s="35" t="s">
        <v>578</v>
      </c>
      <c r="AF33" s="36">
        <f ca="1" t="shared" si="4"/>
        <v>144474</v>
      </c>
      <c r="AH33" s="122" t="str">
        <f>+'廃棄物事業経費（歳入）'!B33</f>
        <v>32876</v>
      </c>
      <c r="AI33" s="2">
        <v>33</v>
      </c>
      <c r="AK33" s="26" t="s">
        <v>606</v>
      </c>
      <c r="AL33" s="28" t="s">
        <v>33</v>
      </c>
    </row>
    <row r="34" spans="2:38" ht="14.25">
      <c r="B34" s="28"/>
      <c r="C34" s="28"/>
      <c r="D34" s="28"/>
      <c r="E34" s="28"/>
      <c r="F34" s="28"/>
      <c r="G34" s="28"/>
      <c r="AB34" s="28" t="s">
        <v>41</v>
      </c>
      <c r="AC34" s="15" t="s">
        <v>62</v>
      </c>
      <c r="AD34" s="41" t="s">
        <v>582</v>
      </c>
      <c r="AE34" s="35" t="s">
        <v>607</v>
      </c>
      <c r="AF34" s="36">
        <f ca="1" t="shared" si="4"/>
        <v>11732</v>
      </c>
      <c r="AH34" s="122" t="str">
        <f>+'廃棄物事業経費（歳入）'!B34</f>
        <v>32888</v>
      </c>
      <c r="AI34" s="2">
        <v>34</v>
      </c>
      <c r="AK34" s="26" t="s">
        <v>608</v>
      </c>
      <c r="AL34" s="28" t="s">
        <v>34</v>
      </c>
    </row>
    <row r="35" spans="28:35" ht="14.25" hidden="1">
      <c r="AB35" s="28" t="s">
        <v>41</v>
      </c>
      <c r="AC35" s="1" t="s">
        <v>609</v>
      </c>
      <c r="AD35" s="41" t="s">
        <v>582</v>
      </c>
      <c r="AE35" s="35" t="s">
        <v>610</v>
      </c>
      <c r="AF35" s="36">
        <f ca="1" t="shared" si="4"/>
        <v>2074450</v>
      </c>
      <c r="AH35" s="122" t="str">
        <f>+'廃棄物事業経費（歳入）'!B35</f>
        <v>32891</v>
      </c>
      <c r="AI35" s="2">
        <v>35</v>
      </c>
    </row>
    <row r="36" spans="28:35" ht="14.25" hidden="1">
      <c r="AB36" s="28" t="s">
        <v>41</v>
      </c>
      <c r="AC36" s="1" t="s">
        <v>611</v>
      </c>
      <c r="AD36" s="41" t="s">
        <v>582</v>
      </c>
      <c r="AE36" s="35" t="s">
        <v>612</v>
      </c>
      <c r="AF36" s="36">
        <f ca="1" t="shared" si="4"/>
        <v>2234845</v>
      </c>
      <c r="AH36" s="122">
        <f>+'廃棄物事業経費（歳入）'!B36</f>
        <v>0</v>
      </c>
      <c r="AI36" s="2">
        <v>36</v>
      </c>
    </row>
    <row r="37" spans="28:35" ht="14.25" hidden="1">
      <c r="AB37" s="28" t="s">
        <v>41</v>
      </c>
      <c r="AC37" s="1" t="s">
        <v>613</v>
      </c>
      <c r="AD37" s="41" t="s">
        <v>582</v>
      </c>
      <c r="AE37" s="35" t="s">
        <v>614</v>
      </c>
      <c r="AF37" s="36">
        <f ca="1" t="shared" si="4"/>
        <v>174510</v>
      </c>
      <c r="AH37" s="122">
        <f>+'廃棄物事業経費（歳入）'!B37</f>
        <v>0</v>
      </c>
      <c r="AI37" s="2">
        <v>37</v>
      </c>
    </row>
    <row r="38" spans="28:35" ht="14.25" hidden="1">
      <c r="AB38" s="28" t="s">
        <v>41</v>
      </c>
      <c r="AC38" s="1" t="s">
        <v>0</v>
      </c>
      <c r="AD38" s="41" t="s">
        <v>582</v>
      </c>
      <c r="AE38" s="35" t="s">
        <v>615</v>
      </c>
      <c r="AF38" s="35">
        <f ca="1" t="shared" si="4"/>
        <v>53418</v>
      </c>
      <c r="AH38" s="122">
        <f>+'廃棄物事業経費（歳入）'!B38</f>
        <v>0</v>
      </c>
      <c r="AI38" s="2">
        <v>38</v>
      </c>
    </row>
    <row r="39" spans="28:35" ht="14.25" hidden="1">
      <c r="AB39" s="28" t="s">
        <v>41</v>
      </c>
      <c r="AC39" s="1" t="s">
        <v>554</v>
      </c>
      <c r="AD39" s="41" t="s">
        <v>582</v>
      </c>
      <c r="AE39" s="35" t="s">
        <v>616</v>
      </c>
      <c r="AF39" s="35">
        <f aca="true" ca="1" t="shared" si="7" ref="AF39:AF70">IF(AF$2=0,INDIRECT("'"&amp;AD39&amp;"'!"&amp;AE39&amp;$AI$2),0)</f>
        <v>1824907</v>
      </c>
      <c r="AH39" s="122">
        <f>+'廃棄物事業経費（歳入）'!B39</f>
        <v>0</v>
      </c>
      <c r="AI39" s="2">
        <v>39</v>
      </c>
    </row>
    <row r="40" spans="28:35" ht="14.25" hidden="1">
      <c r="AB40" s="28" t="s">
        <v>41</v>
      </c>
      <c r="AC40" s="1" t="s">
        <v>36</v>
      </c>
      <c r="AD40" s="41" t="s">
        <v>582</v>
      </c>
      <c r="AE40" s="35" t="s">
        <v>617</v>
      </c>
      <c r="AF40" s="35">
        <f ca="1" t="shared" si="7"/>
        <v>25019</v>
      </c>
      <c r="AH40" s="122">
        <f>+'廃棄物事業経費（歳入）'!B40</f>
        <v>0</v>
      </c>
      <c r="AI40" s="2">
        <v>40</v>
      </c>
    </row>
    <row r="41" spans="28:35" ht="14.25" hidden="1">
      <c r="AB41" s="28" t="s">
        <v>41</v>
      </c>
      <c r="AC41" s="1" t="s">
        <v>0</v>
      </c>
      <c r="AD41" s="41" t="s">
        <v>582</v>
      </c>
      <c r="AE41" s="35" t="s">
        <v>618</v>
      </c>
      <c r="AF41" s="35">
        <f ca="1" t="shared" si="7"/>
        <v>1048563</v>
      </c>
      <c r="AH41" s="122">
        <f>+'廃棄物事業経費（歳入）'!B41</f>
        <v>0</v>
      </c>
      <c r="AI41" s="2">
        <v>41</v>
      </c>
    </row>
    <row r="42" spans="28:35" ht="14.25" hidden="1">
      <c r="AB42" s="28" t="s">
        <v>43</v>
      </c>
      <c r="AC42" s="15" t="s">
        <v>581</v>
      </c>
      <c r="AD42" s="41" t="s">
        <v>582</v>
      </c>
      <c r="AE42" s="35" t="s">
        <v>619</v>
      </c>
      <c r="AF42" s="35">
        <f ca="1" t="shared" si="7"/>
        <v>0</v>
      </c>
      <c r="AH42" s="122">
        <f>+'廃棄物事業経費（歳入）'!B42</f>
        <v>0</v>
      </c>
      <c r="AI42" s="2">
        <v>42</v>
      </c>
    </row>
    <row r="43" spans="28:35" ht="14.25" hidden="1">
      <c r="AB43" s="28" t="s">
        <v>43</v>
      </c>
      <c r="AC43" s="15" t="s">
        <v>584</v>
      </c>
      <c r="AD43" s="41" t="s">
        <v>582</v>
      </c>
      <c r="AE43" s="35" t="s">
        <v>620</v>
      </c>
      <c r="AF43" s="35">
        <f ca="1" t="shared" si="7"/>
        <v>250347</v>
      </c>
      <c r="AH43" s="122">
        <f>+'廃棄物事業経費（歳入）'!B43</f>
        <v>0</v>
      </c>
      <c r="AI43" s="2">
        <v>43</v>
      </c>
    </row>
    <row r="44" spans="28:35" ht="14.25" hidden="1">
      <c r="AB44" s="28" t="s">
        <v>43</v>
      </c>
      <c r="AC44" s="1" t="s">
        <v>587</v>
      </c>
      <c r="AD44" s="41" t="s">
        <v>582</v>
      </c>
      <c r="AE44" s="35" t="s">
        <v>621</v>
      </c>
      <c r="AF44" s="35">
        <f ca="1" t="shared" si="7"/>
        <v>0</v>
      </c>
      <c r="AH44" s="122">
        <f>+'廃棄物事業経費（歳入）'!B44</f>
        <v>0</v>
      </c>
      <c r="AI44" s="2">
        <v>44</v>
      </c>
    </row>
    <row r="45" spans="28:35" ht="14.25" hidden="1">
      <c r="AB45" s="28" t="s">
        <v>43</v>
      </c>
      <c r="AC45" s="15" t="s">
        <v>0</v>
      </c>
      <c r="AD45" s="41" t="s">
        <v>582</v>
      </c>
      <c r="AE45" s="35" t="s">
        <v>622</v>
      </c>
      <c r="AF45" s="35">
        <f ca="1" t="shared" si="7"/>
        <v>0</v>
      </c>
      <c r="AH45" s="122">
        <f>+'廃棄物事業経費（歳入）'!B45</f>
        <v>0</v>
      </c>
      <c r="AI45" s="2">
        <v>45</v>
      </c>
    </row>
    <row r="46" spans="28:35" ht="14.25" hidden="1">
      <c r="AB46" s="28" t="s">
        <v>43</v>
      </c>
      <c r="AC46" s="15" t="s">
        <v>57</v>
      </c>
      <c r="AD46" s="41" t="s">
        <v>582</v>
      </c>
      <c r="AE46" s="35" t="s">
        <v>623</v>
      </c>
      <c r="AF46" s="35">
        <f ca="1" t="shared" si="7"/>
        <v>10164</v>
      </c>
      <c r="AH46" s="122">
        <f>+'廃棄物事業経費（歳入）'!B46</f>
        <v>0</v>
      </c>
      <c r="AI46" s="2">
        <v>46</v>
      </c>
    </row>
    <row r="47" spans="28:35" ht="14.25" hidden="1">
      <c r="AB47" s="28" t="s">
        <v>43</v>
      </c>
      <c r="AC47" s="1" t="s">
        <v>554</v>
      </c>
      <c r="AD47" s="41" t="s">
        <v>582</v>
      </c>
      <c r="AE47" s="35" t="s">
        <v>624</v>
      </c>
      <c r="AF47" s="35">
        <f ca="1" t="shared" si="7"/>
        <v>0</v>
      </c>
      <c r="AH47" s="122">
        <f>+'廃棄物事業経費（歳入）'!B47</f>
        <v>0</v>
      </c>
      <c r="AI47" s="2">
        <v>47</v>
      </c>
    </row>
    <row r="48" spans="28:35" ht="14.25" hidden="1">
      <c r="AB48" s="28" t="s">
        <v>43</v>
      </c>
      <c r="AC48" s="1" t="s">
        <v>592</v>
      </c>
      <c r="AD48" s="41" t="s">
        <v>582</v>
      </c>
      <c r="AE48" s="35" t="s">
        <v>625</v>
      </c>
      <c r="AF48" s="35">
        <f ca="1" t="shared" si="7"/>
        <v>269682</v>
      </c>
      <c r="AH48" s="122">
        <f>+'廃棄物事業経費（歳入）'!B48</f>
        <v>0</v>
      </c>
      <c r="AI48" s="2">
        <v>48</v>
      </c>
    </row>
    <row r="49" spans="2:35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43</v>
      </c>
      <c r="AC49" s="1" t="s">
        <v>595</v>
      </c>
      <c r="AD49" s="41" t="s">
        <v>582</v>
      </c>
      <c r="AE49" s="35" t="s">
        <v>626</v>
      </c>
      <c r="AF49" s="35">
        <f ca="1" t="shared" si="7"/>
        <v>0</v>
      </c>
      <c r="AG49" s="28"/>
      <c r="AH49" s="122">
        <f>+'廃棄物事業経費（歳入）'!B49</f>
        <v>0</v>
      </c>
      <c r="AI49" s="2">
        <v>49</v>
      </c>
    </row>
    <row r="50" spans="2:35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43</v>
      </c>
      <c r="AC50" s="1" t="s">
        <v>597</v>
      </c>
      <c r="AD50" s="41" t="s">
        <v>582</v>
      </c>
      <c r="AE50" s="35" t="s">
        <v>627</v>
      </c>
      <c r="AF50" s="35">
        <f ca="1" t="shared" si="7"/>
        <v>110419</v>
      </c>
      <c r="AG50" s="28"/>
      <c r="AH50" s="122">
        <f>+'廃棄物事業経費（歳入）'!B50</f>
        <v>0</v>
      </c>
      <c r="AI50" s="2">
        <v>50</v>
      </c>
    </row>
    <row r="51" spans="2:35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43</v>
      </c>
      <c r="AC51" s="1" t="s">
        <v>599</v>
      </c>
      <c r="AD51" s="41" t="s">
        <v>582</v>
      </c>
      <c r="AE51" s="35" t="s">
        <v>628</v>
      </c>
      <c r="AF51" s="35">
        <f ca="1" t="shared" si="7"/>
        <v>0</v>
      </c>
      <c r="AG51" s="28"/>
      <c r="AH51" s="122">
        <f>+'廃棄物事業経費（歳入）'!B51</f>
        <v>0</v>
      </c>
      <c r="AI51" s="2">
        <v>51</v>
      </c>
    </row>
    <row r="52" spans="2:35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43</v>
      </c>
      <c r="AC52" s="1" t="s">
        <v>601</v>
      </c>
      <c r="AD52" s="41" t="s">
        <v>582</v>
      </c>
      <c r="AE52" s="35" t="s">
        <v>629</v>
      </c>
      <c r="AF52" s="35">
        <f ca="1" t="shared" si="7"/>
        <v>9175</v>
      </c>
      <c r="AG52" s="28"/>
      <c r="AH52" s="122">
        <f>+'廃棄物事業経費（歳入）'!B52</f>
        <v>0</v>
      </c>
      <c r="AI52" s="2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43</v>
      </c>
      <c r="AC53" s="1" t="s">
        <v>603</v>
      </c>
      <c r="AD53" s="41" t="s">
        <v>582</v>
      </c>
      <c r="AE53" s="35" t="s">
        <v>630</v>
      </c>
      <c r="AF53" s="35">
        <f ca="1" t="shared" si="7"/>
        <v>874026</v>
      </c>
      <c r="AG53" s="28"/>
      <c r="AH53" s="122">
        <f>+'廃棄物事業経費（歳入）'!B53</f>
        <v>0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43</v>
      </c>
      <c r="AC54" s="1" t="s">
        <v>605</v>
      </c>
      <c r="AD54" s="41" t="s">
        <v>582</v>
      </c>
      <c r="AE54" s="35" t="s">
        <v>631</v>
      </c>
      <c r="AF54" s="35">
        <f ca="1" t="shared" si="7"/>
        <v>0</v>
      </c>
      <c r="AG54" s="28"/>
      <c r="AH54" s="122">
        <f>+'廃棄物事業経費（歳入）'!B54</f>
        <v>0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43</v>
      </c>
      <c r="AC55" s="15" t="s">
        <v>62</v>
      </c>
      <c r="AD55" s="41" t="s">
        <v>582</v>
      </c>
      <c r="AE55" s="35" t="s">
        <v>632</v>
      </c>
      <c r="AF55" s="35">
        <f ca="1" t="shared" si="7"/>
        <v>0</v>
      </c>
      <c r="AG55" s="28"/>
      <c r="AH55" s="122">
        <f>+'廃棄物事業経費（歳入）'!B55</f>
        <v>0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43</v>
      </c>
      <c r="AC56" s="1" t="s">
        <v>609</v>
      </c>
      <c r="AD56" s="41" t="s">
        <v>582</v>
      </c>
      <c r="AE56" s="35" t="s">
        <v>633</v>
      </c>
      <c r="AF56" s="35">
        <f ca="1" t="shared" si="7"/>
        <v>74205</v>
      </c>
      <c r="AG56" s="28"/>
      <c r="AH56" s="122">
        <f>+'廃棄物事業経費（歳入）'!B56</f>
        <v>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43</v>
      </c>
      <c r="AC57" s="1" t="s">
        <v>611</v>
      </c>
      <c r="AD57" s="41" t="s">
        <v>582</v>
      </c>
      <c r="AE57" s="35" t="s">
        <v>634</v>
      </c>
      <c r="AF57" s="35">
        <f ca="1" t="shared" si="7"/>
        <v>265833</v>
      </c>
      <c r="AG57" s="28"/>
      <c r="AH57" s="122">
        <f>+'廃棄物事業経費（歳入）'!B57</f>
        <v>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43</v>
      </c>
      <c r="AC58" s="1" t="s">
        <v>613</v>
      </c>
      <c r="AD58" s="41" t="s">
        <v>582</v>
      </c>
      <c r="AE58" s="35" t="s">
        <v>635</v>
      </c>
      <c r="AF58" s="35">
        <f ca="1" t="shared" si="7"/>
        <v>3608</v>
      </c>
      <c r="AG58" s="28"/>
      <c r="AH58" s="122">
        <f>+'廃棄物事業経費（歳入）'!B58</f>
        <v>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43</v>
      </c>
      <c r="AC59" s="1" t="s">
        <v>0</v>
      </c>
      <c r="AD59" s="41" t="s">
        <v>582</v>
      </c>
      <c r="AE59" s="35" t="s">
        <v>636</v>
      </c>
      <c r="AF59" s="35">
        <f ca="1" t="shared" si="7"/>
        <v>12476</v>
      </c>
      <c r="AG59" s="28"/>
      <c r="AH59" s="122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43</v>
      </c>
      <c r="AC60" s="1" t="s">
        <v>554</v>
      </c>
      <c r="AD60" s="41" t="s">
        <v>582</v>
      </c>
      <c r="AE60" s="35" t="s">
        <v>637</v>
      </c>
      <c r="AF60" s="35">
        <f ca="1" t="shared" si="7"/>
        <v>350294</v>
      </c>
      <c r="AG60" s="28"/>
      <c r="AH60" s="122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43</v>
      </c>
      <c r="AC61" s="1" t="s">
        <v>36</v>
      </c>
      <c r="AD61" s="41" t="s">
        <v>582</v>
      </c>
      <c r="AE61" s="35" t="s">
        <v>638</v>
      </c>
      <c r="AF61" s="35">
        <f ca="1" t="shared" si="7"/>
        <v>2439</v>
      </c>
      <c r="AG61" s="28"/>
      <c r="AH61" s="122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43</v>
      </c>
      <c r="AC62" s="1" t="s">
        <v>0</v>
      </c>
      <c r="AD62" s="41" t="s">
        <v>582</v>
      </c>
      <c r="AE62" s="35" t="s">
        <v>639</v>
      </c>
      <c r="AF62" s="35">
        <f ca="1" t="shared" si="7"/>
        <v>108730</v>
      </c>
      <c r="AG62" s="28"/>
      <c r="AH62" s="122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22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22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22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22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22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22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22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22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22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22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22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22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22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22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22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22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22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22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22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22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2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2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2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2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2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2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2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2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2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2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2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2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2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2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2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2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2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2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2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2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2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2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2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2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2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2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2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2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2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2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2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2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2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2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2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2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2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2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2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2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2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2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2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2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2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2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2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2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2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2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2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2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2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2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2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2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2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2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2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2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2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2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2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2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2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2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2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2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2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2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2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2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2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2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2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2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2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2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2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2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2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2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2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2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2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2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2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2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2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2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2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2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2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2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2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2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2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2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2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2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2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2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2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2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2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2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2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2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2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2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2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2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2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2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2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2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2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2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2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2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2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2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2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2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2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2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2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2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2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2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2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2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2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2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2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2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2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2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2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2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2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2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2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2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2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2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2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2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2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2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2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2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2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2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2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2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2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2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2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2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2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2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2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2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2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2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2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2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2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2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2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2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2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2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2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2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2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2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2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2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2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2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2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2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2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2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2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2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2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2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2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2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2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2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2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2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2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2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2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2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2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2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2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2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2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2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2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2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2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2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2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2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2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2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2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2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2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2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4.25" hidden="1"/>
    <row r="2064" ht="14.25" hidden="1"/>
    <row r="2065" ht="14.25" hidden="1"/>
    <row r="2066" ht="14.25" hidden="1"/>
    <row r="2067" ht="14.25" hidden="1"/>
    <row r="2068" ht="14.25" hidden="1"/>
    <row r="2069" ht="14.25" hidden="1"/>
    <row r="2070" ht="14.25" hidden="1"/>
    <row r="2071" ht="14.25" hidden="1"/>
    <row r="2072" ht="14.25" hidden="1"/>
    <row r="2073" ht="14.25" hidden="1"/>
    <row r="2074" ht="14.25" hidden="1"/>
    <row r="2075" ht="14.25" hidden="1"/>
    <row r="2076" ht="14.25" hidden="1"/>
    <row r="2077" ht="14.25" hidden="1"/>
    <row r="2078" ht="14.25" hidden="1"/>
    <row r="2079" ht="14.25" hidden="1"/>
    <row r="2080" ht="14.25" hidden="1"/>
    <row r="2081" ht="14.25" hidden="1"/>
    <row r="2082" ht="14.25" hidden="1"/>
    <row r="2083" ht="14.25" hidden="1"/>
    <row r="2084" ht="14.25" hidden="1"/>
    <row r="2085" ht="14.25" hidden="1"/>
    <row r="2086" ht="14.25" hidden="1"/>
    <row r="2087" ht="14.25" hidden="1"/>
    <row r="2088" ht="14.25" hidden="1"/>
    <row r="2089" ht="14.25" hidden="1"/>
    <row r="2090" ht="14.25" hidden="1"/>
    <row r="2091" ht="14.25" hidden="1"/>
    <row r="2092" ht="14.25" hidden="1"/>
    <row r="2093" ht="14.25" hidden="1"/>
    <row r="2094" ht="14.25" hidden="1"/>
    <row r="2095" ht="14.25" hidden="1"/>
    <row r="2096" ht="14.25" hidden="1"/>
    <row r="2097" ht="14.25" hidden="1"/>
    <row r="2098" ht="14.25" hidden="1"/>
    <row r="2099" ht="14.25" hidden="1"/>
    <row r="2100" ht="14.25" hidden="1"/>
    <row r="2101" ht="14.25" hidden="1"/>
    <row r="2102" ht="14.25" hidden="1"/>
    <row r="2103" ht="14.25" hidden="1"/>
    <row r="2104" ht="14.25" hidden="1"/>
    <row r="2105" ht="14.25" hidden="1"/>
    <row r="2106" ht="14.25" hidden="1"/>
    <row r="2107" ht="14.25" hidden="1"/>
    <row r="2108" ht="14.25" hidden="1"/>
    <row r="2109" ht="14.25" hidden="1"/>
    <row r="2110" ht="14.25" hidden="1"/>
    <row r="2111" ht="14.25" hidden="1"/>
    <row r="2112" ht="14.25" hidden="1"/>
    <row r="2113" ht="14.25" hidden="1"/>
    <row r="2114" ht="14.25" hidden="1"/>
    <row r="2115" ht="14.25" hidden="1"/>
    <row r="2116" ht="14.25" hidden="1"/>
    <row r="2117" ht="14.25" hidden="1"/>
    <row r="2118" ht="14.25" hidden="1"/>
    <row r="2119" ht="14.25" hidden="1"/>
    <row r="2120" ht="14.25" hidden="1"/>
    <row r="2121" ht="14.25" hidden="1"/>
    <row r="2122" ht="14.25" hidden="1"/>
    <row r="2123" ht="14.25" hidden="1"/>
    <row r="2124" ht="14.25" hidden="1"/>
    <row r="2125" ht="14.25" hidden="1"/>
    <row r="2126" ht="14.25" hidden="1"/>
    <row r="2127" ht="14.25" hidden="1"/>
    <row r="2128" ht="14.25" hidden="1"/>
    <row r="2129" ht="14.25" hidden="1"/>
    <row r="2130" ht="14.25" hidden="1"/>
    <row r="2131" ht="14.25" hidden="1"/>
    <row r="2132" ht="14.25" hidden="1"/>
    <row r="2133" ht="14.25" hidden="1"/>
    <row r="2134" ht="14.25" hidden="1"/>
    <row r="2135" ht="14.25" hidden="1"/>
    <row r="2136" ht="14.25" hidden="1"/>
    <row r="2137" ht="14.25" hidden="1"/>
    <row r="2138" ht="14.25" hidden="1"/>
    <row r="2139" ht="14.25" hidden="1"/>
    <row r="2140" ht="14.25" hidden="1"/>
    <row r="2141" ht="14.25" hidden="1"/>
    <row r="2142" ht="14.25" hidden="1"/>
    <row r="2143" ht="14.25" hidden="1"/>
    <row r="2144" ht="14.25" hidden="1"/>
    <row r="2145" ht="14.25" hidden="1"/>
    <row r="2146" ht="14.25" hidden="1"/>
    <row r="2147" ht="14.25" hidden="1"/>
    <row r="2148" ht="14.25" hidden="1"/>
    <row r="2149" ht="14.25" hidden="1"/>
    <row r="2150" ht="14.25" hidden="1"/>
    <row r="2151" ht="14.25" hidden="1"/>
    <row r="2152" ht="14.25" hidden="1"/>
    <row r="2153" ht="14.25" hidden="1"/>
    <row r="2154" ht="14.25" hidden="1"/>
    <row r="2155" ht="14.25" hidden="1"/>
    <row r="2156" ht="14.25" hidden="1"/>
    <row r="2157" ht="14.25" hidden="1"/>
    <row r="2158" ht="14.25" hidden="1"/>
    <row r="2159" ht="14.25" hidden="1"/>
    <row r="2160" ht="14.25" hidden="1"/>
    <row r="2161" ht="14.25" hidden="1"/>
    <row r="2162" ht="14.25" hidden="1"/>
    <row r="2163" ht="14.25" hidden="1"/>
    <row r="2164" ht="14.25" hidden="1"/>
    <row r="2165" ht="14.25" hidden="1"/>
    <row r="2166" ht="14.25" hidden="1"/>
    <row r="2167" ht="14.25" hidden="1"/>
    <row r="2168" ht="14.25" hidden="1"/>
    <row r="2169" ht="14.25" hidden="1"/>
    <row r="2170" ht="14.25" hidden="1"/>
    <row r="2171" ht="14.25" hidden="1"/>
    <row r="2172" ht="14.25" hidden="1"/>
    <row r="2173" ht="14.25" hidden="1"/>
    <row r="2174" ht="14.25" hidden="1"/>
    <row r="2175" ht="14.25" hidden="1"/>
    <row r="2176" ht="14.25" hidden="1"/>
    <row r="2177" ht="14.25" hidden="1"/>
    <row r="2178" ht="14.25" hidden="1"/>
    <row r="2179" ht="14.25" hidden="1"/>
    <row r="2180" ht="14.25" hidden="1"/>
    <row r="2181" ht="14.25" hidden="1"/>
    <row r="2182" ht="14.25" hidden="1"/>
    <row r="2183" ht="14.25" hidden="1"/>
    <row r="2184" ht="14.25" hidden="1"/>
    <row r="2185" ht="14.25" hidden="1"/>
    <row r="2186" ht="14.25" hidden="1"/>
    <row r="2187" ht="14.25" hidden="1"/>
    <row r="2188" ht="14.25" hidden="1"/>
    <row r="2189" ht="14.25" hidden="1"/>
    <row r="2190" ht="14.25" hidden="1"/>
    <row r="2191" ht="14.25" hidden="1"/>
    <row r="2192" ht="14.25" hidden="1"/>
    <row r="2193" ht="14.25" hidden="1"/>
    <row r="2194" ht="14.25" hidden="1"/>
    <row r="2195" ht="14.25" hidden="1"/>
    <row r="2196" ht="14.25" hidden="1"/>
    <row r="2197" ht="14.25" hidden="1"/>
    <row r="2198" ht="14.25" hidden="1"/>
    <row r="2199" ht="14.25" hidden="1"/>
    <row r="2200" ht="14.25" hidden="1"/>
    <row r="2201" ht="14.25" hidden="1"/>
    <row r="2202" ht="14.25" hidden="1"/>
    <row r="2203" ht="14.25" hidden="1"/>
    <row r="2204" ht="14.25" hidden="1"/>
    <row r="2205" ht="14.25" hidden="1"/>
    <row r="2206" ht="14.25" hidden="1"/>
    <row r="2207" ht="14.25" hidden="1"/>
    <row r="2208" ht="14.25" hidden="1"/>
    <row r="2209" ht="14.25" hidden="1"/>
    <row r="2210" ht="14.25" hidden="1"/>
    <row r="2211" ht="14.25" hidden="1"/>
    <row r="2212" ht="14.25" hidden="1"/>
    <row r="2213" ht="14.25" hidden="1"/>
    <row r="2214" ht="14.25" hidden="1"/>
    <row r="2215" ht="14.25" hidden="1"/>
    <row r="2216" ht="14.25" hidden="1"/>
    <row r="2217" ht="14.25" hidden="1"/>
    <row r="2218" ht="14.25" hidden="1"/>
    <row r="2219" ht="14.25" hidden="1"/>
    <row r="2220" ht="14.25" hidden="1"/>
    <row r="2221" ht="14.25" hidden="1"/>
    <row r="2222" ht="14.25" hidden="1"/>
    <row r="2223" ht="14.25" hidden="1"/>
    <row r="2224" ht="14.25" hidden="1"/>
    <row r="2225" ht="14.25" hidden="1"/>
    <row r="2226" ht="14.25" hidden="1"/>
    <row r="2227" ht="14.25" hidden="1"/>
    <row r="2228" ht="14.25" hidden="1"/>
    <row r="2229" ht="14.25" hidden="1"/>
    <row r="2230" ht="14.25" hidden="1"/>
    <row r="2231" ht="14.25" hidden="1"/>
    <row r="2232" ht="14.25" hidden="1"/>
    <row r="2233" ht="14.25" hidden="1"/>
    <row r="2234" ht="14.25" hidden="1"/>
    <row r="2235" ht="14.25" hidden="1"/>
    <row r="2236" ht="14.25" hidden="1"/>
    <row r="2237" ht="14.25" hidden="1"/>
    <row r="2238" ht="14.25" hidden="1"/>
    <row r="2239" ht="14.25" hidden="1"/>
    <row r="2240" ht="14.25" hidden="1"/>
    <row r="2241" ht="14.25" hidden="1"/>
    <row r="2242" ht="14.25" hidden="1"/>
    <row r="2243" ht="14.25" hidden="1"/>
    <row r="2244" ht="14.25" hidden="1"/>
    <row r="2245" ht="14.25" hidden="1"/>
    <row r="2246" ht="14.25" hidden="1"/>
    <row r="2247" ht="14.25" hidden="1"/>
    <row r="2248" ht="14.25" hidden="1"/>
    <row r="2249" ht="14.25" hidden="1"/>
    <row r="2250" ht="14.25" hidden="1"/>
    <row r="2251" ht="14.25" hidden="1"/>
    <row r="2252" ht="14.25" hidden="1"/>
    <row r="2253" ht="14.25" hidden="1"/>
    <row r="2254" ht="14.25" hidden="1"/>
    <row r="2255" ht="14.25" hidden="1"/>
    <row r="2256" ht="14.25" hidden="1"/>
    <row r="2257" ht="14.25" hidden="1"/>
    <row r="2258" ht="14.25" hidden="1"/>
    <row r="2259" ht="14.25" hidden="1"/>
    <row r="2260" ht="14.25" hidden="1"/>
    <row r="2261" ht="14.25" hidden="1"/>
    <row r="2262" ht="14.25" hidden="1"/>
    <row r="2263" ht="14.25" hidden="1"/>
    <row r="2264" ht="14.25" hidden="1"/>
    <row r="2265" ht="14.25" hidden="1"/>
    <row r="2266" ht="14.25" hidden="1"/>
    <row r="2267" ht="14.25" hidden="1"/>
    <row r="2268" ht="14.25" hidden="1"/>
    <row r="2269" ht="14.25" hidden="1"/>
    <row r="2270" ht="14.25" hidden="1"/>
    <row r="2271" ht="14.25" hidden="1"/>
    <row r="2272" ht="14.25" hidden="1"/>
    <row r="2273" ht="14.25" hidden="1"/>
    <row r="2274" ht="14.25" hidden="1"/>
    <row r="2275" ht="14.25" hidden="1"/>
    <row r="2276" ht="14.25" hidden="1"/>
    <row r="2277" ht="14.25" hidden="1"/>
    <row r="2278" ht="14.25" hidden="1"/>
    <row r="2279" ht="14.25" hidden="1"/>
    <row r="2280" ht="14.25" hidden="1"/>
    <row r="2281" ht="14.25" hidden="1"/>
    <row r="2282" ht="14.25" hidden="1"/>
    <row r="2283" ht="14.25" hidden="1"/>
    <row r="2284" ht="14.25" hidden="1"/>
    <row r="2285" ht="14.25" hidden="1"/>
    <row r="2286" ht="14.25" hidden="1"/>
    <row r="2287" ht="14.25" hidden="1"/>
    <row r="2288" ht="14.25" hidden="1"/>
    <row r="2289" ht="14.25" hidden="1"/>
    <row r="2290" ht="14.25" hidden="1"/>
    <row r="2291" ht="14.25" hidden="1"/>
    <row r="2292" ht="14.25" hidden="1"/>
    <row r="2293" ht="14.25" hidden="1"/>
    <row r="2294" ht="14.25" hidden="1"/>
    <row r="2295" ht="14.25" hidden="1"/>
    <row r="2296" ht="14.25" hidden="1"/>
    <row r="2297" ht="14.25" hidden="1"/>
    <row r="2298" ht="14.25" hidden="1"/>
    <row r="2299" ht="14.25" hidden="1"/>
    <row r="2300" ht="14.25" hidden="1"/>
    <row r="2301" ht="14.25" hidden="1"/>
    <row r="2302" ht="14.25" hidden="1"/>
    <row r="2303" ht="14.25" hidden="1"/>
    <row r="2304" ht="14.25" hidden="1"/>
    <row r="2305" ht="14.25" hidden="1"/>
    <row r="2306" ht="14.25" hidden="1"/>
    <row r="2307" ht="14.25" hidden="1"/>
    <row r="2308" ht="14.25" hidden="1"/>
    <row r="2309" ht="14.25" hidden="1"/>
    <row r="2310" ht="14.25" hidden="1"/>
    <row r="2311" ht="14.25" hidden="1"/>
    <row r="2312" ht="14.25" hidden="1"/>
    <row r="2313" ht="14.25" hidden="1"/>
    <row r="2314" ht="14.25" hidden="1"/>
    <row r="2315" ht="14.25" hidden="1"/>
    <row r="2316" ht="14.25" hidden="1"/>
    <row r="2317" ht="14.25" hidden="1"/>
    <row r="2318" ht="14.25" hidden="1"/>
    <row r="2319" ht="14.25" hidden="1"/>
    <row r="2320" ht="14.25" hidden="1"/>
    <row r="2321" ht="14.25" hidden="1"/>
    <row r="2322" ht="14.25" hidden="1"/>
    <row r="2323" ht="14.25" hidden="1"/>
    <row r="2324" ht="14.25" hidden="1"/>
    <row r="2325" ht="14.25" hidden="1"/>
    <row r="2326" ht="14.25" hidden="1"/>
    <row r="2327" ht="14.25" hidden="1"/>
    <row r="2328" ht="14.25" hidden="1"/>
    <row r="2329" ht="14.25" hidden="1"/>
    <row r="2330" ht="14.25" hidden="1"/>
    <row r="2331" ht="14.25" hidden="1"/>
    <row r="2332" ht="14.25" hidden="1"/>
    <row r="2333" ht="14.25" hidden="1"/>
    <row r="2334" ht="14.25" hidden="1"/>
    <row r="2335" ht="14.25" hidden="1"/>
    <row r="2336" ht="14.25" hidden="1"/>
    <row r="2337" ht="14.25" hidden="1"/>
    <row r="2338" ht="14.25" hidden="1"/>
    <row r="2339" ht="14.25" hidden="1"/>
    <row r="2340" ht="14.25" hidden="1"/>
    <row r="2341" ht="14.25" hidden="1"/>
    <row r="2342" ht="14.25" hidden="1"/>
    <row r="2343" ht="14.25" hidden="1"/>
    <row r="2344" ht="14.25" hidden="1"/>
    <row r="2345" ht="14.25" hidden="1"/>
    <row r="2346" ht="14.25" hidden="1"/>
    <row r="2347" ht="14.25" hidden="1"/>
    <row r="2348" ht="14.25" hidden="1"/>
    <row r="2349" ht="14.25" hidden="1"/>
    <row r="2350" ht="14.25" hidden="1"/>
    <row r="2351" ht="14.25" hidden="1"/>
    <row r="2352" ht="14.25" hidden="1"/>
    <row r="2353" ht="14.25" hidden="1"/>
    <row r="2354" ht="14.25" hidden="1"/>
    <row r="2355" ht="14.25" hidden="1"/>
    <row r="2356" ht="14.25" hidden="1"/>
    <row r="2357" ht="14.25" hidden="1"/>
    <row r="2358" ht="14.25" hidden="1"/>
    <row r="2359" ht="14.25" hidden="1"/>
    <row r="2360" ht="14.25" hidden="1"/>
    <row r="2361" ht="14.25" hidden="1"/>
    <row r="2362" ht="14.25" hidden="1"/>
    <row r="2363" ht="14.25" hidden="1"/>
    <row r="2364" ht="14.25" hidden="1"/>
    <row r="2365" ht="14.25" hidden="1"/>
    <row r="2366" ht="14.25" hidden="1"/>
    <row r="2367" ht="14.25" hidden="1"/>
    <row r="2368" ht="14.25" hidden="1"/>
    <row r="2369" ht="14.25" hidden="1"/>
    <row r="2370" ht="14.25" hidden="1"/>
    <row r="2371" ht="14.25" hidden="1"/>
    <row r="2372" ht="14.25" hidden="1"/>
    <row r="2373" ht="14.25" hidden="1"/>
    <row r="2374" ht="14.25" hidden="1"/>
    <row r="2375" ht="14.25" hidden="1"/>
    <row r="2376" ht="14.25" hidden="1"/>
    <row r="2377" ht="14.25" hidden="1"/>
    <row r="2378" ht="14.25" hidden="1"/>
    <row r="2379" ht="14.25" hidden="1"/>
    <row r="2380" ht="14.25" hidden="1"/>
    <row r="2381" ht="14.25" hidden="1"/>
    <row r="2382" ht="14.25" hidden="1"/>
    <row r="2383" ht="14.25" hidden="1"/>
    <row r="2384" ht="14.25" hidden="1"/>
    <row r="2385" ht="14.25" hidden="1"/>
    <row r="2386" ht="14.25" hidden="1"/>
    <row r="2387" ht="14.25" hidden="1"/>
    <row r="2388" ht="14.25" hidden="1"/>
    <row r="2389" ht="14.25" hidden="1"/>
    <row r="2390" ht="14.25" hidden="1"/>
    <row r="2391" ht="14.25" hidden="1"/>
    <row r="2392" ht="14.25" hidden="1"/>
    <row r="2393" ht="14.25" hidden="1"/>
    <row r="2394" ht="14.25" hidden="1"/>
    <row r="2395" ht="14.25" hidden="1"/>
    <row r="2396" ht="14.25" hidden="1"/>
    <row r="2397" ht="14.25" hidden="1"/>
    <row r="2398" ht="14.25" hidden="1"/>
    <row r="2399" ht="14.25" hidden="1"/>
    <row r="2400" ht="14.25" hidden="1"/>
    <row r="2401" ht="14.25" hidden="1"/>
    <row r="2402" ht="14.25" hidden="1"/>
    <row r="2403" ht="14.25" hidden="1"/>
    <row r="2404" ht="14.25" hidden="1"/>
    <row r="2405" ht="14.25" hidden="1"/>
    <row r="2406" ht="14.25" hidden="1"/>
    <row r="2407" ht="14.25" hidden="1"/>
    <row r="2408" ht="14.25" hidden="1"/>
    <row r="2409" ht="14.25" hidden="1"/>
    <row r="2410" ht="14.25" hidden="1"/>
    <row r="2411" ht="14.25" hidden="1"/>
    <row r="2412" ht="14.25" hidden="1"/>
    <row r="2413" ht="14.25" hidden="1"/>
    <row r="2414" ht="14.25" hidden="1"/>
    <row r="2415" ht="14.25" hidden="1"/>
    <row r="2416" ht="14.25" hidden="1"/>
    <row r="2417" ht="14.25" hidden="1"/>
    <row r="2418" ht="14.25" hidden="1"/>
    <row r="2419" ht="14.25" hidden="1"/>
    <row r="2420" ht="14.25" hidden="1"/>
    <row r="2421" ht="14.25" hidden="1"/>
    <row r="2422" ht="14.25" hidden="1"/>
    <row r="2423" ht="14.25" hidden="1"/>
    <row r="2424" ht="14.25" hidden="1"/>
    <row r="2425" ht="14.25" hidden="1"/>
    <row r="2426" ht="14.25" hidden="1"/>
    <row r="2427" ht="14.25" hidden="1"/>
    <row r="2428" ht="14.25" hidden="1"/>
    <row r="2429" ht="14.25" hidden="1"/>
    <row r="2430" ht="14.25" hidden="1"/>
    <row r="2431" ht="14.25" hidden="1"/>
    <row r="2432" ht="14.25" hidden="1"/>
    <row r="2433" ht="14.25" hidden="1"/>
    <row r="2434" ht="14.25" hidden="1"/>
    <row r="2435" ht="14.25" hidden="1"/>
    <row r="2436" ht="14.25" hidden="1"/>
    <row r="2437" ht="14.25" hidden="1"/>
    <row r="2438" ht="14.25" hidden="1"/>
    <row r="2439" ht="14.25" hidden="1"/>
    <row r="2440" ht="14.25" hidden="1"/>
    <row r="2441" ht="14.25" hidden="1"/>
    <row r="2442" ht="14.25" hidden="1"/>
    <row r="2443" ht="14.25" hidden="1"/>
    <row r="2444" ht="14.25" hidden="1"/>
    <row r="2445" ht="14.25" hidden="1"/>
    <row r="2446" ht="14.25" hidden="1"/>
    <row r="2447" ht="14.25" hidden="1"/>
    <row r="2448" ht="14.25" hidden="1"/>
    <row r="2449" ht="14.25" hidden="1"/>
    <row r="2450" ht="14.25" hidden="1"/>
    <row r="2451" ht="14.25" hidden="1"/>
    <row r="2452" ht="14.25" hidden="1"/>
    <row r="2453" ht="14.25" hidden="1"/>
    <row r="2454" ht="14.25" hidden="1"/>
    <row r="2455" ht="14.25" hidden="1"/>
    <row r="2456" ht="14.25" hidden="1"/>
    <row r="2457" ht="14.25" hidden="1"/>
    <row r="2458" ht="14.25" hidden="1"/>
    <row r="2459" ht="14.25" hidden="1"/>
    <row r="2460" ht="14.25" hidden="1"/>
    <row r="2461" ht="14.25" hidden="1"/>
    <row r="2462" ht="14.25" hidden="1"/>
    <row r="2463" ht="14.25" hidden="1"/>
    <row r="2464" ht="14.25" hidden="1"/>
    <row r="2465" ht="14.25" hidden="1"/>
    <row r="2466" ht="14.25" hidden="1"/>
    <row r="2467" ht="14.25" hidden="1"/>
    <row r="2468" ht="14.25" hidden="1"/>
    <row r="2469" ht="14.25" hidden="1"/>
    <row r="2470" ht="14.25" hidden="1"/>
    <row r="2471" ht="14.25" hidden="1"/>
    <row r="2472" ht="14.25" hidden="1"/>
    <row r="2473" ht="14.25" hidden="1"/>
    <row r="2474" ht="14.25" hidden="1"/>
    <row r="2475" ht="14.25" hidden="1"/>
    <row r="2476" ht="14.25" hidden="1"/>
    <row r="2477" ht="14.25" hidden="1"/>
    <row r="2478" ht="14.25" hidden="1"/>
    <row r="2479" ht="14.25" hidden="1"/>
    <row r="2480" ht="14.25" hidden="1"/>
    <row r="2481" ht="14.25" hidden="1"/>
    <row r="2482" ht="14.25" hidden="1"/>
    <row r="2483" ht="14.25" hidden="1"/>
    <row r="2484" ht="14.25" hidden="1"/>
    <row r="2485" ht="14.25" hidden="1"/>
    <row r="2486" ht="14.25" hidden="1"/>
    <row r="2487" ht="14.25" hidden="1"/>
    <row r="2488" ht="14.25" hidden="1"/>
    <row r="2489" ht="14.25" hidden="1"/>
    <row r="2490" ht="14.25" hidden="1"/>
    <row r="2491" ht="14.25" hidden="1"/>
    <row r="2492" ht="14.25" hidden="1"/>
    <row r="2493" ht="14.25" hidden="1"/>
    <row r="2494" ht="14.25" hidden="1"/>
    <row r="2495" ht="14.25" hidden="1"/>
    <row r="2496" ht="14.25" hidden="1"/>
    <row r="2497" ht="14.25" hidden="1"/>
    <row r="2498" ht="14.25" hidden="1"/>
    <row r="2499" ht="14.25" hidden="1"/>
    <row r="2500" ht="14.25" hidden="1"/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  <row r="2511" ht="14.25" hidden="1"/>
    <row r="2512" ht="14.25" hidden="1"/>
    <row r="2513" ht="14.25" hidden="1"/>
    <row r="2514" ht="14.25" hidden="1"/>
    <row r="2515" ht="14.25" hidden="1"/>
    <row r="2516" ht="14.25" hidden="1"/>
    <row r="2517" ht="14.25" hidden="1"/>
    <row r="2518" ht="14.25" hidden="1"/>
    <row r="2519" ht="14.25" hidden="1"/>
    <row r="2520" ht="14.25" hidden="1"/>
    <row r="2521" ht="14.25" hidden="1"/>
    <row r="2522" ht="14.25" hidden="1"/>
    <row r="2523" ht="14.25" hidden="1"/>
    <row r="2524" ht="14.25" hidden="1"/>
    <row r="2525" ht="14.25" hidden="1"/>
    <row r="2526" ht="14.25" hidden="1"/>
    <row r="2527" ht="14.25" hidden="1"/>
    <row r="2528" ht="14.25" hidden="1"/>
    <row r="2529" ht="14.25" hidden="1"/>
    <row r="2530" ht="14.25" hidden="1"/>
    <row r="2531" ht="14.25" hidden="1"/>
    <row r="2532" ht="14.25" hidden="1"/>
    <row r="2533" ht="14.25" hidden="1"/>
    <row r="2534" ht="14.25" hidden="1"/>
    <row r="2535" ht="14.25" hidden="1"/>
    <row r="2536" ht="14.25" hidden="1"/>
    <row r="2537" ht="14.25" hidden="1"/>
    <row r="2538" ht="14.25" hidden="1"/>
    <row r="2539" ht="14.25" hidden="1"/>
    <row r="2540" ht="14.25" hidden="1"/>
    <row r="2541" ht="14.25" hidden="1"/>
    <row r="2542" ht="14.25" hidden="1"/>
    <row r="2543" ht="14.25" hidden="1"/>
    <row r="2544" ht="14.25" hidden="1"/>
    <row r="2545" ht="14.25" hidden="1"/>
    <row r="2546" ht="14.25" hidden="1"/>
    <row r="2547" ht="14.25" hidden="1"/>
    <row r="2548" ht="14.25" hidden="1"/>
    <row r="2549" ht="14.25" hidden="1"/>
    <row r="2550" ht="14.25" hidden="1"/>
    <row r="2551" ht="14.25" hidden="1"/>
    <row r="2552" ht="14.25" hidden="1"/>
    <row r="2553" ht="14.25" hidden="1"/>
    <row r="2554" ht="14.25" hidden="1"/>
    <row r="2555" ht="14.25" hidden="1"/>
    <row r="2556" ht="14.25" hidden="1"/>
    <row r="2557" ht="14.25" hidden="1"/>
    <row r="2558" ht="14.25" hidden="1"/>
    <row r="2559" ht="14.25" hidden="1"/>
    <row r="2560" ht="14.25" hidden="1"/>
    <row r="2561" ht="14.25" hidden="1"/>
    <row r="2562" ht="14.25" hidden="1"/>
    <row r="2563" ht="14.25" hidden="1"/>
    <row r="2564" ht="14.25" hidden="1"/>
    <row r="2565" ht="14.25" hidden="1"/>
    <row r="2566" ht="14.25" hidden="1"/>
    <row r="2567" ht="14.25" hidden="1"/>
    <row r="2568" ht="14.25" hidden="1"/>
    <row r="2569" ht="14.25" hidden="1"/>
    <row r="2570" ht="14.25" hidden="1"/>
    <row r="2571" ht="14.25" hidden="1"/>
    <row r="2572" ht="14.25" hidden="1"/>
    <row r="2573" ht="14.25" hidden="1"/>
    <row r="2574" ht="14.25" hidden="1"/>
    <row r="2575" ht="14.25" hidden="1"/>
    <row r="2576" ht="14.25" hidden="1"/>
    <row r="2577" ht="14.25" hidden="1"/>
    <row r="2578" ht="14.25" hidden="1"/>
    <row r="2579" ht="14.25" hidden="1"/>
    <row r="2580" ht="14.25" hidden="1"/>
    <row r="2581" ht="14.25" hidden="1"/>
    <row r="2582" ht="14.25" hidden="1"/>
    <row r="2583" ht="14.25" hidden="1"/>
    <row r="2584" ht="14.25" hidden="1"/>
    <row r="2585" ht="14.25" hidden="1"/>
    <row r="2586" ht="14.25" hidden="1"/>
    <row r="2587" ht="14.25" hidden="1"/>
    <row r="2588" ht="14.25" hidden="1"/>
    <row r="2589" ht="14.25" hidden="1"/>
    <row r="2590" ht="14.25" hidden="1"/>
    <row r="2591" ht="14.25" hidden="1"/>
    <row r="2592" ht="14.25" hidden="1"/>
    <row r="2593" ht="14.25" hidden="1"/>
    <row r="2594" ht="14.25" hidden="1"/>
    <row r="2595" ht="14.25" hidden="1"/>
    <row r="2596" ht="14.25" hidden="1"/>
    <row r="2597" ht="14.25" hidden="1"/>
    <row r="2598" ht="14.25" hidden="1"/>
    <row r="2599" ht="14.25" hidden="1"/>
    <row r="2600" ht="14.25" hidden="1"/>
    <row r="2601" ht="14.25" hidden="1"/>
    <row r="2602" ht="14.25" hidden="1"/>
    <row r="2603" ht="14.25" hidden="1"/>
    <row r="2604" ht="14.25" hidden="1"/>
    <row r="2605" ht="14.25" hidden="1"/>
    <row r="2606" ht="14.25" hidden="1"/>
    <row r="2607" ht="14.25" hidden="1"/>
    <row r="2608" ht="14.25" hidden="1"/>
    <row r="2609" ht="14.25" hidden="1"/>
    <row r="2610" ht="14.25" hidden="1"/>
    <row r="2611" ht="14.25" hidden="1"/>
    <row r="2612" ht="14.25" hidden="1"/>
    <row r="2613" ht="14.25" hidden="1"/>
    <row r="2614" ht="14.25" hidden="1"/>
    <row r="2615" ht="14.25" hidden="1"/>
    <row r="2616" ht="14.25" hidden="1"/>
    <row r="2617" ht="14.25" hidden="1"/>
    <row r="2618" ht="14.25" hidden="1"/>
    <row r="2619" ht="14.25" hidden="1"/>
    <row r="2620" ht="14.25" hidden="1"/>
    <row r="2621" ht="14.25" hidden="1"/>
    <row r="2622" ht="14.25" hidden="1"/>
    <row r="2623" ht="14.25" hidden="1"/>
    <row r="2624" ht="14.25" hidden="1"/>
    <row r="2625" ht="14.25" hidden="1"/>
    <row r="2626" ht="14.25" hidden="1"/>
    <row r="2627" ht="14.25" hidden="1"/>
    <row r="2628" ht="14.25" hidden="1"/>
    <row r="2629" ht="14.25" hidden="1"/>
    <row r="2630" ht="14.25" hidden="1"/>
    <row r="2631" ht="14.25" hidden="1"/>
    <row r="2632" ht="14.25" hidden="1"/>
    <row r="2633" ht="14.25" hidden="1"/>
    <row r="2634" ht="14.25" hidden="1"/>
    <row r="2635" ht="14.25" hidden="1"/>
    <row r="2636" ht="14.25" hidden="1"/>
    <row r="2637" ht="14.25" hidden="1"/>
    <row r="2638" ht="14.25" hidden="1"/>
    <row r="2639" ht="14.25" hidden="1"/>
    <row r="2640" ht="14.25" hidden="1"/>
    <row r="2641" ht="14.25" hidden="1"/>
    <row r="2642" ht="14.25" hidden="1"/>
    <row r="2643" ht="14.25" hidden="1"/>
    <row r="2644" ht="14.25" hidden="1"/>
    <row r="2645" ht="14.25" hidden="1"/>
    <row r="2646" ht="14.25" hidden="1"/>
    <row r="2647" ht="14.25" hidden="1"/>
    <row r="2648" ht="14.25" hidden="1"/>
    <row r="2649" ht="14.25" hidden="1"/>
    <row r="2650" ht="14.25" hidden="1"/>
    <row r="2651" ht="14.25" hidden="1"/>
    <row r="2652" ht="14.25" hidden="1"/>
    <row r="2653" ht="14.25" hidden="1"/>
    <row r="2654" ht="14.25" hidden="1"/>
    <row r="2655" ht="14.25" hidden="1"/>
    <row r="2656" ht="14.25" hidden="1"/>
    <row r="2657" ht="14.25" hidden="1"/>
    <row r="2658" ht="14.25" hidden="1"/>
    <row r="2659" ht="14.25" hidden="1"/>
    <row r="2660" ht="14.25" hidden="1"/>
    <row r="2661" ht="14.25" hidden="1"/>
    <row r="2662" ht="14.25" hidden="1"/>
    <row r="2663" ht="14.25" hidden="1"/>
    <row r="2664" ht="14.25" hidden="1"/>
    <row r="2665" ht="14.25" hidden="1"/>
    <row r="2666" ht="14.25" hidden="1"/>
    <row r="2667" ht="14.25" hidden="1"/>
    <row r="2668" ht="14.25" hidden="1"/>
    <row r="2669" ht="14.25" hidden="1"/>
    <row r="2670" ht="14.25" hidden="1"/>
    <row r="2671" ht="14.25" hidden="1"/>
    <row r="2672" ht="14.25" hidden="1"/>
    <row r="2673" ht="14.25" hidden="1"/>
    <row r="2674" ht="14.25" hidden="1"/>
    <row r="2675" ht="14.25" hidden="1"/>
    <row r="2676" ht="14.25" hidden="1"/>
    <row r="2677" ht="14.25" hidden="1"/>
    <row r="2678" ht="14.25" hidden="1"/>
    <row r="2679" ht="14.25" hidden="1"/>
    <row r="2680" ht="14.25" hidden="1"/>
    <row r="2681" ht="14.25" hidden="1"/>
    <row r="2682" ht="14.25" hidden="1"/>
    <row r="2683" ht="14.25" hidden="1"/>
    <row r="2684" ht="14.25" hidden="1"/>
    <row r="2685" ht="14.25" hidden="1"/>
    <row r="2686" ht="14.25" hidden="1"/>
    <row r="2687" ht="14.25" hidden="1"/>
    <row r="2688" ht="14.25" hidden="1"/>
    <row r="2689" ht="14.25" hidden="1"/>
    <row r="2690" ht="14.25" hidden="1"/>
    <row r="2691" ht="14.25" hidden="1"/>
    <row r="2692" ht="14.25" hidden="1"/>
    <row r="2693" ht="14.25" hidden="1"/>
    <row r="2694" ht="14.25" hidden="1"/>
    <row r="2695" ht="14.25" hidden="1"/>
    <row r="2696" ht="14.25" hidden="1"/>
    <row r="2697" ht="14.25" hidden="1"/>
    <row r="2698" ht="14.25" hidden="1"/>
    <row r="2699" ht="14.25" hidden="1"/>
    <row r="2700" ht="14.25" hidden="1"/>
    <row r="2701" ht="14.25" hidden="1"/>
    <row r="2702" ht="14.25" hidden="1"/>
    <row r="2703" ht="14.25" hidden="1"/>
    <row r="2704" ht="14.25" hidden="1"/>
    <row r="2705" ht="14.25" hidden="1"/>
    <row r="2706" ht="14.25" hidden="1"/>
    <row r="2707" ht="14.25" hidden="1"/>
    <row r="2708" ht="14.25" hidden="1"/>
    <row r="2709" ht="14.25" hidden="1"/>
    <row r="2710" ht="14.25" hidden="1"/>
    <row r="2711" ht="14.25" hidden="1"/>
    <row r="2712" ht="14.25" hidden="1"/>
    <row r="2713" ht="14.25" hidden="1"/>
    <row r="2714" ht="14.25" hidden="1"/>
    <row r="2715" ht="14.25" hidden="1"/>
    <row r="2716" ht="14.25" hidden="1"/>
    <row r="2717" ht="14.25" hidden="1"/>
    <row r="2718" ht="14.25" hidden="1"/>
    <row r="2719" ht="14.25" hidden="1"/>
    <row r="2720" ht="14.25" hidden="1"/>
    <row r="2721" ht="14.25" hidden="1"/>
    <row r="2722" ht="14.25" hidden="1"/>
    <row r="2723" ht="14.25" hidden="1"/>
    <row r="2724" ht="14.25" hidden="1"/>
    <row r="2725" ht="14.25" hidden="1"/>
    <row r="2726" ht="14.25" hidden="1"/>
    <row r="2727" ht="14.25" hidden="1"/>
    <row r="2728" ht="14.25" hidden="1"/>
    <row r="2729" ht="14.25" hidden="1"/>
    <row r="2730" ht="14.25" hidden="1"/>
    <row r="2731" ht="14.25" hidden="1"/>
    <row r="2732" ht="14.25" hidden="1"/>
    <row r="2733" ht="14.25" hidden="1"/>
    <row r="2734" ht="14.25" hidden="1"/>
    <row r="2735" ht="14.25" hidden="1"/>
    <row r="2736" ht="14.25" hidden="1"/>
    <row r="2737" ht="14.25" hidden="1"/>
    <row r="2738" ht="14.25" hidden="1"/>
    <row r="2739" ht="14.25" hidden="1"/>
    <row r="2740" ht="14.25" hidden="1"/>
    <row r="2741" ht="14.25" hidden="1"/>
    <row r="2742" ht="14.25" hidden="1"/>
    <row r="2743" ht="14.25" hidden="1"/>
    <row r="2744" ht="14.25" hidden="1"/>
    <row r="2745" ht="14.25" hidden="1"/>
    <row r="2746" ht="14.25" hidden="1"/>
    <row r="2747" ht="14.25" hidden="1"/>
    <row r="2748" ht="14.25" hidden="1"/>
    <row r="2749" ht="14.25" hidden="1"/>
    <row r="2750" ht="14.25" hidden="1"/>
    <row r="2751" ht="14.25" hidden="1"/>
    <row r="2752" ht="14.25" hidden="1"/>
    <row r="2753" ht="14.25" hidden="1"/>
    <row r="2754" ht="14.25" hidden="1"/>
    <row r="2755" ht="14.25" hidden="1"/>
    <row r="2756" ht="14.25" hidden="1"/>
    <row r="2757" ht="14.25" hidden="1"/>
    <row r="2758" ht="14.25" hidden="1"/>
    <row r="2759" ht="14.25" hidden="1"/>
    <row r="2760" ht="14.25" hidden="1"/>
    <row r="2761" ht="14.25" hidden="1"/>
    <row r="2762" ht="14.25" hidden="1"/>
    <row r="2763" ht="14.25" hidden="1"/>
    <row r="2764" ht="14.25" hidden="1"/>
    <row r="2765" ht="14.25" hidden="1"/>
    <row r="2766" ht="14.25" hidden="1"/>
    <row r="2767" ht="14.25" hidden="1"/>
    <row r="2768" ht="14.25" hidden="1"/>
    <row r="2769" ht="14.25" hidden="1"/>
    <row r="2770" ht="14.25" hidden="1"/>
    <row r="2771" ht="14.25" hidden="1"/>
    <row r="2772" ht="14.25" hidden="1"/>
    <row r="2773" ht="14.25" hidden="1"/>
    <row r="2774" ht="14.25" hidden="1"/>
    <row r="2775" ht="14.25" hidden="1"/>
    <row r="2776" ht="14.25" hidden="1"/>
    <row r="2777" ht="14.25" hidden="1"/>
    <row r="2778" ht="14.25" hidden="1"/>
    <row r="2779" ht="14.25" hidden="1"/>
    <row r="2780" ht="14.25" hidden="1"/>
    <row r="2781" ht="14.25" hidden="1"/>
    <row r="2782" ht="14.25" hidden="1"/>
    <row r="2783" ht="14.25" hidden="1"/>
    <row r="2784" ht="14.25" hidden="1"/>
    <row r="2785" ht="14.25" hidden="1"/>
    <row r="2786" ht="14.25" hidden="1"/>
    <row r="2787" ht="14.25" hidden="1"/>
    <row r="2788" ht="14.25" hidden="1"/>
    <row r="2789" ht="14.25" hidden="1"/>
    <row r="2790" ht="14.25" hidden="1"/>
    <row r="2791" ht="14.25" hidden="1"/>
    <row r="2792" ht="14.25" hidden="1"/>
    <row r="2793" ht="14.25" hidden="1"/>
    <row r="2794" ht="14.25" hidden="1"/>
    <row r="2795" ht="14.25" hidden="1"/>
    <row r="2796" ht="14.25" hidden="1"/>
    <row r="2797" ht="14.25" hidden="1"/>
    <row r="2798" ht="14.25" hidden="1"/>
    <row r="2799" ht="14.25" hidden="1"/>
    <row r="2800" ht="14.25" hidden="1"/>
    <row r="2801" ht="14.25" hidden="1"/>
    <row r="2802" ht="14.25" hidden="1"/>
    <row r="2803" ht="14.25" hidden="1"/>
    <row r="2804" ht="14.25" hidden="1"/>
    <row r="2805" ht="14.25" hidden="1"/>
    <row r="2806" ht="14.25" hidden="1"/>
    <row r="2807" ht="14.25" hidden="1"/>
    <row r="2808" ht="14.25" hidden="1"/>
    <row r="2809" ht="14.25" hidden="1"/>
    <row r="2810" ht="14.25" hidden="1"/>
    <row r="2811" ht="14.25" hidden="1"/>
    <row r="2812" ht="14.25" hidden="1"/>
    <row r="2813" ht="14.25" hidden="1"/>
    <row r="2814" ht="14.25" hidden="1"/>
    <row r="2815" ht="14.25" hidden="1"/>
    <row r="2816" ht="14.25" hidden="1"/>
    <row r="2817" ht="14.25" hidden="1"/>
    <row r="2818" ht="14.25" hidden="1"/>
    <row r="2819" ht="14.25" hidden="1"/>
    <row r="2820" ht="14.25" hidden="1"/>
    <row r="2821" ht="14.25" hidden="1"/>
    <row r="2822" ht="14.25" hidden="1"/>
    <row r="2823" ht="14.25" hidden="1"/>
    <row r="2824" ht="14.25" hidden="1"/>
    <row r="2825" ht="14.25" hidden="1"/>
    <row r="2826" ht="14.25" hidden="1"/>
    <row r="2827" ht="14.25" hidden="1"/>
    <row r="2828" ht="14.25" hidden="1"/>
    <row r="2829" ht="14.25" hidden="1"/>
    <row r="2830" ht="14.25" hidden="1"/>
    <row r="2831" ht="14.25" hidden="1"/>
    <row r="2832" ht="14.25" hidden="1"/>
    <row r="2833" ht="14.25" hidden="1"/>
    <row r="2834" ht="14.25" hidden="1"/>
    <row r="2835" ht="14.25" hidden="1"/>
    <row r="2836" ht="14.25" hidden="1"/>
    <row r="2837" ht="14.25" hidden="1"/>
    <row r="2838" ht="14.25" hidden="1"/>
    <row r="2839" ht="14.25" hidden="1"/>
    <row r="2840" ht="14.25" hidden="1"/>
    <row r="2841" ht="14.25" hidden="1"/>
    <row r="2842" ht="14.25" hidden="1"/>
    <row r="2843" ht="14.25" hidden="1"/>
    <row r="2844" ht="14.25" hidden="1"/>
    <row r="2845" ht="14.25" hidden="1"/>
    <row r="2846" ht="14.25" hidden="1"/>
    <row r="2847" ht="14.25" hidden="1"/>
    <row r="2848" ht="14.25" hidden="1"/>
    <row r="2849" ht="14.25" hidden="1"/>
    <row r="2850" ht="14.25" hidden="1"/>
    <row r="2851" ht="14.25" hidden="1"/>
    <row r="2852" ht="14.25" hidden="1"/>
    <row r="2853" ht="14.25" hidden="1"/>
    <row r="2854" ht="14.25" hidden="1"/>
    <row r="2855" ht="14.25" hidden="1"/>
    <row r="2856" ht="14.25" hidden="1"/>
    <row r="2857" ht="14.25" hidden="1"/>
    <row r="2858" ht="14.25" hidden="1"/>
    <row r="2859" ht="14.25" hidden="1"/>
    <row r="2860" ht="14.25" hidden="1"/>
    <row r="2861" ht="14.25" hidden="1"/>
    <row r="2862" ht="14.25" hidden="1"/>
    <row r="2863" ht="14.25" hidden="1"/>
    <row r="2864" ht="14.25" hidden="1"/>
    <row r="2865" ht="14.25" hidden="1"/>
    <row r="2866" ht="14.25" hidden="1"/>
    <row r="2867" ht="14.25" hidden="1"/>
    <row r="2868" ht="14.25" hidden="1"/>
    <row r="2869" ht="14.25" hidden="1"/>
    <row r="2870" ht="14.25" hidden="1"/>
    <row r="2871" ht="14.25" hidden="1"/>
    <row r="2872" ht="14.25" hidden="1"/>
    <row r="2873" ht="14.25" hidden="1"/>
    <row r="2874" ht="14.25" hidden="1"/>
    <row r="2875" ht="14.25" hidden="1"/>
    <row r="2876" ht="14.25" hidden="1"/>
    <row r="2877" ht="14.25" hidden="1"/>
    <row r="2878" ht="14.25" hidden="1"/>
    <row r="2879" ht="14.25" hidden="1"/>
    <row r="2880" ht="14.25" hidden="1"/>
    <row r="2881" ht="14.25" hidden="1"/>
    <row r="2882" ht="14.25" hidden="1"/>
    <row r="2883" ht="14.25" hidden="1"/>
    <row r="2884" ht="14.25" hidden="1"/>
    <row r="2885" ht="14.25" hidden="1"/>
    <row r="2886" ht="14.25" hidden="1"/>
    <row r="2887" ht="14.25" hidden="1"/>
    <row r="2888" ht="14.25" hidden="1"/>
    <row r="2889" ht="14.25" hidden="1"/>
    <row r="2890" ht="14.25" hidden="1"/>
    <row r="2891" ht="14.25" hidden="1"/>
    <row r="2892" ht="14.25" hidden="1"/>
    <row r="2893" ht="14.25" hidden="1"/>
    <row r="2894" ht="14.25" hidden="1"/>
    <row r="2895" ht="14.25" hidden="1"/>
    <row r="2896" ht="14.25" hidden="1"/>
    <row r="2897" ht="14.25" hidden="1"/>
    <row r="2898" ht="14.25" hidden="1"/>
    <row r="2899" ht="14.25" hidden="1"/>
    <row r="2900" ht="14.25" hidden="1"/>
    <row r="2901" ht="14.25" hidden="1"/>
    <row r="2902" ht="14.25" hidden="1"/>
    <row r="2903" ht="14.25" hidden="1"/>
    <row r="2904" ht="14.25" hidden="1"/>
    <row r="2905" ht="14.25" hidden="1"/>
    <row r="2906" ht="14.25" hidden="1"/>
    <row r="2907" ht="14.25" hidden="1"/>
    <row r="2908" ht="14.25" hidden="1"/>
    <row r="2909" ht="14.25" hidden="1"/>
    <row r="2910" ht="14.25" hidden="1"/>
    <row r="2911" ht="14.25" hidden="1"/>
    <row r="2912" ht="14.25" hidden="1"/>
    <row r="2913" ht="14.25" hidden="1"/>
    <row r="2914" ht="14.25" hidden="1"/>
    <row r="2915" ht="14.25" hidden="1"/>
    <row r="2916" ht="14.25" hidden="1"/>
    <row r="2917" ht="14.25" hidden="1"/>
    <row r="2918" ht="14.25" hidden="1"/>
    <row r="2919" ht="14.25" hidden="1"/>
    <row r="2920" ht="14.25" hidden="1"/>
    <row r="2921" ht="14.25" hidden="1"/>
    <row r="2922" ht="14.25" hidden="1"/>
    <row r="2923" ht="14.25" hidden="1"/>
    <row r="2924" ht="14.25" hidden="1"/>
    <row r="2925" ht="14.25" hidden="1"/>
    <row r="2926" ht="14.25" hidden="1"/>
    <row r="2927" ht="14.25" hidden="1"/>
    <row r="2928" ht="14.25" hidden="1"/>
    <row r="2929" ht="14.25" hidden="1"/>
    <row r="2930" ht="14.25" hidden="1"/>
    <row r="2931" ht="14.25" hidden="1"/>
    <row r="2932" ht="14.25" hidden="1"/>
    <row r="2933" ht="14.25" hidden="1"/>
    <row r="2934" ht="14.25" hidden="1"/>
    <row r="2935" ht="14.25" hidden="1"/>
    <row r="2936" ht="14.25" hidden="1"/>
    <row r="2937" ht="14.25" hidden="1"/>
    <row r="2938" ht="14.25" hidden="1"/>
    <row r="2939" ht="14.25" hidden="1"/>
    <row r="2940" ht="14.25" hidden="1"/>
    <row r="2941" ht="14.25" hidden="1"/>
    <row r="2942" ht="14.25" hidden="1"/>
    <row r="2943" ht="14.25" hidden="1"/>
    <row r="2944" ht="14.25" hidden="1"/>
    <row r="2945" ht="14.25" hidden="1"/>
    <row r="2946" ht="14.25" hidden="1"/>
    <row r="2947" ht="14.25" hidden="1"/>
    <row r="2948" ht="14.25" hidden="1"/>
    <row r="2949" ht="14.25" hidden="1"/>
    <row r="2950" ht="14.25" hidden="1"/>
    <row r="2951" ht="14.25" hidden="1"/>
    <row r="2952" ht="14.25" hidden="1"/>
    <row r="2953" ht="14.25" hidden="1"/>
    <row r="2954" ht="14.25" hidden="1"/>
    <row r="2955" ht="14.25" hidden="1"/>
    <row r="2956" ht="14.25" hidden="1"/>
    <row r="2957" ht="14.25" hidden="1"/>
    <row r="2958" ht="14.25" hidden="1"/>
    <row r="2959" ht="14.25" hidden="1"/>
    <row r="2960" ht="14.25" hidden="1"/>
    <row r="2961" ht="14.25" hidden="1"/>
    <row r="2962" ht="14.25" hidden="1"/>
    <row r="2963" ht="14.25" hidden="1"/>
    <row r="2964" ht="14.25" hidden="1"/>
    <row r="2965" ht="14.25" hidden="1"/>
    <row r="2966" ht="14.25" hidden="1"/>
    <row r="2967" ht="14.25" hidden="1"/>
    <row r="2968" ht="14.25" hidden="1"/>
    <row r="2969" ht="14.25" hidden="1"/>
    <row r="2970" ht="14.25" hidden="1"/>
    <row r="2971" ht="14.25" hidden="1"/>
    <row r="2972" ht="14.25" hidden="1"/>
    <row r="2973" ht="14.25" hidden="1"/>
    <row r="2974" ht="14.25" hidden="1"/>
    <row r="2975" ht="14.25" hidden="1"/>
    <row r="2976" ht="14.25" hidden="1"/>
    <row r="2977" ht="14.25" hidden="1"/>
    <row r="2978" ht="14.25" hidden="1"/>
    <row r="2979" ht="14.25" hidden="1"/>
    <row r="2980" ht="14.25" hidden="1"/>
    <row r="2981" ht="14.25" hidden="1"/>
    <row r="2982" ht="14.25" hidden="1"/>
    <row r="2983" ht="14.25" hidden="1"/>
    <row r="2984" ht="14.25" hidden="1"/>
    <row r="2985" ht="14.25" hidden="1"/>
    <row r="2986" ht="14.25" hidden="1"/>
    <row r="2987" ht="14.25" hidden="1"/>
    <row r="2988" ht="14.25" hidden="1"/>
    <row r="2989" ht="14.25" hidden="1"/>
    <row r="2990" ht="14.25" hidden="1"/>
    <row r="2991" ht="14.25" hidden="1"/>
    <row r="2992" ht="14.25" hidden="1"/>
    <row r="2993" ht="14.25" hidden="1"/>
    <row r="2994" ht="14.25" hidden="1"/>
    <row r="2995" ht="14.25" hidden="1"/>
    <row r="2996" ht="14.25" hidden="1"/>
    <row r="2997" ht="14.25" hidden="1"/>
    <row r="2998" ht="14.25" hidden="1"/>
    <row r="2999" ht="14.25" hidden="1"/>
    <row r="3000" ht="14.25" hidden="1"/>
  </sheetData>
  <sheetProtection/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  <mergeCell ref="B12:D12"/>
    <mergeCell ref="I12:K12"/>
    <mergeCell ref="B13:D13"/>
    <mergeCell ref="I13:K13"/>
    <mergeCell ref="C14:D14"/>
    <mergeCell ref="B15:D15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</cp:lastModifiedBy>
  <cp:lastPrinted>2009-11-04T03:33:46Z</cp:lastPrinted>
  <dcterms:created xsi:type="dcterms:W3CDTF">2008-01-24T06:28:57Z</dcterms:created>
  <dcterms:modified xsi:type="dcterms:W3CDTF">2011-03-29T14:23:01Z</dcterms:modified>
  <cp:category/>
  <cp:version/>
  <cp:contentType/>
  <cp:contentStatus/>
</cp:coreProperties>
</file>